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4385" yWindow="-15" windowWidth="14430" windowHeight="12855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5" i="456" l="1"/>
  <c r="C10" i="456"/>
  <c r="C7" i="456"/>
  <c r="C6" i="456"/>
  <c r="C4" i="456"/>
  <c r="E17" i="48" l="1"/>
  <c r="C3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9" i="456" l="1"/>
  <c r="C8" i="456"/>
  <c r="C12" i="114" l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81" i="1" l="1"/>
  <c r="C81" i="1"/>
  <c r="E72" i="1"/>
  <c r="C72" i="1"/>
  <c r="E62" i="1"/>
  <c r="C62" i="1"/>
  <c r="D18" i="34" l="1"/>
  <c r="D17" i="34"/>
  <c r="D16" i="34"/>
  <c r="D15" i="34"/>
  <c r="D14" i="34"/>
  <c r="D13" i="34"/>
  <c r="D12" i="34"/>
  <c r="D11" i="34"/>
  <c r="D10" i="34"/>
  <c r="D9" i="34"/>
  <c r="D8" i="34"/>
  <c r="C18" i="34"/>
  <c r="C17" i="34"/>
  <c r="C16" i="34"/>
  <c r="C15" i="34"/>
  <c r="C14" i="34"/>
  <c r="C13" i="34"/>
  <c r="C12" i="34"/>
  <c r="C11" i="34"/>
  <c r="C10" i="34"/>
  <c r="C9" i="34"/>
  <c r="C8" i="34"/>
  <c r="H96" i="202" l="1"/>
  <c r="B3" i="198" l="1"/>
  <c r="B5" i="26"/>
  <c r="E24" i="16" l="1"/>
  <c r="D24" i="16"/>
  <c r="C24" i="16"/>
  <c r="H97" i="202" l="1"/>
  <c r="E29" i="19" l="1"/>
  <c r="E28" i="19"/>
  <c r="C8" i="208" l="1"/>
  <c r="C17" i="208"/>
  <c r="D17" i="48" l="1"/>
  <c r="C17" i="48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E107" i="38" s="1"/>
  <c r="AH17" i="38"/>
  <c r="D107" i="38" s="1"/>
  <c r="AF17" i="38"/>
  <c r="H92" i="38" s="1"/>
  <c r="AE17" i="38"/>
  <c r="G92" i="38" s="1"/>
  <c r="AC17" i="38"/>
  <c r="E92" i="38" s="1"/>
  <c r="AB17" i="38"/>
  <c r="D92" i="38" s="1"/>
  <c r="Z17" i="38"/>
  <c r="H77" i="38" s="1"/>
  <c r="Y17" i="38"/>
  <c r="G77" i="38" s="1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E47" i="38" s="1"/>
  <c r="J17" i="38"/>
  <c r="D47" i="38" s="1"/>
  <c r="H17" i="38"/>
  <c r="H32" i="38" s="1"/>
  <c r="G17" i="38"/>
  <c r="G32" i="38" s="1"/>
  <c r="E17" i="38"/>
  <c r="E32" i="38" s="1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H61" i="38" s="1"/>
  <c r="S16" i="38"/>
  <c r="G61" i="38" s="1"/>
  <c r="Q16" i="38"/>
  <c r="E61" i="38" s="1"/>
  <c r="P16" i="38"/>
  <c r="D61" i="38" s="1"/>
  <c r="N16" i="38"/>
  <c r="H46" i="38" s="1"/>
  <c r="M16" i="38"/>
  <c r="K16" i="38"/>
  <c r="E46" i="38" s="1"/>
  <c r="J16" i="38"/>
  <c r="D46" i="38" s="1"/>
  <c r="H16" i="38"/>
  <c r="H31" i="38" s="1"/>
  <c r="G16" i="38"/>
  <c r="E16" i="38"/>
  <c r="D16" i="38"/>
  <c r="D31" i="38" s="1"/>
  <c r="AI15" i="38"/>
  <c r="E105" i="38" s="1"/>
  <c r="AH15" i="38"/>
  <c r="D105" i="38" s="1"/>
  <c r="AF15" i="38"/>
  <c r="H90" i="38" s="1"/>
  <c r="AE15" i="38"/>
  <c r="G90" i="38" s="1"/>
  <c r="AC15" i="38"/>
  <c r="E90" i="38" s="1"/>
  <c r="AB15" i="38"/>
  <c r="D90" i="38" s="1"/>
  <c r="Z15" i="38"/>
  <c r="H75" i="38" s="1"/>
  <c r="Y15" i="38"/>
  <c r="G75" i="38" s="1"/>
  <c r="W15" i="38"/>
  <c r="E75" i="38" s="1"/>
  <c r="V15" i="38"/>
  <c r="D75" i="38" s="1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D45" i="38" s="1"/>
  <c r="H15" i="38"/>
  <c r="H30" i="38" s="1"/>
  <c r="G15" i="38"/>
  <c r="G30" i="38" s="1"/>
  <c r="E15" i="38"/>
  <c r="E30" i="38" s="1"/>
  <c r="D15" i="38"/>
  <c r="D30" i="38" s="1"/>
  <c r="AI14" i="38"/>
  <c r="E104" i="38" s="1"/>
  <c r="AH14" i="38"/>
  <c r="D104" i="38" s="1"/>
  <c r="AF14" i="38"/>
  <c r="H89" i="38" s="1"/>
  <c r="AE14" i="38"/>
  <c r="AC14" i="38"/>
  <c r="E89" i="38" s="1"/>
  <c r="AB14" i="38"/>
  <c r="D89" i="38" s="1"/>
  <c r="Z14" i="38"/>
  <c r="H74" i="38" s="1"/>
  <c r="Y14" i="38"/>
  <c r="W14" i="38"/>
  <c r="V14" i="38"/>
  <c r="D74" i="38" s="1"/>
  <c r="T14" i="38"/>
  <c r="S14" i="38"/>
  <c r="Q14" i="38"/>
  <c r="P14" i="38"/>
  <c r="D59" i="38" s="1"/>
  <c r="N14" i="38"/>
  <c r="H44" i="38" s="1"/>
  <c r="M14" i="38"/>
  <c r="G44" i="38" s="1"/>
  <c r="K14" i="38"/>
  <c r="E44" i="38" s="1"/>
  <c r="J14" i="38"/>
  <c r="D44" i="38" s="1"/>
  <c r="H14" i="38"/>
  <c r="H29" i="38" s="1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H73" i="38" s="1"/>
  <c r="Y13" i="38"/>
  <c r="G73" i="38" s="1"/>
  <c r="W13" i="38"/>
  <c r="E73" i="38" s="1"/>
  <c r="V13" i="38"/>
  <c r="D73" i="38" s="1"/>
  <c r="T13" i="38"/>
  <c r="H58" i="38" s="1"/>
  <c r="S13" i="38"/>
  <c r="G58" i="38" s="1"/>
  <c r="Q13" i="38"/>
  <c r="E58" i="38" s="1"/>
  <c r="P13" i="38"/>
  <c r="D58" i="38" s="1"/>
  <c r="N13" i="38"/>
  <c r="H43" i="38" s="1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E102" i="38" s="1"/>
  <c r="AH12" i="38"/>
  <c r="D102" i="38" s="1"/>
  <c r="AF12" i="38"/>
  <c r="H87" i="38" s="1"/>
  <c r="AE12" i="38"/>
  <c r="G87" i="38" s="1"/>
  <c r="AC12" i="38"/>
  <c r="E87" i="38" s="1"/>
  <c r="AB12" i="38"/>
  <c r="D87" i="38" s="1"/>
  <c r="Z12" i="38"/>
  <c r="H72" i="38" s="1"/>
  <c r="Y12" i="38"/>
  <c r="W12" i="38"/>
  <c r="E72" i="38" s="1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H27" i="38" s="1"/>
  <c r="G12" i="38"/>
  <c r="G27" i="38" s="1"/>
  <c r="E12" i="38"/>
  <c r="E27" i="38" s="1"/>
  <c r="D12" i="38"/>
  <c r="D27" i="38" s="1"/>
  <c r="AI11" i="38"/>
  <c r="E101" i="38" s="1"/>
  <c r="AH11" i="38"/>
  <c r="D101" i="38" s="1"/>
  <c r="AF11" i="38"/>
  <c r="H86" i="38" s="1"/>
  <c r="AE11" i="38"/>
  <c r="G86" i="38" s="1"/>
  <c r="AC11" i="38"/>
  <c r="E86" i="38" s="1"/>
  <c r="AB11" i="38"/>
  <c r="Z11" i="38"/>
  <c r="H71" i="38" s="1"/>
  <c r="Y11" i="38"/>
  <c r="W11" i="38"/>
  <c r="E71" i="38" s="1"/>
  <c r="V11" i="38"/>
  <c r="T11" i="38"/>
  <c r="H56" i="38" s="1"/>
  <c r="S11" i="38"/>
  <c r="G56" i="38" s="1"/>
  <c r="Q11" i="38"/>
  <c r="E56" i="38" s="1"/>
  <c r="P11" i="38"/>
  <c r="D56" i="38" s="1"/>
  <c r="N11" i="38"/>
  <c r="H41" i="38" s="1"/>
  <c r="M11" i="38"/>
  <c r="G41" i="38" s="1"/>
  <c r="K11" i="38"/>
  <c r="E41" i="38" s="1"/>
  <c r="J11" i="38"/>
  <c r="D41" i="38" s="1"/>
  <c r="H11" i="38"/>
  <c r="H26" i="38" s="1"/>
  <c r="G11" i="38"/>
  <c r="G26" i="38" s="1"/>
  <c r="E11" i="38"/>
  <c r="E26" i="38" s="1"/>
  <c r="D11" i="38"/>
  <c r="AI10" i="38"/>
  <c r="AH10" i="38"/>
  <c r="D100" i="38" s="1"/>
  <c r="AF10" i="38"/>
  <c r="AE10" i="38"/>
  <c r="G85" i="38" s="1"/>
  <c r="AC10" i="38"/>
  <c r="E85" i="38" s="1"/>
  <c r="AB10" i="38"/>
  <c r="Z10" i="38"/>
  <c r="H70" i="38" s="1"/>
  <c r="Y10" i="38"/>
  <c r="G70" i="38" s="1"/>
  <c r="W10" i="38"/>
  <c r="E70" i="38" s="1"/>
  <c r="V10" i="38"/>
  <c r="D70" i="38" s="1"/>
  <c r="T10" i="38"/>
  <c r="H55" i="38" s="1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H25" i="38" s="1"/>
  <c r="G10" i="38"/>
  <c r="G25" i="38" s="1"/>
  <c r="E10" i="38"/>
  <c r="E25" i="38" s="1"/>
  <c r="D10" i="38"/>
  <c r="D25" i="38" s="1"/>
  <c r="AI9" i="38"/>
  <c r="E99" i="38" s="1"/>
  <c r="AH9" i="38"/>
  <c r="D99" i="38" s="1"/>
  <c r="AF9" i="38"/>
  <c r="H84" i="38" s="1"/>
  <c r="AE9" i="38"/>
  <c r="G84" i="38" s="1"/>
  <c r="AC9" i="38"/>
  <c r="E84" i="38" s="1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E54" i="38" s="1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E24" i="38" s="1"/>
  <c r="D9" i="38"/>
  <c r="D54" i="38"/>
  <c r="H85" i="38"/>
  <c r="D26" i="38"/>
  <c r="H40" i="38"/>
  <c r="D24" i="38"/>
  <c r="AG17" i="38"/>
  <c r="C107" i="38" s="1"/>
  <c r="AD17" i="38"/>
  <c r="F92" i="38" s="1"/>
  <c r="AA17" i="38"/>
  <c r="C92" i="38" s="1"/>
  <c r="X17" i="38"/>
  <c r="F77" i="38" s="1"/>
  <c r="U17" i="38"/>
  <c r="C77" i="38" s="1"/>
  <c r="R17" i="38"/>
  <c r="F62" i="38" s="1"/>
  <c r="O17" i="38"/>
  <c r="C62" i="38" s="1"/>
  <c r="L17" i="38"/>
  <c r="F47" i="38" s="1"/>
  <c r="I17" i="38"/>
  <c r="F17" i="38"/>
  <c r="F32" i="38" s="1"/>
  <c r="C17" i="38"/>
  <c r="AG16" i="38"/>
  <c r="C106" i="38" s="1"/>
  <c r="AD16" i="38"/>
  <c r="AA16" i="38"/>
  <c r="C91" i="38" s="1"/>
  <c r="X16" i="38"/>
  <c r="F76" i="38" s="1"/>
  <c r="U16" i="38"/>
  <c r="C76" i="38" s="1"/>
  <c r="R16" i="38"/>
  <c r="F61" i="38" s="1"/>
  <c r="O16" i="38"/>
  <c r="C61" i="38" s="1"/>
  <c r="L16" i="38"/>
  <c r="F46" i="38" s="1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X15" i="38"/>
  <c r="F75" i="38" s="1"/>
  <c r="U15" i="38"/>
  <c r="C75" i="38" s="1"/>
  <c r="R15" i="38"/>
  <c r="O15" i="38"/>
  <c r="L15" i="38"/>
  <c r="F45" i="38" s="1"/>
  <c r="I15" i="38"/>
  <c r="C45" i="38" s="1"/>
  <c r="F15" i="38"/>
  <c r="F30" i="38" s="1"/>
  <c r="C15" i="38"/>
  <c r="AG14" i="38"/>
  <c r="C104" i="38" s="1"/>
  <c r="AD14" i="38"/>
  <c r="F89" i="38" s="1"/>
  <c r="AA14" i="38"/>
  <c r="C89" i="38" s="1"/>
  <c r="X14" i="38"/>
  <c r="F74" i="38" s="1"/>
  <c r="U14" i="38"/>
  <c r="C74" i="38" s="1"/>
  <c r="R14" i="38"/>
  <c r="F59" i="38" s="1"/>
  <c r="O14" i="38"/>
  <c r="C59" i="38" s="1"/>
  <c r="L14" i="38"/>
  <c r="I14" i="38"/>
  <c r="C44" i="38" s="1"/>
  <c r="F14" i="38"/>
  <c r="F29" i="38" s="1"/>
  <c r="C14" i="38"/>
  <c r="AG13" i="38"/>
  <c r="AD13" i="38"/>
  <c r="F88" i="38" s="1"/>
  <c r="AA13" i="38"/>
  <c r="C88" i="38" s="1"/>
  <c r="X13" i="38"/>
  <c r="F73" i="38" s="1"/>
  <c r="U13" i="38"/>
  <c r="C73" i="38" s="1"/>
  <c r="R13" i="38"/>
  <c r="F58" i="38" s="1"/>
  <c r="O13" i="38"/>
  <c r="C58" i="38" s="1"/>
  <c r="L13" i="38"/>
  <c r="F43" i="38" s="1"/>
  <c r="I13" i="38"/>
  <c r="C43" i="38" s="1"/>
  <c r="F13" i="38"/>
  <c r="F28" i="38" s="1"/>
  <c r="C13" i="38"/>
  <c r="C28" i="38" s="1"/>
  <c r="AG12" i="38"/>
  <c r="C102" i="38" s="1"/>
  <c r="AD12" i="38"/>
  <c r="F87" i="38" s="1"/>
  <c r="AA12" i="38"/>
  <c r="C87" i="38" s="1"/>
  <c r="X12" i="38"/>
  <c r="F72" i="38" s="1"/>
  <c r="U12" i="38"/>
  <c r="R12" i="38"/>
  <c r="O12" i="38"/>
  <c r="C57" i="38" s="1"/>
  <c r="L12" i="38"/>
  <c r="F42" i="38" s="1"/>
  <c r="I12" i="38"/>
  <c r="C42" i="38" s="1"/>
  <c r="F12" i="38"/>
  <c r="F27" i="38" s="1"/>
  <c r="C12" i="38"/>
  <c r="C27" i="38" s="1"/>
  <c r="AG11" i="38"/>
  <c r="C101" i="38" s="1"/>
  <c r="AD11" i="38"/>
  <c r="F86" i="38" s="1"/>
  <c r="AA11" i="38"/>
  <c r="X11" i="38"/>
  <c r="F71" i="38" s="1"/>
  <c r="U11" i="38"/>
  <c r="C71" i="38" s="1"/>
  <c r="R11" i="38"/>
  <c r="F56" i="38" s="1"/>
  <c r="O11" i="38"/>
  <c r="L11" i="38"/>
  <c r="F41" i="38" s="1"/>
  <c r="I11" i="38"/>
  <c r="C41" i="38" s="1"/>
  <c r="F11" i="38"/>
  <c r="F26" i="38" s="1"/>
  <c r="C11" i="38"/>
  <c r="AG10" i="38"/>
  <c r="C100" i="38" s="1"/>
  <c r="AD10" i="38"/>
  <c r="F85" i="38" s="1"/>
  <c r="AA10" i="38"/>
  <c r="C85" i="38" s="1"/>
  <c r="X10" i="38"/>
  <c r="F70" i="38" s="1"/>
  <c r="U10" i="38"/>
  <c r="C70" i="38" s="1"/>
  <c r="R10" i="38"/>
  <c r="F55" i="38" s="1"/>
  <c r="O10" i="38"/>
  <c r="C55" i="38" s="1"/>
  <c r="L10" i="38"/>
  <c r="F40" i="38" s="1"/>
  <c r="I10" i="38"/>
  <c r="C40" i="38" s="1"/>
  <c r="F10" i="38"/>
  <c r="F25" i="38" s="1"/>
  <c r="C10" i="38"/>
  <c r="C25" i="38" s="1"/>
  <c r="AG9" i="38"/>
  <c r="AD9" i="38"/>
  <c r="F84" i="38" s="1"/>
  <c r="AA9" i="38"/>
  <c r="C84" i="38" s="1"/>
  <c r="X9" i="38"/>
  <c r="F69" i="38" s="1"/>
  <c r="U9" i="38"/>
  <c r="R9" i="38"/>
  <c r="F54" i="38" s="1"/>
  <c r="O9" i="38"/>
  <c r="L9" i="38"/>
  <c r="F39" i="38" s="1"/>
  <c r="I9" i="38"/>
  <c r="C39" i="38" s="1"/>
  <c r="F9" i="38"/>
  <c r="F24" i="38" s="1"/>
  <c r="C9" i="38"/>
  <c r="C24" i="38" s="1"/>
  <c r="H47" i="38"/>
  <c r="C47" i="38"/>
  <c r="E106" i="38"/>
  <c r="G91" i="38"/>
  <c r="E45" i="38"/>
  <c r="H59" i="38"/>
  <c r="C103" i="38"/>
  <c r="F57" i="38"/>
  <c r="C56" i="38"/>
  <c r="D85" i="38"/>
  <c r="C69" i="38"/>
  <c r="E62" i="38"/>
  <c r="E76" i="38"/>
  <c r="G31" i="38"/>
  <c r="G57" i="38"/>
  <c r="D86" i="38"/>
  <c r="G71" i="38"/>
  <c r="C99" i="38"/>
  <c r="E103" i="38"/>
  <c r="E100" i="38"/>
  <c r="H91" i="38"/>
  <c r="F91" i="38"/>
  <c r="E91" i="38"/>
  <c r="C90" i="38"/>
  <c r="G89" i="38"/>
  <c r="H88" i="38"/>
  <c r="C86" i="38"/>
  <c r="H76" i="38"/>
  <c r="G76" i="38"/>
  <c r="G74" i="38"/>
  <c r="E74" i="38"/>
  <c r="G72" i="38"/>
  <c r="C72" i="38"/>
  <c r="D71" i="38"/>
  <c r="F60" i="38"/>
  <c r="E60" i="38"/>
  <c r="C60" i="38"/>
  <c r="G59" i="38"/>
  <c r="E59" i="38"/>
  <c r="E57" i="38"/>
  <c r="G55" i="38"/>
  <c r="C54" i="38"/>
  <c r="G46" i="38"/>
  <c r="H45" i="38"/>
  <c r="F44" i="38"/>
  <c r="E43" i="38"/>
  <c r="H42" i="38"/>
  <c r="G42" i="38"/>
  <c r="E40" i="38"/>
  <c r="D32" i="38"/>
  <c r="C32" i="38"/>
  <c r="E31" i="38"/>
  <c r="C30" i="38"/>
  <c r="G29" i="38"/>
  <c r="C29" i="38"/>
  <c r="C26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H16" i="196" s="1"/>
  <c r="C7" i="196"/>
  <c r="E16" i="196" l="1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4" l="1"/>
  <c r="E17" i="34"/>
  <c r="E16" i="34"/>
  <c r="E15" i="34"/>
  <c r="E14" i="34"/>
  <c r="E13" i="34"/>
  <c r="E12" i="34"/>
  <c r="E11" i="34"/>
  <c r="E10" i="34"/>
  <c r="E9" i="34"/>
  <c r="E8" i="34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10" i="12" l="1"/>
  <c r="F37" i="12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2" l="1"/>
  <c r="L9" i="102" s="1"/>
  <c r="F9" i="104"/>
  <c r="L9" i="104" s="1"/>
  <c r="U38" i="229"/>
  <c r="G38" i="229"/>
  <c r="I9" i="102"/>
  <c r="K9" i="102" s="1"/>
  <c r="L9" i="103"/>
  <c r="K9" i="103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D14" i="210"/>
  <c r="D13" i="210"/>
  <c r="D12" i="210"/>
  <c r="D11" i="210"/>
  <c r="D10" i="210"/>
  <c r="D9" i="210"/>
  <c r="D8" i="210"/>
  <c r="F8" i="210" s="1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F13" i="206" s="1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F17" i="210" s="1"/>
  <c r="E15" i="209"/>
  <c r="D15" i="209"/>
  <c r="C15" i="209"/>
  <c r="E17" i="208"/>
  <c r="D17" i="208"/>
  <c r="E15" i="207"/>
  <c r="D15" i="207"/>
  <c r="C15" i="207"/>
  <c r="E17" i="206"/>
  <c r="D17" i="206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B7" i="210"/>
  <c r="B7" i="209"/>
  <c r="B7" i="208"/>
  <c r="B7" i="207"/>
  <c r="F9" i="206"/>
  <c r="B7" i="206"/>
  <c r="B7" i="205"/>
  <c r="B7" i="9"/>
  <c r="F15" i="210" l="1"/>
  <c r="F17" i="208"/>
  <c r="F11" i="206"/>
  <c r="K9" i="104"/>
  <c r="F17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<sst xmlns="http://schemas.openxmlformats.org/spreadsheetml/2006/main" count="6958" uniqueCount="781">
  <si>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</si>
  <si>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</si>
  <si>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</si>
  <si>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</si>
  <si>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</si>
  <si>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</si>
  <si>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</si>
  <si>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</si>
  <si>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</si>
  <si>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</si>
  <si>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</si>
  <si>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</si>
  <si>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</si>
  <si>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</si>
  <si>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</si>
  <si>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</si>
  <si>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</si>
  <si>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</si>
  <si>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</si>
  <si>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</si>
  <si>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</si>
  <si>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</si>
  <si>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</si>
  <si>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</si>
  <si>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</si>
  <si>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</si>
  <si>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</si>
  <si>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</si>
  <si>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</si>
  <si>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</si>
  <si>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</si>
  <si>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</si>
  <si>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</si>
  <si>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</si>
  <si>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</si>
  <si>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</si>
  <si>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</si>
  <si>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</si>
  <si>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</si>
  <si>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</si>
  <si>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</si>
  <si>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</si>
  <si>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</si>
  <si>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</si>
  <si>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</si>
  <si>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</si>
  <si>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</si>
  <si>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</si>
  <si>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</si>
  <si>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</si>
  <si>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</si>
  <si>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</si>
  <si>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</si>
  <si>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</si>
  <si>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</si>
  <si>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</si>
  <si>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</si>
  <si>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</si>
  <si>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</si>
  <si>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</si>
  <si>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</si>
  <si>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</si>
  <si>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</si>
  <si>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</si>
  <si>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</si>
  <si>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</si>
  <si>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</si>
  <si>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</si>
  <si>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</si>
  <si>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</si>
  <si>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</si>
  <si>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</si>
  <si>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</si>
  <si>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</si>
  <si>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</si>
  <si>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</si>
  <si>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</si>
  <si>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</si>
  <si>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</si>
  <si>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</si>
  <si>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</si>
  <si>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</si>
  <si>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</si>
  <si>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</si>
  <si>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</si>
  <si>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</si>
  <si>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</si>
  <si>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</si>
  <si>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</si>
  <si>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</si>
  <si>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</si>
  <si>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</si>
  <si>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</si>
  <si>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</si>
  <si>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</si>
  <si>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</si>
  <si>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</si>
  <si>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</si>
  <si>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</si>
  <si>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</si>
  <si>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</si>
  <si>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</si>
  <si>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</si>
  <si>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</si>
  <si>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</si>
  <si>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</si>
  <si>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</si>
  <si>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</si>
  <si>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</si>
  <si>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</si>
  <si>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</si>
  <si>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</si>
  <si>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</si>
  <si>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</si>
  <si>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</si>
  <si>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</si>
  <si>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</si>
  <si>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</si>
  <si>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</si>
  <si>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</si>
  <si>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</si>
  <si>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</si>
  <si>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</si>
  <si>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</si>
  <si>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</si>
  <si>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</si>
  <si>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</si>
  <si>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</si>
  <si>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</si>
  <si>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</si>
  <si>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</si>
  <si>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</si>
  <si>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</si>
  <si>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</si>
  <si>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</si>
  <si>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</si>
  <si>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</si>
  <si>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</si>
  <si>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</si>
  <si>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</si>
  <si>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</si>
  <si>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</si>
  <si>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</si>
  <si>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</si>
  <si>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</si>
  <si>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</si>
  <si>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</si>
  <si>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</si>
  <si>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</si>
  <si>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</si>
  <si>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</si>
  <si>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</si>
  <si>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</si>
  <si>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</si>
  <si>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</si>
  <si>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</si>
  <si>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</si>
  <si>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</si>
  <si>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</si>
  <si>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</si>
  <si>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</si>
  <si>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</si>
  <si>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</si>
  <si>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</si>
  <si>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</si>
  <si>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</si>
  <si>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</si>
  <si>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</si>
  <si>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</si>
  <si>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</si>
  <si>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</si>
  <si>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</si>
  <si>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</si>
  <si>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</si>
  <si>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</si>
  <si>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</si>
  <si>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</si>
  <si>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</si>
  <si>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</si>
  <si>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</si>
  <si>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</si>
  <si>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</si>
  <si>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</si>
  <si>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</si>
  <si>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</si>
  <si>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</si>
  <si>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</si>
  <si>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</si>
  <si>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</si>
  <si>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</si>
  <si>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</si>
  <si>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</si>
  <si>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</si>
  <si>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</si>
  <si>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</si>
  <si>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</si>
  <si>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</si>
  <si>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</si>
  <si>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</si>
  <si>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</si>
  <si>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</si>
  <si>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</si>
  <si>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</si>
  <si>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</si>
  <si>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</si>
  <si>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</si>
  <si>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</si>
  <si>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</si>
  <si>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</si>
  <si>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</si>
  <si>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</si>
  <si>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</si>
  <si>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</si>
  <si>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</si>
  <si>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</si>
  <si>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</si>
  <si>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</si>
  <si>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</si>
  <si>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</si>
  <si>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</si>
  <si>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</si>
  <si>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</si>
  <si>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</si>
  <si>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</si>
  <si>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</si>
  <si>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</si>
  <si>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</si>
  <si>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</si>
  <si>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</si>
  <si>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</si>
  <si>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</si>
  <si>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</si>
  <si>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</si>
  <si>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</si>
  <si>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</si>
  <si>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</si>
  <si>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</si>
  <si>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</si>
  <si>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</si>
  <si>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</si>
  <si>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</si>
  <si>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</si>
  <si>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</si>
  <si>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</si>
  <si>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</si>
  <si>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</si>
  <si>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</si>
  <si>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</si>
  <si>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</si>
  <si>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</si>
  <si>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</si>
  <si>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</si>
  <si>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</si>
  <si>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</si>
  <si>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</si>
  <si>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</si>
  <si>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</si>
  <si>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</si>
  <si>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</si>
  <si>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</si>
  <si>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</si>
  <si>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</si>
  <si>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</si>
  <si>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</si>
  <si>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</si>
  <si>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</si>
  <si>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</si>
  <si>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</si>
  <si>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</si>
  <si>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</si>
  <si>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</si>
  <si>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</si>
  <si>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</si>
  <si>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</si>
  <si>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</si>
  <si>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</si>
  <si>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</si>
  <si>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</si>
  <si>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</si>
  <si>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</si>
  <si>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</si>
  <si>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</si>
  <si>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</si>
  <si>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</si>
  <si>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</si>
  <si>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</si>
  <si>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</si>
  <si>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</si>
  <si>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</si>
  <si>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</si>
  <si>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</si>
  <si>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</si>
  <si>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</si>
  <si>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</si>
  <si>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</si>
  <si>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</si>
  <si>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</si>
  <si>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</si>
  <si>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</si>
  <si>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</si>
  <si>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</si>
  <si>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</si>
  <si>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</si>
  <si>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</si>
  <si>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</si>
  <si>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</si>
  <si>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</si>
  <si>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</si>
  <si>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</si>
  <si>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</si>
  <si>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</si>
  <si>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</si>
  <si>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</si>
  <si>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</si>
  <si>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</si>
  <si>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</si>
  <si>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</si>
  <si>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</si>
  <si>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</si>
  <si>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</si>
  <si>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</si>
  <si>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</si>
  <si>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</si>
  <si>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</si>
  <si>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</si>
  <si>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</si>
  <si>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</si>
  <si>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</si>
  <si>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</si>
  <si>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</si>
  <si>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</si>
  <si>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</si>
  <si>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</si>
  <si>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</si>
  <si>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</si>
  <si>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</si>
  <si>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</si>
  <si>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</si>
  <si>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</si>
  <si>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</si>
  <si>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</si>
  <si>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</si>
  <si>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</si>
  <si>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</si>
  <si>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</si>
  <si>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</si>
  <si>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</si>
  <si>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</si>
  <si>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</si>
  <si>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</si>
  <si>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</si>
  <si>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</si>
  <si>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</si>
  <si>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</si>
  <si>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</si>
  <si>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</si>
  <si>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</si>
  <si>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</si>
  <si>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</si>
  <si>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</si>
  <si>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</si>
  <si>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</si>
  <si>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</si>
  <si>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</si>
  <si>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</si>
  <si>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</si>
  <si>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</si>
  <si>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</si>
  <si>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</si>
  <si>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</si>
  <si>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</si>
  <si>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</si>
  <si>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</si>
  <si>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</si>
  <si>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</si>
  <si>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</si>
  <si>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</si>
  <si>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</si>
  <si>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</si>
  <si>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</si>
  <si>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</si>
  <si>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</si>
  <si>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</si>
  <si>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</si>
  <si>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</si>
  <si>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</si>
  <si>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</si>
  <si>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</si>
  <si>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</si>
  <si>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</si>
  <si>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</si>
  <si>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</si>
  <si>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</si>
  <si>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</si>
  <si>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</si>
  <si>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</si>
  <si>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</si>
  <si>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</si>
  <si>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</si>
  <si>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</si>
  <si>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</si>
  <si>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</si>
  <si>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</si>
  <si>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</si>
  <si>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</si>
  <si>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</si>
  <si>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</si>
  <si>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</si>
  <si>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</si>
  <si>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</si>
  <si>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</si>
  <si>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</si>
  <si>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</si>
  <si>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</si>
  <si>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</si>
  <si>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</si>
  <si>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</si>
  <si>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</si>
  <si>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</si>
  <si>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</si>
  <si>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</si>
  <si>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</si>
  <si>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</si>
  <si>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</si>
  <si>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</si>
  <si>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</si>
  <si>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</si>
  <si>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</si>
  <si>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</si>
  <si>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</si>
  <si>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</si>
  <si>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</si>
  <si>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</si>
  <si>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</si>
  <si>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</si>
  <si>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</si>
  <si>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</si>
  <si>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</si>
  <si>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</si>
  <si>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</si>
  <si>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</si>
  <si>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</si>
  <si>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</si>
  <si>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</si>
  <si>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</si>
  <si>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Summary of 25–year forecast of softwood timber availability; average annual volume within period</t>
  </si>
  <si>
    <t>50-year softwood forecast</t>
  </si>
  <si>
    <t>Summary of 50–year forecast of softwood timber availability; average annual volume within period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</si>
  <si>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</si>
  <si>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</si>
  <si>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</si>
  <si>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</si>
  <si>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</si>
  <si>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</si>
  <si>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</si>
  <si>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</si>
  <si>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</si>
  <si>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</si>
  <si>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</si>
  <si>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</si>
  <si>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</si>
  <si>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</si>
  <si>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</si>
  <si>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Summary of 50–year forecast of hardwood timber availability; average annual volume within period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</si>
  <si>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</si>
  <si>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</si>
  <si>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</si>
  <si>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</si>
  <si>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</si>
  <si>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</si>
  <si>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</si>
  <si>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</si>
  <si>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</si>
  <si>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</si>
  <si>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</si>
  <si>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</si>
  <si>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</si>
  <si>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</si>
  <si>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</si>
  <si>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</si>
  <si>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</si>
  <si>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</si>
  <si>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</si>
  <si>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</si>
  <si>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</si>
  <si>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</si>
  <si>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</si>
  <si>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</si>
  <si>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</si>
  <si>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</si>
  <si>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</si>
  <si>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</si>
  <si>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</si>
  <si>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</si>
  <si>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</si>
  <si>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</si>
  <si>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</si>
  <si>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</si>
  <si>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</si>
  <si>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</si>
  <si>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</si>
  <si>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</si>
  <si>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</si>
  <si>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</si>
  <si>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</si>
  <si>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</si>
  <si>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</si>
  <si>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</si>
  <si>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</si>
  <si>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</si>
  <si>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</si>
  <si>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</si>
  <si>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</si>
  <si>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</si>
  <si>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</si>
  <si>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</si>
  <si>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</si>
  <si>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</si>
  <si>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</si>
  <si>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</si>
  <si>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</si>
  <si>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 Removal / 
Mulched / Burned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</si>
  <si>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</si>
  <si>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</si>
  <si>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</si>
  <si>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</si>
  <si>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</si>
  <si>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</si>
  <si>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</si>
  <si>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</si>
  <si>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</si>
  <si>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</si>
  <si>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</si>
  <si>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</si>
  <si>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</si>
  <si>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</si>
  <si>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</si>
  <si>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</si>
  <si>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</si>
  <si>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</si>
  <si>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</si>
  <si>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</si>
  <si>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</si>
  <si>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</si>
  <si>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</si>
  <si>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</si>
  <si>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</si>
  <si>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</si>
  <si>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</si>
  <si>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</si>
  <si>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</si>
  <si>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</si>
  <si>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</si>
  <si>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</si>
  <si>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</si>
  <si>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</si>
  <si>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</si>
  <si>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</si>
  <si>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</si>
  <si>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</si>
  <si>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</si>
  <si>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</si>
  <si>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</si>
  <si>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</si>
  <si>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</si>
  <si>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</si>
  <si>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</si>
  <si>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</si>
  <si>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</si>
  <si>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</si>
  <si>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</si>
  <si>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</si>
  <si>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</si>
  <si>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</si>
  <si>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</si>
  <si>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</si>
  <si>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</si>
  <si>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</si>
  <si>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</si>
  <si>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</si>
  <si>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</si>
  <si>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</si>
  <si>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</si>
  <si>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</si>
  <si>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</si>
  <si>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</si>
  <si>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</si>
  <si>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</si>
  <si>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</si>
  <si>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</si>
  <si>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</si>
  <si>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</si>
  <si>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</si>
  <si>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</si>
  <si>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</si>
  <si>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</si>
  <si>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</si>
  <si>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</si>
  <si>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</si>
  <si>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</si>
  <si>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</si>
  <si>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</si>
  <si>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</si>
  <si>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</si>
  <si>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</si>
  <si>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</si>
  <si>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</si>
  <si>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</si>
  <si>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</si>
  <si>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</si>
  <si>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</si>
  <si>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</si>
  <si>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</si>
  <si>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</si>
  <si>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</si>
  <si>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</si>
  <si>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</si>
  <si>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</si>
  <si>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</si>
  <si>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</si>
  <si>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</si>
  <si>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</si>
  <si>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</si>
  <si>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</si>
  <si>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</si>
  <si>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</si>
  <si>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</si>
  <si>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</si>
  <si>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</si>
  <si>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</si>
  <si>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</si>
  <si>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</si>
  <si>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</si>
  <si>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</si>
  <si>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</si>
  <si>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</si>
  <si>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</si>
  <si>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</si>
  <si>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</si>
  <si>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</si>
  <si>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</si>
  <si>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</si>
  <si>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</si>
  <si>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</si>
  <si>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</si>
  <si>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</si>
  <si>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</si>
  <si>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</si>
  <si>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</si>
  <si>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</si>
  <si>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</si>
  <si>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</si>
  <si>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</si>
  <si>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</si>
  <si>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</si>
  <si>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</si>
  <si>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</si>
  <si>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</si>
  <si>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</si>
  <si>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</si>
  <si>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</si>
  <si>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</si>
  <si>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</si>
  <si>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</si>
  <si>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</si>
  <si>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</si>
  <si>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</si>
  <si>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</si>
  <si>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</si>
  <si>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</si>
  <si>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</si>
  <si>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</si>
  <si>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</si>
  <si>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</si>
  <si>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</si>
  <si>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</si>
  <si>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</si>
  <si>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</si>
  <si>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</si>
  <si>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</si>
  <si>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</si>
  <si>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</si>
  <si>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</si>
  <si>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</si>
  <si>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</si>
  <si>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</si>
  <si>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</si>
  <si>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</si>
  <si>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</si>
  <si>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</si>
  <si>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</si>
  <si>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</si>
  <si>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</si>
  <si>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</si>
  <si>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</si>
  <si>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</si>
  <si>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</si>
  <si>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</si>
  <si>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</si>
  <si>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</si>
  <si>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</si>
  <si>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</si>
  <si>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</si>
  <si>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</si>
  <si>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</si>
  <si>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</si>
  <si>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</si>
  <si>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</si>
  <si>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</si>
  <si>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</si>
  <si>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</si>
  <si>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</si>
  <si>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</si>
  <si>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</si>
  <si>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</si>
  <si>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</si>
  <si>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</si>
  <si>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</si>
  <si>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</si>
  <si>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</si>
  <si>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</si>
  <si>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</si>
  <si>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</si>
  <si>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</si>
  <si>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</si>
  <si>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</si>
  <si>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</si>
  <si>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</si>
  <si>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</si>
  <si>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</si>
  <si>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</si>
  <si>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</si>
  <si>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</si>
  <si>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</si>
  <si>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</si>
  <si>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</si>
  <si>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</si>
  <si>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</si>
  <si>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</si>
  <si>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</si>
  <si>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</si>
  <si>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</si>
  <si>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</si>
  <si>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</si>
  <si>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</si>
  <si>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</si>
  <si>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</si>
  <si>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</si>
  <si>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</si>
  <si>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</si>
  <si>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`</t>
  </si>
  <si>
    <t>Tree health - ash</t>
  </si>
  <si>
    <t>Tree health - oak</t>
  </si>
  <si>
    <t>Tree health - sweet chestnut</t>
  </si>
  <si>
    <t>Tree health - larch</t>
  </si>
  <si>
    <t>Stocked area of all conifers and all species</t>
  </si>
  <si>
    <t>Standing volume of all conifers and all species</t>
  </si>
  <si>
    <t>Number of trees of all conifers and all species</t>
  </si>
  <si>
    <t>Evidence of management (PS sections with neither broadleaves nor conifers)</t>
  </si>
  <si>
    <t>Larch as a proportion of woodland</t>
  </si>
  <si>
    <t>Number of measureable trees</t>
  </si>
  <si>
    <t>Number of measureable trees by principal tree species</t>
  </si>
  <si>
    <t>Number of measureable trees by age class</t>
  </si>
  <si>
    <t>Number of measureable trees by mean stand dbh class</t>
  </si>
  <si>
    <t>50–year forecast of hardwood timber availability; average annual volume within period</t>
  </si>
  <si>
    <t>mean yield class weighted by area</t>
  </si>
  <si>
    <t>B/M/B*</t>
  </si>
  <si>
    <t xml:space="preserve">Simplified comparison of mapped area estimates and stocked area estimates </t>
  </si>
  <si>
    <t>Biomass stocks in live woodland trees</t>
  </si>
  <si>
    <t>Carbon stocks in live woodland trees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</si>
  <si>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</si>
  <si>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</si>
  <si>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</si>
  <si>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</si>
  <si>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</si>
  <si>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</si>
  <si>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Ranking (woodland area)</t>
  </si>
  <si>
    <t>Woodland cover %</t>
  </si>
  <si>
    <t>Ranking (woodland cover %)</t>
  </si>
  <si>
    <t>% woodland cover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</si>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</sst>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31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3" fillId="47" borderId="102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0" applyBorder="1"/>
    <xf numFmtId="0" fontId="1" fillId="0" borderId="0" xfId="60"/>
    <xf numFmtId="0" fontId="49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1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1" xfId="58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8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3" fontId="0" fillId="0" borderId="0" xfId="0" applyNumberFormat="1"/>
    <xf numFmtId="0" fontId="9" fillId="0" borderId="89" xfId="53" applyFont="1" applyBorder="1" applyAlignment="1">
      <alignment wrapText="1"/>
    </xf>
    <xf numFmtId="3" fontId="1" fillId="4" borderId="10" xfId="0" applyNumberFormat="1" applyFont="1" applyFill="1" applyBorder="1" applyAlignment="1">
      <alignment horizontal="left" vertical="center"/>
    </xf>
    <xf numFmtId="167" fontId="15" fillId="4" borderId="4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6" fillId="6" borderId="11" xfId="3" applyNumberFormat="1" applyFont="1" applyFill="1" applyBorder="1" applyAlignment="1">
      <alignment vertical="center"/>
    </xf>
    <xf numFmtId="0" fontId="8" fillId="6" borderId="11" xfId="0" applyNumberFormat="1" applyFont="1" applyFill="1" applyBorder="1" applyAlignment="1">
      <alignment vertical="center"/>
    </xf>
    <xf numFmtId="0" fontId="6" fillId="6" borderId="8" xfId="0" applyFont="1" applyFill="1" applyBorder="1" applyAlignment="1">
      <alignment vertical="center" wrapText="1"/>
    </xf>
    <xf numFmtId="3" fontId="54" fillId="4" borderId="4" xfId="0" applyNumberFormat="1" applyFont="1" applyFill="1" applyBorder="1" applyAlignment="1">
      <alignment vertical="center" wrapText="1"/>
    </xf>
    <xf numFmtId="3" fontId="54" fillId="4" borderId="1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horizontal="right"/>
    </xf>
    <xf numFmtId="10" fontId="1" fillId="12" borderId="113" xfId="0" applyNumberFormat="1" applyFont="1" applyFill="1" applyBorder="1"/>
    <xf numFmtId="3" fontId="5" fillId="8" borderId="0" xfId="0" applyNumberFormat="1" applyFont="1" applyFill="1" applyBorder="1"/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3" fontId="6" fillId="2" borderId="120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0" fillId="50" borderId="0" xfId="0" applyFont="1" applyFill="1" applyAlignment="1">
      <alignment horizontal="left"/>
    </xf>
    <xf numFmtId="4" fontId="6" fillId="3" borderId="2" xfId="2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" fontId="6" fillId="3" borderId="1" xfId="2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5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9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0.10884909563091051</c:v>
                </c:pt>
                <c:pt idx="1">
                  <c:v>0.8911509043690895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1207.2479612876039</c:v>
                </c:pt>
                <c:pt idx="1">
                  <c:v>7709.9524046166307</c:v>
                </c:pt>
                <c:pt idx="2">
                  <c:v>550.96696035671607</c:v>
                </c:pt>
                <c:pt idx="3">
                  <c:v>93.739573558394994</c:v>
                </c:pt>
                <c:pt idx="4">
                  <c:v>250.99826101425003</c:v>
                </c:pt>
                <c:pt idx="5">
                  <c:v>269.92879402599408</c:v>
                </c:pt>
                <c:pt idx="6">
                  <c:v>1299.4663991006826</c:v>
                </c:pt>
                <c:pt idx="7">
                  <c:v>0</c:v>
                </c:pt>
                <c:pt idx="8">
                  <c:v>0</c:v>
                </c:pt>
                <c:pt idx="9">
                  <c:v>10.800203173214999</c:v>
                </c:pt>
                <c:pt idx="10">
                  <c:v>18.378318825588025</c:v>
                </c:pt>
                <c:pt idx="11">
                  <c:v>8.615833192937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69814.145755030389</c:v>
                </c:pt>
                <c:pt idx="1">
                  <c:v>16001.654512830115</c:v>
                </c:pt>
                <c:pt idx="2">
                  <c:v>517.17297451847287</c:v>
                </c:pt>
                <c:pt idx="3">
                  <c:v>479.49603228429891</c:v>
                </c:pt>
                <c:pt idx="4">
                  <c:v>1875.6619305033837</c:v>
                </c:pt>
                <c:pt idx="5">
                  <c:v>1892.2435685094063</c:v>
                </c:pt>
                <c:pt idx="6">
                  <c:v>5967.7173876998586</c:v>
                </c:pt>
                <c:pt idx="7">
                  <c:v>33.326266881599999</c:v>
                </c:pt>
                <c:pt idx="8">
                  <c:v>36.504059868349998</c:v>
                </c:pt>
                <c:pt idx="9">
                  <c:v>974.91222019621819</c:v>
                </c:pt>
                <c:pt idx="10">
                  <c:v>2530.2115396181853</c:v>
                </c:pt>
                <c:pt idx="11">
                  <c:v>228.86613802929753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2.6019999999999998E-2</c:v>
                </c:pt>
                <c:pt idx="1">
                  <c:v>1.2800000000000001E-3</c:v>
                </c:pt>
                <c:pt idx="2">
                  <c:v>2.5899999999999999E-3</c:v>
                </c:pt>
                <c:pt idx="3">
                  <c:v>1.5499999999999999E-3</c:v>
                </c:pt>
                <c:pt idx="4">
                  <c:v>5.0099999999999997E-3</c:v>
                </c:pt>
                <c:pt idx="5">
                  <c:v>1.33E-3</c:v>
                </c:pt>
                <c:pt idx="6">
                  <c:v>3.98E-3</c:v>
                </c:pt>
                <c:pt idx="7">
                  <c:v>0</c:v>
                </c:pt>
                <c:pt idx="8">
                  <c:v>1.9000000000000001E-4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0.12332941800000001</c:v>
                  </c:pt>
                  <c:pt idx="1">
                    <c:v>0.317776008</c:v>
                  </c:pt>
                  <c:pt idx="2">
                    <c:v>0.26870269600000002</c:v>
                  </c:pt>
                  <c:pt idx="3">
                    <c:v>0.26942741399999998</c:v>
                  </c:pt>
                  <c:pt idx="4">
                    <c:v>0.56301580000000007</c:v>
                  </c:pt>
                  <c:pt idx="5">
                    <c:v>0.37670912000000001</c:v>
                  </c:pt>
                  <c:pt idx="6">
                    <c:v>0.31194563399999997</c:v>
                  </c:pt>
                  <c:pt idx="7">
                    <c:v>0.16705499999999998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0.12332941800000001</c:v>
                  </c:pt>
                  <c:pt idx="1">
                    <c:v>0.317776008</c:v>
                  </c:pt>
                  <c:pt idx="2">
                    <c:v>0.26870269600000002</c:v>
                  </c:pt>
                  <c:pt idx="3">
                    <c:v>0.26942741399999998</c:v>
                  </c:pt>
                  <c:pt idx="4">
                    <c:v>0.56301580000000007</c:v>
                  </c:pt>
                  <c:pt idx="5">
                    <c:v>0.37670912000000001</c:v>
                  </c:pt>
                  <c:pt idx="6">
                    <c:v>0.31194563399999997</c:v>
                  </c:pt>
                  <c:pt idx="7">
                    <c:v>0.16705499999999998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0.46698000000000001</c:v>
                </c:pt>
                <c:pt idx="1">
                  <c:v>2.11992</c:v>
                </c:pt>
                <c:pt idx="2">
                  <c:v>1.3158800000000002</c:v>
                </c:pt>
                <c:pt idx="3">
                  <c:v>0.98402999999999996</c:v>
                </c:pt>
                <c:pt idx="4">
                  <c:v>3.1719200000000001</c:v>
                </c:pt>
                <c:pt idx="5">
                  <c:v>1.3926400000000001</c:v>
                </c:pt>
                <c:pt idx="6">
                  <c:v>1.1196900000000001</c:v>
                </c:pt>
                <c:pt idx="7">
                  <c:v>0.38183999999999996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028736"/>
        <c:axId val="183038720"/>
      </c:barChart>
      <c:catAx>
        <c:axId val="1830287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038720"/>
        <c:crosses val="autoZero"/>
        <c:auto val="1"/>
        <c:lblAlgn val="ctr"/>
        <c:lblOffset val="100"/>
        <c:noMultiLvlLbl val="0"/>
      </c:catAx>
      <c:valAx>
        <c:axId val="183038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0287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2E-3</c:v>
                </c:pt>
                <c:pt idx="1">
                  <c:v>1.7000000000000001E-2</c:v>
                </c:pt>
                <c:pt idx="2">
                  <c:v>0</c:v>
                </c:pt>
                <c:pt idx="3">
                  <c:v>0.127</c:v>
                </c:pt>
                <c:pt idx="4">
                  <c:v>1.0980000000000001</c:v>
                </c:pt>
                <c:pt idx="5">
                  <c:v>0.42899999999999999</c:v>
                </c:pt>
                <c:pt idx="6">
                  <c:v>0.42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1.3853816000000001</c:v>
                  </c:pt>
                  <c:pt idx="1">
                    <c:v>18.232344000000001</c:v>
                  </c:pt>
                  <c:pt idx="2">
                    <c:v>78.685140688875038</c:v>
                  </c:pt>
                  <c:pt idx="3">
                    <c:v>192.40033361151356</c:v>
                  </c:pt>
                  <c:pt idx="4">
                    <c:v>106.0974717</c:v>
                  </c:pt>
                  <c:pt idx="5">
                    <c:v>161.85342160000002</c:v>
                  </c:pt>
                  <c:pt idx="6">
                    <c:v>63.866871879900373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1.3853816000000001</c:v>
                  </c:pt>
                  <c:pt idx="1">
                    <c:v>18.232344000000001</c:v>
                  </c:pt>
                  <c:pt idx="2">
                    <c:v>78.685140688875038</c:v>
                  </c:pt>
                  <c:pt idx="3">
                    <c:v>192.40033361151356</c:v>
                  </c:pt>
                  <c:pt idx="4">
                    <c:v>106.0974717</c:v>
                  </c:pt>
                  <c:pt idx="5">
                    <c:v>161.85342160000002</c:v>
                  </c:pt>
                  <c:pt idx="6">
                    <c:v>63.866871879900373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4.133</c:v>
                </c:pt>
                <c:pt idx="1">
                  <c:v>84.409000000000006</c:v>
                </c:pt>
                <c:pt idx="2">
                  <c:v>389.38099999999997</c:v>
                </c:pt>
                <c:pt idx="3">
                  <c:v>1045.4259999999999</c:v>
                </c:pt>
                <c:pt idx="4">
                  <c:v>492.78899999999999</c:v>
                </c:pt>
                <c:pt idx="5">
                  <c:v>408.82400000000001</c:v>
                </c:pt>
                <c:pt idx="6">
                  <c:v>108.07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576256"/>
        <c:axId val="164590336"/>
      </c:barChart>
      <c:catAx>
        <c:axId val="1645762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590336"/>
        <c:crosses val="autoZero"/>
        <c:auto val="1"/>
        <c:lblAlgn val="ctr"/>
        <c:lblOffset val="100"/>
        <c:noMultiLvlLbl val="0"/>
      </c:catAx>
      <c:valAx>
        <c:axId val="164590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5762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2E-3</c:v>
                </c:pt>
                <c:pt idx="1">
                  <c:v>1.7000000000000001E-2</c:v>
                </c:pt>
                <c:pt idx="2">
                  <c:v>0</c:v>
                </c:pt>
                <c:pt idx="3">
                  <c:v>0.127</c:v>
                </c:pt>
                <c:pt idx="4">
                  <c:v>1.0980000000000001</c:v>
                </c:pt>
                <c:pt idx="5">
                  <c:v>0.42899999999999999</c:v>
                </c:pt>
                <c:pt idx="6">
                  <c:v>0.42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1.3853816000000001</c:v>
                  </c:pt>
                  <c:pt idx="1">
                    <c:v>18.232344000000001</c:v>
                  </c:pt>
                  <c:pt idx="2">
                    <c:v>78.685140688875038</c:v>
                  </c:pt>
                  <c:pt idx="3">
                    <c:v>192.40033361151356</c:v>
                  </c:pt>
                  <c:pt idx="4">
                    <c:v>106.0974717</c:v>
                  </c:pt>
                  <c:pt idx="5">
                    <c:v>161.85342160000002</c:v>
                  </c:pt>
                  <c:pt idx="6">
                    <c:v>63.866871879900373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1.3853816000000001</c:v>
                  </c:pt>
                  <c:pt idx="1">
                    <c:v>18.232344000000001</c:v>
                  </c:pt>
                  <c:pt idx="2">
                    <c:v>78.685140688875038</c:v>
                  </c:pt>
                  <c:pt idx="3">
                    <c:v>192.40033361151356</c:v>
                  </c:pt>
                  <c:pt idx="4">
                    <c:v>106.0974717</c:v>
                  </c:pt>
                  <c:pt idx="5">
                    <c:v>161.85342160000002</c:v>
                  </c:pt>
                  <c:pt idx="6">
                    <c:v>63.866871879900373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4.133</c:v>
                </c:pt>
                <c:pt idx="1">
                  <c:v>84.409000000000006</c:v>
                </c:pt>
                <c:pt idx="2">
                  <c:v>389.38099999999997</c:v>
                </c:pt>
                <c:pt idx="3">
                  <c:v>1045.4259999999999</c:v>
                </c:pt>
                <c:pt idx="4">
                  <c:v>492.78899999999999</c:v>
                </c:pt>
                <c:pt idx="5">
                  <c:v>408.82400000000001</c:v>
                </c:pt>
                <c:pt idx="6">
                  <c:v>108.07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67328"/>
        <c:axId val="183669120"/>
      </c:barChart>
      <c:catAx>
        <c:axId val="183667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83669120"/>
        <c:crosses val="autoZero"/>
        <c:auto val="1"/>
        <c:lblAlgn val="ctr"/>
        <c:lblOffset val="100"/>
        <c:noMultiLvlLbl val="0"/>
      </c:catAx>
      <c:valAx>
        <c:axId val="183669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8366732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1.9E-2</c:v>
                </c:pt>
                <c:pt idx="2">
                  <c:v>0.495</c:v>
                </c:pt>
                <c:pt idx="3">
                  <c:v>0.34200000000000003</c:v>
                </c:pt>
                <c:pt idx="4">
                  <c:v>0.63100000000000001</c:v>
                </c:pt>
                <c:pt idx="5">
                  <c:v>0.16700000000000001</c:v>
                </c:pt>
                <c:pt idx="6">
                  <c:v>0.378</c:v>
                </c:pt>
                <c:pt idx="7">
                  <c:v>0</c:v>
                </c:pt>
                <c:pt idx="8">
                  <c:v>6.0999999999999999E-2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0.30975359999999996</c:v>
                  </c:pt>
                  <c:pt idx="1">
                    <c:v>10.4993181</c:v>
                  </c:pt>
                  <c:pt idx="2">
                    <c:v>33.534073599999999</c:v>
                  </c:pt>
                  <c:pt idx="3">
                    <c:v>36.879858399999996</c:v>
                  </c:pt>
                  <c:pt idx="4">
                    <c:v>182.80363030000001</c:v>
                  </c:pt>
                  <c:pt idx="5">
                    <c:v>123.98711040000001</c:v>
                  </c:pt>
                  <c:pt idx="6">
                    <c:v>85.019566799999993</c:v>
                  </c:pt>
                  <c:pt idx="7">
                    <c:v>157.73139689999999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0.30975359999999996</c:v>
                  </c:pt>
                  <c:pt idx="1">
                    <c:v>10.4993181</c:v>
                  </c:pt>
                  <c:pt idx="2">
                    <c:v>33.534073599999999</c:v>
                  </c:pt>
                  <c:pt idx="3">
                    <c:v>36.879858399999996</c:v>
                  </c:pt>
                  <c:pt idx="4">
                    <c:v>182.80363030000001</c:v>
                  </c:pt>
                  <c:pt idx="5">
                    <c:v>123.98711040000001</c:v>
                  </c:pt>
                  <c:pt idx="6">
                    <c:v>85.019566799999993</c:v>
                  </c:pt>
                  <c:pt idx="7">
                    <c:v>157.73139689999999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0.58399999999999996</c:v>
                </c:pt>
                <c:pt idx="1">
                  <c:v>67.433000000000007</c:v>
                </c:pt>
                <c:pt idx="2">
                  <c:v>150.512</c:v>
                </c:pt>
                <c:pt idx="3">
                  <c:v>161.61199999999999</c:v>
                </c:pt>
                <c:pt idx="4">
                  <c:v>967.72699999999998</c:v>
                </c:pt>
                <c:pt idx="5">
                  <c:v>495.55200000000002</c:v>
                </c:pt>
                <c:pt idx="6">
                  <c:v>349.01299999999998</c:v>
                </c:pt>
                <c:pt idx="7">
                  <c:v>340.59899999999999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728768"/>
        <c:axId val="183775616"/>
      </c:barChart>
      <c:catAx>
        <c:axId val="1837287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775616"/>
        <c:crosses val="autoZero"/>
        <c:auto val="1"/>
        <c:lblAlgn val="ctr"/>
        <c:lblOffset val="100"/>
        <c:noMultiLvlLbl val="0"/>
      </c:catAx>
      <c:valAx>
        <c:axId val="18377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7287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1.9E-2</c:v>
                </c:pt>
                <c:pt idx="2">
                  <c:v>0.495</c:v>
                </c:pt>
                <c:pt idx="3">
                  <c:v>0.34200000000000003</c:v>
                </c:pt>
                <c:pt idx="4">
                  <c:v>0.63100000000000001</c:v>
                </c:pt>
                <c:pt idx="5">
                  <c:v>0.16700000000000001</c:v>
                </c:pt>
                <c:pt idx="6">
                  <c:v>0.378</c:v>
                </c:pt>
                <c:pt idx="7">
                  <c:v>0</c:v>
                </c:pt>
                <c:pt idx="8">
                  <c:v>6.0999999999999999E-2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0.30975359999999996</c:v>
                  </c:pt>
                  <c:pt idx="1">
                    <c:v>10.4993181</c:v>
                  </c:pt>
                  <c:pt idx="2">
                    <c:v>33.534073599999999</c:v>
                  </c:pt>
                  <c:pt idx="3">
                    <c:v>36.879858399999996</c:v>
                  </c:pt>
                  <c:pt idx="4">
                    <c:v>182.80363030000001</c:v>
                  </c:pt>
                  <c:pt idx="5">
                    <c:v>123.98711040000001</c:v>
                  </c:pt>
                  <c:pt idx="6">
                    <c:v>85.019566799999993</c:v>
                  </c:pt>
                  <c:pt idx="7">
                    <c:v>157.73139689999999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0.30975359999999996</c:v>
                  </c:pt>
                  <c:pt idx="1">
                    <c:v>10.4993181</c:v>
                  </c:pt>
                  <c:pt idx="2">
                    <c:v>33.534073599999999</c:v>
                  </c:pt>
                  <c:pt idx="3">
                    <c:v>36.879858399999996</c:v>
                  </c:pt>
                  <c:pt idx="4">
                    <c:v>182.80363030000001</c:v>
                  </c:pt>
                  <c:pt idx="5">
                    <c:v>123.98711040000001</c:v>
                  </c:pt>
                  <c:pt idx="6">
                    <c:v>85.019566799999993</c:v>
                  </c:pt>
                  <c:pt idx="7">
                    <c:v>157.73139689999999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0.58399999999999996</c:v>
                </c:pt>
                <c:pt idx="1">
                  <c:v>67.433000000000007</c:v>
                </c:pt>
                <c:pt idx="2">
                  <c:v>150.512</c:v>
                </c:pt>
                <c:pt idx="3">
                  <c:v>161.61199999999999</c:v>
                </c:pt>
                <c:pt idx="4">
                  <c:v>967.72699999999998</c:v>
                </c:pt>
                <c:pt idx="5">
                  <c:v>495.55200000000002</c:v>
                </c:pt>
                <c:pt idx="6">
                  <c:v>349.01299999999998</c:v>
                </c:pt>
                <c:pt idx="7">
                  <c:v>340.59899999999999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810304"/>
        <c:axId val="183816192"/>
      </c:barChart>
      <c:catAx>
        <c:axId val="183810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816192"/>
        <c:crosses val="autoZero"/>
        <c:auto val="1"/>
        <c:lblAlgn val="ctr"/>
        <c:lblOffset val="100"/>
        <c:noMultiLvlLbl val="0"/>
      </c:catAx>
      <c:valAx>
        <c:axId val="18381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810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0.64600000000000002</c:v>
                </c:pt>
                <c:pt idx="1">
                  <c:v>1.802</c:v>
                </c:pt>
                <c:pt idx="2">
                  <c:v>0</c:v>
                </c:pt>
                <c:pt idx="3">
                  <c:v>0.497</c:v>
                </c:pt>
                <c:pt idx="4">
                  <c:v>6.9749999999999996</c:v>
                </c:pt>
                <c:pt idx="5">
                  <c:v>0.63700000000000001</c:v>
                </c:pt>
                <c:pt idx="6">
                  <c:v>2.0859999999999999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146.98457020000001</c:v>
                  </c:pt>
                  <c:pt idx="1">
                    <c:v>619.90321600000004</c:v>
                  </c:pt>
                  <c:pt idx="2">
                    <c:v>726.86777744815549</c:v>
                  </c:pt>
                  <c:pt idx="3">
                    <c:v>587.27353518117718</c:v>
                  </c:pt>
                  <c:pt idx="4">
                    <c:v>93.914830299999991</c:v>
                  </c:pt>
                  <c:pt idx="5">
                    <c:v>118.42447679999998</c:v>
                  </c:pt>
                  <c:pt idx="6">
                    <c:v>75.022220142280048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146.98457020000001</c:v>
                  </c:pt>
                  <c:pt idx="1">
                    <c:v>619.90321600000004</c:v>
                  </c:pt>
                  <c:pt idx="2">
                    <c:v>726.86777744815549</c:v>
                  </c:pt>
                  <c:pt idx="3">
                    <c:v>587.27353518117718</c:v>
                  </c:pt>
                  <c:pt idx="4">
                    <c:v>93.914830299999991</c:v>
                  </c:pt>
                  <c:pt idx="5">
                    <c:v>118.42447679999998</c:v>
                  </c:pt>
                  <c:pt idx="6">
                    <c:v>75.022220142280048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442.858</c:v>
                </c:pt>
                <c:pt idx="1">
                  <c:v>3620.93</c:v>
                </c:pt>
                <c:pt idx="2">
                  <c:v>4049.268</c:v>
                </c:pt>
                <c:pt idx="3">
                  <c:v>2974.5430000000001</c:v>
                </c:pt>
                <c:pt idx="4">
                  <c:v>474.55700000000002</c:v>
                </c:pt>
                <c:pt idx="5">
                  <c:v>327.86399999999998</c:v>
                </c:pt>
                <c:pt idx="6">
                  <c:v>99.972999999999999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372032"/>
        <c:axId val="183386112"/>
      </c:barChart>
      <c:catAx>
        <c:axId val="183372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386112"/>
        <c:crosses val="autoZero"/>
        <c:auto val="1"/>
        <c:lblAlgn val="ctr"/>
        <c:lblOffset val="100"/>
        <c:noMultiLvlLbl val="0"/>
      </c:catAx>
      <c:valAx>
        <c:axId val="183386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372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0.64600000000000002</c:v>
                </c:pt>
                <c:pt idx="1">
                  <c:v>1.802</c:v>
                </c:pt>
                <c:pt idx="2">
                  <c:v>0</c:v>
                </c:pt>
                <c:pt idx="3">
                  <c:v>0.497</c:v>
                </c:pt>
                <c:pt idx="4">
                  <c:v>6.9749999999999996</c:v>
                </c:pt>
                <c:pt idx="5">
                  <c:v>0.63700000000000001</c:v>
                </c:pt>
                <c:pt idx="6">
                  <c:v>2.0859999999999999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146.98457020000001</c:v>
                  </c:pt>
                  <c:pt idx="1">
                    <c:v>619.90321600000004</c:v>
                  </c:pt>
                  <c:pt idx="2">
                    <c:v>726.86777744815549</c:v>
                  </c:pt>
                  <c:pt idx="3">
                    <c:v>587.27353518117718</c:v>
                  </c:pt>
                  <c:pt idx="4">
                    <c:v>93.914830299999991</c:v>
                  </c:pt>
                  <c:pt idx="5">
                    <c:v>118.42447679999998</c:v>
                  </c:pt>
                  <c:pt idx="6">
                    <c:v>75.022220142280048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146.98457020000001</c:v>
                  </c:pt>
                  <c:pt idx="1">
                    <c:v>619.90321600000004</c:v>
                  </c:pt>
                  <c:pt idx="2">
                    <c:v>726.86777744815549</c:v>
                  </c:pt>
                  <c:pt idx="3">
                    <c:v>587.27353518117718</c:v>
                  </c:pt>
                  <c:pt idx="4">
                    <c:v>93.914830299999991</c:v>
                  </c:pt>
                  <c:pt idx="5">
                    <c:v>118.42447679999998</c:v>
                  </c:pt>
                  <c:pt idx="6">
                    <c:v>75.022220142280048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442.858</c:v>
                </c:pt>
                <c:pt idx="1">
                  <c:v>3620.93</c:v>
                </c:pt>
                <c:pt idx="2">
                  <c:v>4049.268</c:v>
                </c:pt>
                <c:pt idx="3">
                  <c:v>2974.5430000000001</c:v>
                </c:pt>
                <c:pt idx="4">
                  <c:v>474.55700000000002</c:v>
                </c:pt>
                <c:pt idx="5">
                  <c:v>327.86399999999998</c:v>
                </c:pt>
                <c:pt idx="6">
                  <c:v>99.972999999999999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469952"/>
        <c:axId val="183471488"/>
      </c:barChart>
      <c:catAx>
        <c:axId val="183469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471488"/>
        <c:crosses val="autoZero"/>
        <c:auto val="1"/>
        <c:lblAlgn val="ctr"/>
        <c:lblOffset val="100"/>
        <c:noMultiLvlLbl val="0"/>
      </c:catAx>
      <c:valAx>
        <c:axId val="183471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469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0.34599999999999997</c:v>
                </c:pt>
                <c:pt idx="1">
                  <c:v>2.1019999999999999</c:v>
                </c:pt>
                <c:pt idx="2">
                  <c:v>5.6950000000000003</c:v>
                </c:pt>
                <c:pt idx="3">
                  <c:v>2.117</c:v>
                </c:pt>
                <c:pt idx="4">
                  <c:v>1.71</c:v>
                </c:pt>
                <c:pt idx="5">
                  <c:v>0.32500000000000001</c:v>
                </c:pt>
                <c:pt idx="6">
                  <c:v>0.33500000000000002</c:v>
                </c:pt>
                <c:pt idx="7">
                  <c:v>0</c:v>
                </c:pt>
                <c:pt idx="8">
                  <c:v>1.4E-2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46.228669199999992</c:v>
                  </c:pt>
                  <c:pt idx="1">
                    <c:v>726.21535600000004</c:v>
                  </c:pt>
                  <c:pt idx="2">
                    <c:v>437.93924130000005</c:v>
                  </c:pt>
                  <c:pt idx="3">
                    <c:v>254.38883589999998</c:v>
                  </c:pt>
                  <c:pt idx="4">
                    <c:v>553.63777379999988</c:v>
                  </c:pt>
                  <c:pt idx="5">
                    <c:v>159.2768868</c:v>
                  </c:pt>
                  <c:pt idx="6">
                    <c:v>51.859857000000005</c:v>
                  </c:pt>
                  <c:pt idx="7">
                    <c:v>47.6045856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46.228669199999992</c:v>
                  </c:pt>
                  <c:pt idx="1">
                    <c:v>726.21535600000004</c:v>
                  </c:pt>
                  <c:pt idx="2">
                    <c:v>437.93924130000005</c:v>
                  </c:pt>
                  <c:pt idx="3">
                    <c:v>254.38883589999998</c:v>
                  </c:pt>
                  <c:pt idx="4">
                    <c:v>553.63777379999988</c:v>
                  </c:pt>
                  <c:pt idx="5">
                    <c:v>159.2768868</c:v>
                  </c:pt>
                  <c:pt idx="6">
                    <c:v>51.859857000000005</c:v>
                  </c:pt>
                  <c:pt idx="7">
                    <c:v>47.6045856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93.429000000000002</c:v>
                </c:pt>
                <c:pt idx="1">
                  <c:v>5057.21</c:v>
                </c:pt>
                <c:pt idx="2">
                  <c:v>2182.0590000000002</c:v>
                </c:pt>
                <c:pt idx="3">
                  <c:v>1054.2429999999999</c:v>
                </c:pt>
                <c:pt idx="4">
                  <c:v>2686.2579999999998</c:v>
                </c:pt>
                <c:pt idx="5">
                  <c:v>609.78899999999999</c:v>
                </c:pt>
                <c:pt idx="6">
                  <c:v>202.97399999999999</c:v>
                </c:pt>
                <c:pt idx="7">
                  <c:v>104.03100000000001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621504"/>
        <c:axId val="183623040"/>
      </c:barChart>
      <c:catAx>
        <c:axId val="183621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623040"/>
        <c:crosses val="autoZero"/>
        <c:auto val="1"/>
        <c:lblAlgn val="ctr"/>
        <c:lblOffset val="100"/>
        <c:noMultiLvlLbl val="0"/>
      </c:catAx>
      <c:valAx>
        <c:axId val="183623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621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0.34599999999999997</c:v>
                </c:pt>
                <c:pt idx="1">
                  <c:v>2.1019999999999999</c:v>
                </c:pt>
                <c:pt idx="2">
                  <c:v>5.6950000000000003</c:v>
                </c:pt>
                <c:pt idx="3">
                  <c:v>2.117</c:v>
                </c:pt>
                <c:pt idx="4">
                  <c:v>1.71</c:v>
                </c:pt>
                <c:pt idx="5">
                  <c:v>0.32500000000000001</c:v>
                </c:pt>
                <c:pt idx="6">
                  <c:v>0.33500000000000002</c:v>
                </c:pt>
                <c:pt idx="7">
                  <c:v>0</c:v>
                </c:pt>
                <c:pt idx="8">
                  <c:v>1.4E-2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46.228669199999992</c:v>
                  </c:pt>
                  <c:pt idx="1">
                    <c:v>726.21535600000004</c:v>
                  </c:pt>
                  <c:pt idx="2">
                    <c:v>437.93924130000005</c:v>
                  </c:pt>
                  <c:pt idx="3">
                    <c:v>254.38883589999998</c:v>
                  </c:pt>
                  <c:pt idx="4">
                    <c:v>553.63777379999988</c:v>
                  </c:pt>
                  <c:pt idx="5">
                    <c:v>159.2768868</c:v>
                  </c:pt>
                  <c:pt idx="6">
                    <c:v>51.859857000000005</c:v>
                  </c:pt>
                  <c:pt idx="7">
                    <c:v>47.6045856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46.228669199999992</c:v>
                  </c:pt>
                  <c:pt idx="1">
                    <c:v>726.21535600000004</c:v>
                  </c:pt>
                  <c:pt idx="2">
                    <c:v>437.93924130000005</c:v>
                  </c:pt>
                  <c:pt idx="3">
                    <c:v>254.38883589999998</c:v>
                  </c:pt>
                  <c:pt idx="4">
                    <c:v>553.63777379999988</c:v>
                  </c:pt>
                  <c:pt idx="5">
                    <c:v>159.2768868</c:v>
                  </c:pt>
                  <c:pt idx="6">
                    <c:v>51.859857000000005</c:v>
                  </c:pt>
                  <c:pt idx="7">
                    <c:v>47.6045856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93.429000000000002</c:v>
                </c:pt>
                <c:pt idx="1">
                  <c:v>5057.21</c:v>
                </c:pt>
                <c:pt idx="2">
                  <c:v>2182.0590000000002</c:v>
                </c:pt>
                <c:pt idx="3">
                  <c:v>1054.2429999999999</c:v>
                </c:pt>
                <c:pt idx="4">
                  <c:v>2686.2579999999998</c:v>
                </c:pt>
                <c:pt idx="5">
                  <c:v>609.78899999999999</c:v>
                </c:pt>
                <c:pt idx="6">
                  <c:v>202.97399999999999</c:v>
                </c:pt>
                <c:pt idx="7">
                  <c:v>104.03100000000001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325632"/>
        <c:axId val="184327168"/>
      </c:barChart>
      <c:catAx>
        <c:axId val="184325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327168"/>
        <c:crosses val="autoZero"/>
        <c:auto val="1"/>
        <c:lblAlgn val="ctr"/>
        <c:lblOffset val="100"/>
        <c:noMultiLvlLbl val="0"/>
      </c:catAx>
      <c:valAx>
        <c:axId val="184327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3256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10.994869999999999</c:v>
                </c:pt>
                <c:pt idx="1">
                  <c:v>2535.127</c:v>
                </c:pt>
                <c:pt idx="2">
                  <c:v>12002.637000000001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70.733779999999996</c:v>
                </c:pt>
                <c:pt idx="1">
                  <c:v>14894.273000000001</c:v>
                </c:pt>
                <c:pt idx="2">
                  <c:v>89033.531000000003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24.800020000000004</c:v>
                </c:pt>
                <c:pt idx="1">
                  <c:v>8206.6090000000004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411648"/>
        <c:axId val="184413184"/>
      </c:barChart>
      <c:catAx>
        <c:axId val="184411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84413184"/>
        <c:crosses val="autoZero"/>
        <c:auto val="1"/>
        <c:lblAlgn val="ctr"/>
        <c:lblOffset val="100"/>
        <c:noMultiLvlLbl val="0"/>
      </c:catAx>
      <c:valAx>
        <c:axId val="1844131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4116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11423.915978204534</c:v>
                </c:pt>
                <c:pt idx="1">
                  <c:v>23932.711131555017</c:v>
                </c:pt>
                <c:pt idx="2">
                  <c:v>14143.923220375873</c:v>
                </c:pt>
                <c:pt idx="3">
                  <c:v>20648.873416340313</c:v>
                </c:pt>
                <c:pt idx="4">
                  <c:v>17035.928526986405</c:v>
                </c:pt>
                <c:pt idx="5">
                  <c:v>22326.331235501799</c:v>
                </c:pt>
                <c:pt idx="6">
                  <c:v>2265.4527958680001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912256"/>
        <c:axId val="4891481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11538</c:v>
                </c:pt>
                <c:pt idx="1">
                  <c:v>5572</c:v>
                </c:pt>
                <c:pt idx="2">
                  <c:v>1019</c:v>
                </c:pt>
                <c:pt idx="3">
                  <c:v>678</c:v>
                </c:pt>
                <c:pt idx="4">
                  <c:v>250</c:v>
                </c:pt>
                <c:pt idx="5">
                  <c:v>127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2256"/>
        <c:axId val="48914816"/>
      </c:lineChart>
      <c:catAx>
        <c:axId val="489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91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14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912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10.994869999999999</c:v>
                </c:pt>
                <c:pt idx="1">
                  <c:v>2535.127</c:v>
                </c:pt>
                <c:pt idx="2">
                  <c:v>12002.637000000001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70.733779999999996</c:v>
                </c:pt>
                <c:pt idx="1">
                  <c:v>14894.273000000001</c:v>
                </c:pt>
                <c:pt idx="2">
                  <c:v>89033.531000000003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24.800020000000004</c:v>
                </c:pt>
                <c:pt idx="1">
                  <c:v>8206.6090000000004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165504"/>
        <c:axId val="184167040"/>
      </c:barChart>
      <c:catAx>
        <c:axId val="184165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84167040"/>
        <c:crosses val="autoZero"/>
        <c:auto val="1"/>
        <c:lblAlgn val="ctr"/>
        <c:lblOffset val="100"/>
        <c:noMultiLvlLbl val="0"/>
      </c:catAx>
      <c:valAx>
        <c:axId val="184167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1655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4.1020000000000001E-2</c:v>
                </c:pt>
                <c:pt idx="1">
                  <c:v>1.0670000000000001E-2</c:v>
                </c:pt>
                <c:pt idx="2">
                  <c:v>2.6869999999999998E-2</c:v>
                </c:pt>
                <c:pt idx="3">
                  <c:v>1.678E-2</c:v>
                </c:pt>
                <c:pt idx="4">
                  <c:v>1.6760000000000001E-2</c:v>
                </c:pt>
                <c:pt idx="5">
                  <c:v>6.4760000000000012E-2</c:v>
                </c:pt>
                <c:pt idx="6">
                  <c:v>0.12667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0.13078408799999999</c:v>
                  </c:pt>
                  <c:pt idx="1">
                    <c:v>0.12974376699999998</c:v>
                  </c:pt>
                  <c:pt idx="2">
                    <c:v>0.36704250196951121</c:v>
                  </c:pt>
                  <c:pt idx="3">
                    <c:v>0.38456961921892807</c:v>
                  </c:pt>
                  <c:pt idx="4">
                    <c:v>0.41126339100000003</c:v>
                  </c:pt>
                  <c:pt idx="5">
                    <c:v>0.78318484200000005</c:v>
                  </c:pt>
                  <c:pt idx="6">
                    <c:v>0.4733246844080965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0.13078408799999999</c:v>
                  </c:pt>
                  <c:pt idx="1">
                    <c:v>0.12974376699999998</c:v>
                  </c:pt>
                  <c:pt idx="2">
                    <c:v>0.36704250196951121</c:v>
                  </c:pt>
                  <c:pt idx="3">
                    <c:v>0.38456961921892807</c:v>
                  </c:pt>
                  <c:pt idx="4">
                    <c:v>0.41126339100000003</c:v>
                  </c:pt>
                  <c:pt idx="5">
                    <c:v>0.78318484200000005</c:v>
                  </c:pt>
                  <c:pt idx="6">
                    <c:v>0.4733246844080965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0.38568000000000002</c:v>
                </c:pt>
                <c:pt idx="1">
                  <c:v>0.63012999999999997</c:v>
                </c:pt>
                <c:pt idx="2">
                  <c:v>2.0067599999999999</c:v>
                </c:pt>
                <c:pt idx="3">
                  <c:v>2.08121</c:v>
                </c:pt>
                <c:pt idx="4">
                  <c:v>2.58819</c:v>
                </c:pt>
                <c:pt idx="5">
                  <c:v>5.3133299999999997</c:v>
                </c:pt>
                <c:pt idx="6">
                  <c:v>2.6109599999999999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191424"/>
        <c:axId val="183192960"/>
      </c:barChart>
      <c:catAx>
        <c:axId val="183191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192960"/>
        <c:crosses val="autoZero"/>
        <c:auto val="1"/>
        <c:lblAlgn val="ctr"/>
        <c:lblOffset val="100"/>
        <c:noMultiLvlLbl val="0"/>
      </c:catAx>
      <c:valAx>
        <c:axId val="183192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191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4.1020000000000001E-2</c:v>
                </c:pt>
                <c:pt idx="1">
                  <c:v>1.0670000000000001E-2</c:v>
                </c:pt>
                <c:pt idx="2">
                  <c:v>2.6869999999999998E-2</c:v>
                </c:pt>
                <c:pt idx="3">
                  <c:v>1.678E-2</c:v>
                </c:pt>
                <c:pt idx="4">
                  <c:v>1.6760000000000001E-2</c:v>
                </c:pt>
                <c:pt idx="5">
                  <c:v>6.4760000000000012E-2</c:v>
                </c:pt>
                <c:pt idx="6">
                  <c:v>0.12667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0.13078408799999999</c:v>
                  </c:pt>
                  <c:pt idx="1">
                    <c:v>0.12974376699999998</c:v>
                  </c:pt>
                  <c:pt idx="2">
                    <c:v>0.36704250196951121</c:v>
                  </c:pt>
                  <c:pt idx="3">
                    <c:v>0.38456961921892807</c:v>
                  </c:pt>
                  <c:pt idx="4">
                    <c:v>0.41126339100000003</c:v>
                  </c:pt>
                  <c:pt idx="5">
                    <c:v>0.78318484200000005</c:v>
                  </c:pt>
                  <c:pt idx="6">
                    <c:v>0.4733246844080965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0.13078408799999999</c:v>
                  </c:pt>
                  <c:pt idx="1">
                    <c:v>0.12974376699999998</c:v>
                  </c:pt>
                  <c:pt idx="2">
                    <c:v>0.36704250196951121</c:v>
                  </c:pt>
                  <c:pt idx="3">
                    <c:v>0.38456961921892807</c:v>
                  </c:pt>
                  <c:pt idx="4">
                    <c:v>0.41126339100000003</c:v>
                  </c:pt>
                  <c:pt idx="5">
                    <c:v>0.78318484200000005</c:v>
                  </c:pt>
                  <c:pt idx="6">
                    <c:v>0.4733246844080965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0.38568000000000002</c:v>
                </c:pt>
                <c:pt idx="1">
                  <c:v>0.63012999999999997</c:v>
                </c:pt>
                <c:pt idx="2">
                  <c:v>2.0067599999999999</c:v>
                </c:pt>
                <c:pt idx="3">
                  <c:v>2.08121</c:v>
                </c:pt>
                <c:pt idx="4">
                  <c:v>2.58819</c:v>
                </c:pt>
                <c:pt idx="5">
                  <c:v>5.3133299999999997</c:v>
                </c:pt>
                <c:pt idx="6">
                  <c:v>2.6109599999999999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272960"/>
        <c:axId val="183274496"/>
      </c:barChart>
      <c:catAx>
        <c:axId val="1832729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274496"/>
        <c:crosses val="autoZero"/>
        <c:auto val="1"/>
        <c:lblAlgn val="ctr"/>
        <c:lblOffset val="100"/>
        <c:noMultiLvlLbl val="0"/>
      </c:catAx>
      <c:valAx>
        <c:axId val="183274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2729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5.4439999999999995E-2</c:v>
                </c:pt>
                <c:pt idx="1">
                  <c:v>2.0840000000000001E-2</c:v>
                </c:pt>
                <c:pt idx="2">
                  <c:v>1.66E-2</c:v>
                </c:pt>
                <c:pt idx="3">
                  <c:v>2.283E-2</c:v>
                </c:pt>
                <c:pt idx="4">
                  <c:v>3.1989999999999998E-2</c:v>
                </c:pt>
                <c:pt idx="5">
                  <c:v>8.7190000000000004E-2</c:v>
                </c:pt>
                <c:pt idx="6">
                  <c:v>6.5930000000000002E-2</c:v>
                </c:pt>
                <c:pt idx="7">
                  <c:v>3.7000000000000002E-3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0.144568799</c:v>
                  </c:pt>
                  <c:pt idx="1">
                    <c:v>0.112979406</c:v>
                  </c:pt>
                  <c:pt idx="2">
                    <c:v>0.19929645399999998</c:v>
                  </c:pt>
                  <c:pt idx="3">
                    <c:v>0.26413919999999996</c:v>
                  </c:pt>
                  <c:pt idx="4">
                    <c:v>0.49938646200000009</c:v>
                  </c:pt>
                  <c:pt idx="5">
                    <c:v>0.43015148700000005</c:v>
                  </c:pt>
                  <c:pt idx="6">
                    <c:v>0.70578573000000011</c:v>
                  </c:pt>
                  <c:pt idx="7">
                    <c:v>0.44519868400000001</c:v>
                  </c:pt>
                  <c:pt idx="8">
                    <c:v>0.31128235799999998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0.144568799</c:v>
                  </c:pt>
                  <c:pt idx="1">
                    <c:v>0.112979406</c:v>
                  </c:pt>
                  <c:pt idx="2">
                    <c:v>0.19929645399999998</c:v>
                  </c:pt>
                  <c:pt idx="3">
                    <c:v>0.26413919999999996</c:v>
                  </c:pt>
                  <c:pt idx="4">
                    <c:v>0.49938646200000009</c:v>
                  </c:pt>
                  <c:pt idx="5">
                    <c:v>0.43015148700000005</c:v>
                  </c:pt>
                  <c:pt idx="6">
                    <c:v>0.70578573000000011</c:v>
                  </c:pt>
                  <c:pt idx="7">
                    <c:v>0.44519868400000001</c:v>
                  </c:pt>
                  <c:pt idx="8">
                    <c:v>0.31128235799999998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0.62611000000000006</c:v>
                </c:pt>
                <c:pt idx="1">
                  <c:v>0.40538000000000002</c:v>
                </c:pt>
                <c:pt idx="2">
                  <c:v>0.73514000000000002</c:v>
                </c:pt>
                <c:pt idx="3">
                  <c:v>1.1288</c:v>
                </c:pt>
                <c:pt idx="4">
                  <c:v>2.7111100000000001</c:v>
                </c:pt>
                <c:pt idx="5">
                  <c:v>2.1801900000000001</c:v>
                </c:pt>
                <c:pt idx="6">
                  <c:v>4.6009500000000001</c:v>
                </c:pt>
                <c:pt idx="7">
                  <c:v>2.23943</c:v>
                </c:pt>
                <c:pt idx="8">
                  <c:v>0.98914000000000002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923648"/>
        <c:axId val="184925184"/>
      </c:barChart>
      <c:catAx>
        <c:axId val="184923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925184"/>
        <c:crosses val="autoZero"/>
        <c:auto val="1"/>
        <c:lblAlgn val="ctr"/>
        <c:lblOffset val="100"/>
        <c:noMultiLvlLbl val="0"/>
      </c:catAx>
      <c:valAx>
        <c:axId val="184925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4923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5.4439999999999995E-2</c:v>
                </c:pt>
                <c:pt idx="1">
                  <c:v>2.0840000000000001E-2</c:v>
                </c:pt>
                <c:pt idx="2">
                  <c:v>1.66E-2</c:v>
                </c:pt>
                <c:pt idx="3">
                  <c:v>2.283E-2</c:v>
                </c:pt>
                <c:pt idx="4">
                  <c:v>3.1989999999999998E-2</c:v>
                </c:pt>
                <c:pt idx="5">
                  <c:v>8.7190000000000004E-2</c:v>
                </c:pt>
                <c:pt idx="6">
                  <c:v>6.5930000000000002E-2</c:v>
                </c:pt>
                <c:pt idx="7">
                  <c:v>3.7000000000000002E-3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0.144568799</c:v>
                  </c:pt>
                  <c:pt idx="1">
                    <c:v>0.112979406</c:v>
                  </c:pt>
                  <c:pt idx="2">
                    <c:v>0.19929645399999998</c:v>
                  </c:pt>
                  <c:pt idx="3">
                    <c:v>0.26413919999999996</c:v>
                  </c:pt>
                  <c:pt idx="4">
                    <c:v>0.49938646200000009</c:v>
                  </c:pt>
                  <c:pt idx="5">
                    <c:v>0.43015148700000005</c:v>
                  </c:pt>
                  <c:pt idx="6">
                    <c:v>0.70578573000000011</c:v>
                  </c:pt>
                  <c:pt idx="7">
                    <c:v>0.44519868400000001</c:v>
                  </c:pt>
                  <c:pt idx="8">
                    <c:v>0.31128235799999998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0.144568799</c:v>
                  </c:pt>
                  <c:pt idx="1">
                    <c:v>0.112979406</c:v>
                  </c:pt>
                  <c:pt idx="2">
                    <c:v>0.19929645399999998</c:v>
                  </c:pt>
                  <c:pt idx="3">
                    <c:v>0.26413919999999996</c:v>
                  </c:pt>
                  <c:pt idx="4">
                    <c:v>0.49938646200000009</c:v>
                  </c:pt>
                  <c:pt idx="5">
                    <c:v>0.43015148700000005</c:v>
                  </c:pt>
                  <c:pt idx="6">
                    <c:v>0.70578573000000011</c:v>
                  </c:pt>
                  <c:pt idx="7">
                    <c:v>0.44519868400000001</c:v>
                  </c:pt>
                  <c:pt idx="8">
                    <c:v>0.31128235799999998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0.62611000000000006</c:v>
                </c:pt>
                <c:pt idx="1">
                  <c:v>0.40538000000000002</c:v>
                </c:pt>
                <c:pt idx="2">
                  <c:v>0.73514000000000002</c:v>
                </c:pt>
                <c:pt idx="3">
                  <c:v>1.1288</c:v>
                </c:pt>
                <c:pt idx="4">
                  <c:v>2.7111100000000001</c:v>
                </c:pt>
                <c:pt idx="5">
                  <c:v>2.1801900000000001</c:v>
                </c:pt>
                <c:pt idx="6">
                  <c:v>4.6009500000000001</c:v>
                </c:pt>
                <c:pt idx="7">
                  <c:v>2.23943</c:v>
                </c:pt>
                <c:pt idx="8">
                  <c:v>0.98914000000000002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322752"/>
        <c:axId val="103324288"/>
      </c:barChart>
      <c:catAx>
        <c:axId val="1033227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3324288"/>
        <c:crosses val="autoZero"/>
        <c:auto val="1"/>
        <c:lblAlgn val="ctr"/>
        <c:lblOffset val="100"/>
        <c:noMultiLvlLbl val="0"/>
      </c:catAx>
      <c:valAx>
        <c:axId val="103324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033227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4.5999999999999999E-2</c:v>
                </c:pt>
                <c:pt idx="2">
                  <c:v>1.032</c:v>
                </c:pt>
                <c:pt idx="3">
                  <c:v>2.395</c:v>
                </c:pt>
                <c:pt idx="4">
                  <c:v>2.7109999999999999</c:v>
                </c:pt>
                <c:pt idx="5">
                  <c:v>12.362</c:v>
                </c:pt>
                <c:pt idx="6">
                  <c:v>27.006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0.54303159999999995</c:v>
                  </c:pt>
                  <c:pt idx="1">
                    <c:v>12.932137600000001</c:v>
                  </c:pt>
                  <c:pt idx="2">
                    <c:v>61.997096425856441</c:v>
                  </c:pt>
                  <c:pt idx="3">
                    <c:v>84.993859501778957</c:v>
                  </c:pt>
                  <c:pt idx="4">
                    <c:v>290.72818599999999</c:v>
                  </c:pt>
                  <c:pt idx="5">
                    <c:v>362.62437749999998</c:v>
                  </c:pt>
                  <c:pt idx="6">
                    <c:v>520.77930154151807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0.54303159999999995</c:v>
                  </c:pt>
                  <c:pt idx="1">
                    <c:v>12.932137600000001</c:v>
                  </c:pt>
                  <c:pt idx="2">
                    <c:v>61.997096425856441</c:v>
                  </c:pt>
                  <c:pt idx="3">
                    <c:v>84.993859501778957</c:v>
                  </c:pt>
                  <c:pt idx="4">
                    <c:v>290.72818599999999</c:v>
                  </c:pt>
                  <c:pt idx="5">
                    <c:v>362.62437749999998</c:v>
                  </c:pt>
                  <c:pt idx="6">
                    <c:v>520.77930154151807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0.628</c:v>
                </c:pt>
                <c:pt idx="1">
                  <c:v>41.264000000000003</c:v>
                </c:pt>
                <c:pt idx="2">
                  <c:v>259.45600000000002</c:v>
                </c:pt>
                <c:pt idx="3">
                  <c:v>427.52100000000002</c:v>
                </c:pt>
                <c:pt idx="4">
                  <c:v>1397.06</c:v>
                </c:pt>
                <c:pt idx="5">
                  <c:v>2302.377</c:v>
                </c:pt>
                <c:pt idx="6">
                  <c:v>2124.8829999999998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786304"/>
        <c:axId val="116787840"/>
      </c:barChart>
      <c:catAx>
        <c:axId val="116786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787840"/>
        <c:crosses val="autoZero"/>
        <c:auto val="1"/>
        <c:lblAlgn val="ctr"/>
        <c:lblOffset val="100"/>
        <c:noMultiLvlLbl val="0"/>
      </c:catAx>
      <c:valAx>
        <c:axId val="116787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786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4.5999999999999999E-2</c:v>
                </c:pt>
                <c:pt idx="2">
                  <c:v>1.032</c:v>
                </c:pt>
                <c:pt idx="3">
                  <c:v>2.395</c:v>
                </c:pt>
                <c:pt idx="4">
                  <c:v>2.7109999999999999</c:v>
                </c:pt>
                <c:pt idx="5">
                  <c:v>12.362</c:v>
                </c:pt>
                <c:pt idx="6">
                  <c:v>27.006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0.54303159999999995</c:v>
                  </c:pt>
                  <c:pt idx="1">
                    <c:v>12.932137600000001</c:v>
                  </c:pt>
                  <c:pt idx="2">
                    <c:v>61.997096425856441</c:v>
                  </c:pt>
                  <c:pt idx="3">
                    <c:v>84.993859501778957</c:v>
                  </c:pt>
                  <c:pt idx="4">
                    <c:v>290.72818599999999</c:v>
                  </c:pt>
                  <c:pt idx="5">
                    <c:v>362.62437749999998</c:v>
                  </c:pt>
                  <c:pt idx="6">
                    <c:v>520.77930154151807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0.54303159999999995</c:v>
                  </c:pt>
                  <c:pt idx="1">
                    <c:v>12.932137600000001</c:v>
                  </c:pt>
                  <c:pt idx="2">
                    <c:v>61.997096425856441</c:v>
                  </c:pt>
                  <c:pt idx="3">
                    <c:v>84.993859501778957</c:v>
                  </c:pt>
                  <c:pt idx="4">
                    <c:v>290.72818599999999</c:v>
                  </c:pt>
                  <c:pt idx="5">
                    <c:v>362.62437749999998</c:v>
                  </c:pt>
                  <c:pt idx="6">
                    <c:v>520.77930154151807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0.628</c:v>
                </c:pt>
                <c:pt idx="1">
                  <c:v>41.264000000000003</c:v>
                </c:pt>
                <c:pt idx="2">
                  <c:v>259.45600000000002</c:v>
                </c:pt>
                <c:pt idx="3">
                  <c:v>427.52100000000002</c:v>
                </c:pt>
                <c:pt idx="4">
                  <c:v>1397.06</c:v>
                </c:pt>
                <c:pt idx="5">
                  <c:v>2302.377</c:v>
                </c:pt>
                <c:pt idx="6">
                  <c:v>2124.8829999999998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10304"/>
        <c:axId val="121411840"/>
      </c:barChart>
      <c:catAx>
        <c:axId val="121410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11840"/>
        <c:crosses val="autoZero"/>
        <c:auto val="1"/>
        <c:lblAlgn val="ctr"/>
        <c:lblOffset val="100"/>
        <c:noMultiLvlLbl val="0"/>
      </c:catAx>
      <c:valAx>
        <c:axId val="121411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410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0.126</c:v>
                </c:pt>
                <c:pt idx="1">
                  <c:v>0.71</c:v>
                </c:pt>
                <c:pt idx="2">
                  <c:v>2.242</c:v>
                </c:pt>
                <c:pt idx="3">
                  <c:v>4.7670000000000003</c:v>
                </c:pt>
                <c:pt idx="4">
                  <c:v>8.6010000000000009</c:v>
                </c:pt>
                <c:pt idx="5">
                  <c:v>15.464</c:v>
                </c:pt>
                <c:pt idx="6">
                  <c:v>12.711</c:v>
                </c:pt>
                <c:pt idx="7">
                  <c:v>0.93100000000000005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1.1654387999999998</c:v>
                  </c:pt>
                  <c:pt idx="1">
                    <c:v>6.5569151999999997</c:v>
                  </c:pt>
                  <c:pt idx="2">
                    <c:v>19.680479999999999</c:v>
                  </c:pt>
                  <c:pt idx="3">
                    <c:v>31.4876705</c:v>
                  </c:pt>
                  <c:pt idx="4">
                    <c:v>109.090152</c:v>
                  </c:pt>
                  <c:pt idx="5">
                    <c:v>158.928753</c:v>
                  </c:pt>
                  <c:pt idx="6">
                    <c:v>384.04593000000006</c:v>
                  </c:pt>
                  <c:pt idx="7">
                    <c:v>460.53647639999997</c:v>
                  </c:pt>
                  <c:pt idx="8">
                    <c:v>329.14364499999994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1.1654387999999998</c:v>
                  </c:pt>
                  <c:pt idx="1">
                    <c:v>6.5569151999999997</c:v>
                  </c:pt>
                  <c:pt idx="2">
                    <c:v>19.680479999999999</c:v>
                  </c:pt>
                  <c:pt idx="3">
                    <c:v>31.4876705</c:v>
                  </c:pt>
                  <c:pt idx="4">
                    <c:v>109.090152</c:v>
                  </c:pt>
                  <c:pt idx="5">
                    <c:v>158.928753</c:v>
                  </c:pt>
                  <c:pt idx="6">
                    <c:v>384.04593000000006</c:v>
                  </c:pt>
                  <c:pt idx="7">
                    <c:v>460.53647639999997</c:v>
                  </c:pt>
                  <c:pt idx="8">
                    <c:v>329.14364499999994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3.4809999999999999</c:v>
                </c:pt>
                <c:pt idx="1">
                  <c:v>20.064</c:v>
                </c:pt>
                <c:pt idx="2">
                  <c:v>75.84</c:v>
                </c:pt>
                <c:pt idx="3">
                  <c:v>142.285</c:v>
                </c:pt>
                <c:pt idx="4">
                  <c:v>575.37</c:v>
                </c:pt>
                <c:pt idx="5">
                  <c:v>734.08199999999999</c:v>
                </c:pt>
                <c:pt idx="6">
                  <c:v>2269.7750000000001</c:v>
                </c:pt>
                <c:pt idx="7">
                  <c:v>1789.1859999999999</c:v>
                </c:pt>
                <c:pt idx="8">
                  <c:v>943.10500000000002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758464"/>
        <c:axId val="121760000"/>
      </c:barChart>
      <c:catAx>
        <c:axId val="121758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760000"/>
        <c:crosses val="autoZero"/>
        <c:auto val="1"/>
        <c:lblAlgn val="ctr"/>
        <c:lblOffset val="100"/>
        <c:noMultiLvlLbl val="0"/>
      </c:catAx>
      <c:valAx>
        <c:axId val="1217600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7584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0.126</c:v>
                </c:pt>
                <c:pt idx="1">
                  <c:v>0.71</c:v>
                </c:pt>
                <c:pt idx="2">
                  <c:v>2.242</c:v>
                </c:pt>
                <c:pt idx="3">
                  <c:v>4.7670000000000003</c:v>
                </c:pt>
                <c:pt idx="4">
                  <c:v>8.6010000000000009</c:v>
                </c:pt>
                <c:pt idx="5">
                  <c:v>15.464</c:v>
                </c:pt>
                <c:pt idx="6">
                  <c:v>12.711</c:v>
                </c:pt>
                <c:pt idx="7">
                  <c:v>0.93100000000000005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1.1654387999999998</c:v>
                  </c:pt>
                  <c:pt idx="1">
                    <c:v>6.5569151999999997</c:v>
                  </c:pt>
                  <c:pt idx="2">
                    <c:v>19.680479999999999</c:v>
                  </c:pt>
                  <c:pt idx="3">
                    <c:v>31.4876705</c:v>
                  </c:pt>
                  <c:pt idx="4">
                    <c:v>109.090152</c:v>
                  </c:pt>
                  <c:pt idx="5">
                    <c:v>158.928753</c:v>
                  </c:pt>
                  <c:pt idx="6">
                    <c:v>384.04593000000006</c:v>
                  </c:pt>
                  <c:pt idx="7">
                    <c:v>460.53647639999997</c:v>
                  </c:pt>
                  <c:pt idx="8">
                    <c:v>329.14364499999994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1.1654387999999998</c:v>
                  </c:pt>
                  <c:pt idx="1">
                    <c:v>6.5569151999999997</c:v>
                  </c:pt>
                  <c:pt idx="2">
                    <c:v>19.680479999999999</c:v>
                  </c:pt>
                  <c:pt idx="3">
                    <c:v>31.4876705</c:v>
                  </c:pt>
                  <c:pt idx="4">
                    <c:v>109.090152</c:v>
                  </c:pt>
                  <c:pt idx="5">
                    <c:v>158.928753</c:v>
                  </c:pt>
                  <c:pt idx="6">
                    <c:v>384.04593000000006</c:v>
                  </c:pt>
                  <c:pt idx="7">
                    <c:v>460.53647639999997</c:v>
                  </c:pt>
                  <c:pt idx="8">
                    <c:v>329.14364499999994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3.4809999999999999</c:v>
                </c:pt>
                <c:pt idx="1">
                  <c:v>20.064</c:v>
                </c:pt>
                <c:pt idx="2">
                  <c:v>75.84</c:v>
                </c:pt>
                <c:pt idx="3">
                  <c:v>142.285</c:v>
                </c:pt>
                <c:pt idx="4">
                  <c:v>575.37</c:v>
                </c:pt>
                <c:pt idx="5">
                  <c:v>734.08199999999999</c:v>
                </c:pt>
                <c:pt idx="6">
                  <c:v>2269.7750000000001</c:v>
                </c:pt>
                <c:pt idx="7">
                  <c:v>1789.1859999999999</c:v>
                </c:pt>
                <c:pt idx="8">
                  <c:v>943.10500000000002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67264"/>
        <c:axId val="121468800"/>
      </c:barChart>
      <c:catAx>
        <c:axId val="1214672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468800"/>
        <c:crosses val="autoZero"/>
        <c:auto val="1"/>
        <c:lblAlgn val="ctr"/>
        <c:lblOffset val="100"/>
        <c:noMultiLvlLbl val="0"/>
      </c:catAx>
      <c:valAx>
        <c:axId val="1214688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4672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10.6</c:v>
                </c:pt>
                <c:pt idx="2">
                  <c:v>105.718</c:v>
                </c:pt>
                <c:pt idx="3">
                  <c:v>34.932000000000002</c:v>
                </c:pt>
                <c:pt idx="4">
                  <c:v>17.631</c:v>
                </c:pt>
                <c:pt idx="5">
                  <c:v>36.588000000000001</c:v>
                </c:pt>
                <c:pt idx="6">
                  <c:v>35.869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26.599036699999996</c:v>
                  </c:pt>
                  <c:pt idx="1">
                    <c:v>270.3387492</c:v>
                  </c:pt>
                  <c:pt idx="2">
                    <c:v>520.96739305437814</c:v>
                  </c:pt>
                  <c:pt idx="3">
                    <c:v>209.90315005844917</c:v>
                  </c:pt>
                  <c:pt idx="4">
                    <c:v>196.136031</c:v>
                  </c:pt>
                  <c:pt idx="5">
                    <c:v>243.76568680000003</c:v>
                  </c:pt>
                  <c:pt idx="6">
                    <c:v>148.11610833175874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26.599036699999996</c:v>
                  </c:pt>
                  <c:pt idx="1">
                    <c:v>270.3387492</c:v>
                  </c:pt>
                  <c:pt idx="2">
                    <c:v>520.96739305437814</c:v>
                  </c:pt>
                  <c:pt idx="3">
                    <c:v>209.90315005844917</c:v>
                  </c:pt>
                  <c:pt idx="4">
                    <c:v>196.136031</c:v>
                  </c:pt>
                  <c:pt idx="5">
                    <c:v>243.76568680000003</c:v>
                  </c:pt>
                  <c:pt idx="6">
                    <c:v>148.11610833175874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30.760999999999999</c:v>
                </c:pt>
                <c:pt idx="1">
                  <c:v>1323.2439999999999</c:v>
                </c:pt>
                <c:pt idx="2">
                  <c:v>2497.1709999999998</c:v>
                </c:pt>
                <c:pt idx="3">
                  <c:v>1203.671</c:v>
                </c:pt>
                <c:pt idx="4">
                  <c:v>1134.3900000000001</c:v>
                </c:pt>
                <c:pt idx="5">
                  <c:v>1480.9580000000001</c:v>
                </c:pt>
                <c:pt idx="6">
                  <c:v>733.24099999999999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557376"/>
        <c:axId val="121558912"/>
      </c:barChart>
      <c:catAx>
        <c:axId val="121557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558912"/>
        <c:crosses val="autoZero"/>
        <c:auto val="1"/>
        <c:lblAlgn val="ctr"/>
        <c:lblOffset val="100"/>
        <c:noMultiLvlLbl val="0"/>
      </c:catAx>
      <c:valAx>
        <c:axId val="121558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557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11423.915978204534</c:v>
                </c:pt>
                <c:pt idx="1">
                  <c:v>23932.711131555017</c:v>
                </c:pt>
                <c:pt idx="2">
                  <c:v>14143.923220375873</c:v>
                </c:pt>
                <c:pt idx="3">
                  <c:v>20648.873416340313</c:v>
                </c:pt>
                <c:pt idx="4">
                  <c:v>17035.928526986405</c:v>
                </c:pt>
                <c:pt idx="5">
                  <c:v>22326.331235501799</c:v>
                </c:pt>
                <c:pt idx="6">
                  <c:v>2265.4527958680001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037056"/>
        <c:axId val="45047808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11538</c:v>
                </c:pt>
                <c:pt idx="1">
                  <c:v>5572</c:v>
                </c:pt>
                <c:pt idx="2">
                  <c:v>1019</c:v>
                </c:pt>
                <c:pt idx="3">
                  <c:v>678</c:v>
                </c:pt>
                <c:pt idx="4">
                  <c:v>250</c:v>
                </c:pt>
                <c:pt idx="5">
                  <c:v>127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7056"/>
        <c:axId val="45047808"/>
      </c:lineChart>
      <c:catAx>
        <c:axId val="4503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04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0478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0370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10.6</c:v>
                </c:pt>
                <c:pt idx="2">
                  <c:v>105.718</c:v>
                </c:pt>
                <c:pt idx="3">
                  <c:v>34.932000000000002</c:v>
                </c:pt>
                <c:pt idx="4">
                  <c:v>17.631</c:v>
                </c:pt>
                <c:pt idx="5">
                  <c:v>36.588000000000001</c:v>
                </c:pt>
                <c:pt idx="6">
                  <c:v>35.869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26.599036699999996</c:v>
                  </c:pt>
                  <c:pt idx="1">
                    <c:v>270.3387492</c:v>
                  </c:pt>
                  <c:pt idx="2">
                    <c:v>520.96739305437814</c:v>
                  </c:pt>
                  <c:pt idx="3">
                    <c:v>209.90315005844917</c:v>
                  </c:pt>
                  <c:pt idx="4">
                    <c:v>196.136031</c:v>
                  </c:pt>
                  <c:pt idx="5">
                    <c:v>243.76568680000003</c:v>
                  </c:pt>
                  <c:pt idx="6">
                    <c:v>148.11610833175874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26.599036699999996</c:v>
                  </c:pt>
                  <c:pt idx="1">
                    <c:v>270.3387492</c:v>
                  </c:pt>
                  <c:pt idx="2">
                    <c:v>520.96739305437814</c:v>
                  </c:pt>
                  <c:pt idx="3">
                    <c:v>209.90315005844917</c:v>
                  </c:pt>
                  <c:pt idx="4">
                    <c:v>196.136031</c:v>
                  </c:pt>
                  <c:pt idx="5">
                    <c:v>243.76568680000003</c:v>
                  </c:pt>
                  <c:pt idx="6">
                    <c:v>148.11610833175874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30.760999999999999</c:v>
                </c:pt>
                <c:pt idx="1">
                  <c:v>1323.2439999999999</c:v>
                </c:pt>
                <c:pt idx="2">
                  <c:v>2497.1709999999998</c:v>
                </c:pt>
                <c:pt idx="3">
                  <c:v>1203.671</c:v>
                </c:pt>
                <c:pt idx="4">
                  <c:v>1134.3900000000001</c:v>
                </c:pt>
                <c:pt idx="5">
                  <c:v>1480.9580000000001</c:v>
                </c:pt>
                <c:pt idx="6">
                  <c:v>733.24099999999999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651200"/>
        <c:axId val="121652736"/>
      </c:barChart>
      <c:catAx>
        <c:axId val="121651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652736"/>
        <c:crosses val="autoZero"/>
        <c:auto val="1"/>
        <c:lblAlgn val="ctr"/>
        <c:lblOffset val="100"/>
        <c:noMultiLvlLbl val="0"/>
      </c:catAx>
      <c:valAx>
        <c:axId val="121652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6512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22.914999999999999</c:v>
                </c:pt>
                <c:pt idx="1">
                  <c:v>85.388999999999996</c:v>
                </c:pt>
                <c:pt idx="2">
                  <c:v>42.302999999999997</c:v>
                </c:pt>
                <c:pt idx="3">
                  <c:v>33.314</c:v>
                </c:pt>
                <c:pt idx="4">
                  <c:v>23.742999999999999</c:v>
                </c:pt>
                <c:pt idx="5">
                  <c:v>23.474</c:v>
                </c:pt>
                <c:pt idx="6">
                  <c:v>10.006</c:v>
                </c:pt>
                <c:pt idx="7">
                  <c:v>0.19500000000000001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209.2215381</c:v>
                  </c:pt>
                  <c:pt idx="1">
                    <c:v>330.81460090000002</c:v>
                  </c:pt>
                  <c:pt idx="2">
                    <c:v>401.37630119999994</c:v>
                  </c:pt>
                  <c:pt idx="3">
                    <c:v>224.81809799999999</c:v>
                  </c:pt>
                  <c:pt idx="4">
                    <c:v>260.00684010000003</c:v>
                  </c:pt>
                  <c:pt idx="5">
                    <c:v>179.13098559999997</c:v>
                  </c:pt>
                  <c:pt idx="6">
                    <c:v>196.54062399999998</c:v>
                  </c:pt>
                  <c:pt idx="7">
                    <c:v>108.48667830000001</c:v>
                  </c:pt>
                  <c:pt idx="8">
                    <c:v>32.830024000000002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209.2215381</c:v>
                  </c:pt>
                  <c:pt idx="1">
                    <c:v>330.81460090000002</c:v>
                  </c:pt>
                  <c:pt idx="2">
                    <c:v>401.37630119999994</c:v>
                  </c:pt>
                  <c:pt idx="3">
                    <c:v>224.81809799999999</c:v>
                  </c:pt>
                  <c:pt idx="4">
                    <c:v>260.00684010000003</c:v>
                  </c:pt>
                  <c:pt idx="5">
                    <c:v>179.13098559999997</c:v>
                  </c:pt>
                  <c:pt idx="6">
                    <c:v>196.54062399999998</c:v>
                  </c:pt>
                  <c:pt idx="7">
                    <c:v>108.48667830000001</c:v>
                  </c:pt>
                  <c:pt idx="8">
                    <c:v>32.830024000000002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608.37900000000002</c:v>
                </c:pt>
                <c:pt idx="1">
                  <c:v>1122.547</c:v>
                </c:pt>
                <c:pt idx="2">
                  <c:v>1476.7339999999999</c:v>
                </c:pt>
                <c:pt idx="3">
                  <c:v>986.91</c:v>
                </c:pt>
                <c:pt idx="4">
                  <c:v>1496.873</c:v>
                </c:pt>
                <c:pt idx="5">
                  <c:v>885.47199999999998</c:v>
                </c:pt>
                <c:pt idx="6">
                  <c:v>1266.3699999999999</c:v>
                </c:pt>
                <c:pt idx="7">
                  <c:v>457.17099999999999</c:v>
                </c:pt>
                <c:pt idx="8">
                  <c:v>102.98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60096"/>
        <c:axId val="121861632"/>
      </c:barChart>
      <c:catAx>
        <c:axId val="121860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861632"/>
        <c:crosses val="autoZero"/>
        <c:auto val="1"/>
        <c:lblAlgn val="ctr"/>
        <c:lblOffset val="100"/>
        <c:noMultiLvlLbl val="0"/>
      </c:catAx>
      <c:valAx>
        <c:axId val="121861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8600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22.914999999999999</c:v>
                </c:pt>
                <c:pt idx="1">
                  <c:v>85.388999999999996</c:v>
                </c:pt>
                <c:pt idx="2">
                  <c:v>42.302999999999997</c:v>
                </c:pt>
                <c:pt idx="3">
                  <c:v>33.314</c:v>
                </c:pt>
                <c:pt idx="4">
                  <c:v>23.742999999999999</c:v>
                </c:pt>
                <c:pt idx="5">
                  <c:v>23.474</c:v>
                </c:pt>
                <c:pt idx="6">
                  <c:v>10.006</c:v>
                </c:pt>
                <c:pt idx="7">
                  <c:v>0.19500000000000001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209.2215381</c:v>
                  </c:pt>
                  <c:pt idx="1">
                    <c:v>330.81460090000002</c:v>
                  </c:pt>
                  <c:pt idx="2">
                    <c:v>401.37630119999994</c:v>
                  </c:pt>
                  <c:pt idx="3">
                    <c:v>224.81809799999999</c:v>
                  </c:pt>
                  <c:pt idx="4">
                    <c:v>260.00684010000003</c:v>
                  </c:pt>
                  <c:pt idx="5">
                    <c:v>179.13098559999997</c:v>
                  </c:pt>
                  <c:pt idx="6">
                    <c:v>196.54062399999998</c:v>
                  </c:pt>
                  <c:pt idx="7">
                    <c:v>108.48667830000001</c:v>
                  </c:pt>
                  <c:pt idx="8">
                    <c:v>32.830024000000002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209.2215381</c:v>
                  </c:pt>
                  <c:pt idx="1">
                    <c:v>330.81460090000002</c:v>
                  </c:pt>
                  <c:pt idx="2">
                    <c:v>401.37630119999994</c:v>
                  </c:pt>
                  <c:pt idx="3">
                    <c:v>224.81809799999999</c:v>
                  </c:pt>
                  <c:pt idx="4">
                    <c:v>260.00684010000003</c:v>
                  </c:pt>
                  <c:pt idx="5">
                    <c:v>179.13098559999997</c:v>
                  </c:pt>
                  <c:pt idx="6">
                    <c:v>196.54062399999998</c:v>
                  </c:pt>
                  <c:pt idx="7">
                    <c:v>108.48667830000001</c:v>
                  </c:pt>
                  <c:pt idx="8">
                    <c:v>32.830024000000002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608.37900000000002</c:v>
                </c:pt>
                <c:pt idx="1">
                  <c:v>1122.547</c:v>
                </c:pt>
                <c:pt idx="2">
                  <c:v>1476.7339999999999</c:v>
                </c:pt>
                <c:pt idx="3">
                  <c:v>986.91</c:v>
                </c:pt>
                <c:pt idx="4">
                  <c:v>1496.873</c:v>
                </c:pt>
                <c:pt idx="5">
                  <c:v>885.47199999999998</c:v>
                </c:pt>
                <c:pt idx="6">
                  <c:v>1266.3699999999999</c:v>
                </c:pt>
                <c:pt idx="7">
                  <c:v>457.17099999999999</c:v>
                </c:pt>
                <c:pt idx="8">
                  <c:v>102.98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96320"/>
        <c:axId val="123892864"/>
      </c:barChart>
      <c:catAx>
        <c:axId val="121896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892864"/>
        <c:crosses val="autoZero"/>
        <c:auto val="1"/>
        <c:lblAlgn val="ctr"/>
        <c:lblOffset val="100"/>
        <c:noMultiLvlLbl val="0"/>
      </c:catAx>
      <c:valAx>
        <c:axId val="123892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896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15.9198</c:v>
                </c:pt>
                <c:pt idx="1">
                  <c:v>6598.741</c:v>
                </c:pt>
                <c:pt idx="2">
                  <c:v>8644.7729999999992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82.70256000000002</c:v>
                </c:pt>
                <c:pt idx="1">
                  <c:v>10852.379000000003</c:v>
                </c:pt>
                <c:pt idx="2">
                  <c:v>92391.395000000004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87.569980000000001</c:v>
                </c:pt>
                <c:pt idx="1">
                  <c:v>8251.4529999999995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39232"/>
        <c:axId val="124241024"/>
      </c:barChart>
      <c:catAx>
        <c:axId val="1242392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4241024"/>
        <c:crosses val="autoZero"/>
        <c:auto val="1"/>
        <c:lblAlgn val="ctr"/>
        <c:lblOffset val="100"/>
        <c:noMultiLvlLbl val="0"/>
      </c:catAx>
      <c:valAx>
        <c:axId val="1242410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2392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15.9198</c:v>
                </c:pt>
                <c:pt idx="1">
                  <c:v>6598.741</c:v>
                </c:pt>
                <c:pt idx="2">
                  <c:v>8644.7729999999992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82.70256000000002</c:v>
                </c:pt>
                <c:pt idx="1">
                  <c:v>10852.379000000003</c:v>
                </c:pt>
                <c:pt idx="2">
                  <c:v>92391.395000000004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87.569980000000001</c:v>
                </c:pt>
                <c:pt idx="1">
                  <c:v>8251.4529999999995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2576"/>
        <c:axId val="124318464"/>
      </c:barChart>
      <c:catAx>
        <c:axId val="124312576"/>
        <c:scaling>
          <c:orientation val="maxMin"/>
        </c:scaling>
        <c:delete val="0"/>
        <c:axPos val="l"/>
        <c:majorTickMark val="out"/>
        <c:minorTickMark val="none"/>
        <c:tickLblPos val="nextTo"/>
        <c:crossAx val="124318464"/>
        <c:crosses val="autoZero"/>
        <c:auto val="1"/>
        <c:lblAlgn val="ctr"/>
        <c:lblOffset val="100"/>
        <c:noMultiLvlLbl val="0"/>
      </c:catAx>
      <c:valAx>
        <c:axId val="1243184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3125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7.5000000000000002E-4</c:v>
                </c:pt>
                <c:pt idx="2">
                  <c:v>1.0200000000000001E-3</c:v>
                </c:pt>
                <c:pt idx="3">
                  <c:v>6.7499999999999999E-3</c:v>
                </c:pt>
                <c:pt idx="4">
                  <c:v>5.6799999999999993E-3</c:v>
                </c:pt>
                <c:pt idx="5">
                  <c:v>4.7999999999999996E-3</c:v>
                </c:pt>
                <c:pt idx="6">
                  <c:v>4.0800000000000003E-3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1.2694344E-2</c:v>
                  </c:pt>
                  <c:pt idx="1">
                    <c:v>4.1700933999999995E-2</c:v>
                  </c:pt>
                  <c:pt idx="2">
                    <c:v>0.3555974442568825</c:v>
                  </c:pt>
                  <c:pt idx="3">
                    <c:v>0.25674071723156089</c:v>
                  </c:pt>
                  <c:pt idx="4">
                    <c:v>0.27070693400000001</c:v>
                  </c:pt>
                  <c:pt idx="5">
                    <c:v>0.17066128000000003</c:v>
                  </c:pt>
                  <c:pt idx="6">
                    <c:v>4.1245455472275344E-2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1.2694344E-2</c:v>
                  </c:pt>
                  <c:pt idx="1">
                    <c:v>4.1700933999999995E-2</c:v>
                  </c:pt>
                  <c:pt idx="2">
                    <c:v>0.3555974442568825</c:v>
                  </c:pt>
                  <c:pt idx="3">
                    <c:v>0.25674071723156089</c:v>
                  </c:pt>
                  <c:pt idx="4">
                    <c:v>0.27070693400000001</c:v>
                  </c:pt>
                  <c:pt idx="5">
                    <c:v>0.17066128000000003</c:v>
                  </c:pt>
                  <c:pt idx="6">
                    <c:v>4.1245455472275344E-2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2.2620000000000001E-2</c:v>
                </c:pt>
                <c:pt idx="1">
                  <c:v>0.14002999999999999</c:v>
                </c:pt>
                <c:pt idx="2">
                  <c:v>1.11151</c:v>
                </c:pt>
                <c:pt idx="3">
                  <c:v>0.56820000000000004</c:v>
                </c:pt>
                <c:pt idx="4">
                  <c:v>0.42982999999999999</c:v>
                </c:pt>
                <c:pt idx="5">
                  <c:v>0.28960000000000002</c:v>
                </c:pt>
                <c:pt idx="6">
                  <c:v>6.656999999999999E-2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068608"/>
        <c:axId val="124070144"/>
      </c:barChart>
      <c:catAx>
        <c:axId val="124068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070144"/>
        <c:crosses val="autoZero"/>
        <c:auto val="1"/>
        <c:lblAlgn val="ctr"/>
        <c:lblOffset val="100"/>
        <c:noMultiLvlLbl val="0"/>
      </c:catAx>
      <c:valAx>
        <c:axId val="124070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40686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7.5000000000000002E-4</c:v>
                </c:pt>
                <c:pt idx="2">
                  <c:v>1.0200000000000001E-3</c:v>
                </c:pt>
                <c:pt idx="3">
                  <c:v>6.7499999999999999E-3</c:v>
                </c:pt>
                <c:pt idx="4">
                  <c:v>5.6799999999999993E-3</c:v>
                </c:pt>
                <c:pt idx="5">
                  <c:v>4.7999999999999996E-3</c:v>
                </c:pt>
                <c:pt idx="6">
                  <c:v>4.0800000000000003E-3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1.2694344E-2</c:v>
                  </c:pt>
                  <c:pt idx="1">
                    <c:v>4.1700933999999995E-2</c:v>
                  </c:pt>
                  <c:pt idx="2">
                    <c:v>0.3555974442568825</c:v>
                  </c:pt>
                  <c:pt idx="3">
                    <c:v>0.25674071723156089</c:v>
                  </c:pt>
                  <c:pt idx="4">
                    <c:v>0.27070693400000001</c:v>
                  </c:pt>
                  <c:pt idx="5">
                    <c:v>0.17066128000000003</c:v>
                  </c:pt>
                  <c:pt idx="6">
                    <c:v>4.1245455472275344E-2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1.2694344E-2</c:v>
                  </c:pt>
                  <c:pt idx="1">
                    <c:v>4.1700933999999995E-2</c:v>
                  </c:pt>
                  <c:pt idx="2">
                    <c:v>0.3555974442568825</c:v>
                  </c:pt>
                  <c:pt idx="3">
                    <c:v>0.25674071723156089</c:v>
                  </c:pt>
                  <c:pt idx="4">
                    <c:v>0.27070693400000001</c:v>
                  </c:pt>
                  <c:pt idx="5">
                    <c:v>0.17066128000000003</c:v>
                  </c:pt>
                  <c:pt idx="6">
                    <c:v>4.1245455472275344E-2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2.2620000000000001E-2</c:v>
                </c:pt>
                <c:pt idx="1">
                  <c:v>0.14002999999999999</c:v>
                </c:pt>
                <c:pt idx="2">
                  <c:v>1.11151</c:v>
                </c:pt>
                <c:pt idx="3">
                  <c:v>0.56820000000000004</c:v>
                </c:pt>
                <c:pt idx="4">
                  <c:v>0.42982999999999999</c:v>
                </c:pt>
                <c:pt idx="5">
                  <c:v>0.28960000000000002</c:v>
                </c:pt>
                <c:pt idx="6">
                  <c:v>6.656999999999999E-2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162432"/>
        <c:axId val="124163968"/>
      </c:barChart>
      <c:catAx>
        <c:axId val="1241624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163968"/>
        <c:crosses val="autoZero"/>
        <c:auto val="1"/>
        <c:lblAlgn val="ctr"/>
        <c:lblOffset val="100"/>
        <c:noMultiLvlLbl val="0"/>
      </c:catAx>
      <c:valAx>
        <c:axId val="124163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241624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1.23E-3</c:v>
                </c:pt>
                <c:pt idx="1">
                  <c:v>2.3400000000000001E-3</c:v>
                </c:pt>
                <c:pt idx="2">
                  <c:v>2.4500000000000004E-3</c:v>
                </c:pt>
                <c:pt idx="3">
                  <c:v>8.3999999999999993E-4</c:v>
                </c:pt>
                <c:pt idx="4">
                  <c:v>6.4999999999999997E-3</c:v>
                </c:pt>
                <c:pt idx="5">
                  <c:v>3.5299999999999997E-3</c:v>
                </c:pt>
                <c:pt idx="6">
                  <c:v>5.3200000000000001E-3</c:v>
                </c:pt>
                <c:pt idx="7">
                  <c:v>8.5999999999999998E-4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3.8688335999999997E-2</c:v>
                  </c:pt>
                  <c:pt idx="1">
                    <c:v>1.6791858000000003E-2</c:v>
                  </c:pt>
                  <c:pt idx="2">
                    <c:v>0.16643308399999998</c:v>
                  </c:pt>
                  <c:pt idx="3">
                    <c:v>8.0329216000000023E-2</c:v>
                  </c:pt>
                  <c:pt idx="4">
                    <c:v>0.10819572600000002</c:v>
                  </c:pt>
                  <c:pt idx="5">
                    <c:v>0.27097982999999998</c:v>
                  </c:pt>
                  <c:pt idx="6">
                    <c:v>0.17478603100000001</c:v>
                  </c:pt>
                  <c:pt idx="7">
                    <c:v>0.263336071</c:v>
                  </c:pt>
                  <c:pt idx="8">
                    <c:v>0.27022508000000001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3.8688335999999997E-2</c:v>
                  </c:pt>
                  <c:pt idx="1">
                    <c:v>1.6791858000000003E-2</c:v>
                  </c:pt>
                  <c:pt idx="2">
                    <c:v>0.16643308399999998</c:v>
                  </c:pt>
                  <c:pt idx="3">
                    <c:v>8.0329216000000023E-2</c:v>
                  </c:pt>
                  <c:pt idx="4">
                    <c:v>0.10819572600000002</c:v>
                  </c:pt>
                  <c:pt idx="5">
                    <c:v>0.27097982999999998</c:v>
                  </c:pt>
                  <c:pt idx="6">
                    <c:v>0.17478603100000001</c:v>
                  </c:pt>
                  <c:pt idx="7">
                    <c:v>0.263336071</c:v>
                  </c:pt>
                  <c:pt idx="8">
                    <c:v>0.27022508000000001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0.12423999999999999</c:v>
                </c:pt>
                <c:pt idx="1">
                  <c:v>3.9810000000000005E-2</c:v>
                </c:pt>
                <c:pt idx="2">
                  <c:v>0.29374</c:v>
                </c:pt>
                <c:pt idx="3">
                  <c:v>0.18458000000000002</c:v>
                </c:pt>
                <c:pt idx="4">
                  <c:v>0.29417000000000004</c:v>
                </c:pt>
                <c:pt idx="5">
                  <c:v>0.60826000000000002</c:v>
                </c:pt>
                <c:pt idx="6">
                  <c:v>0.35147</c:v>
                </c:pt>
                <c:pt idx="7">
                  <c:v>0.29069</c:v>
                </c:pt>
                <c:pt idx="8">
                  <c:v>0.44139999999999996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572032"/>
        <c:axId val="124573568"/>
      </c:barChart>
      <c:catAx>
        <c:axId val="124572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573568"/>
        <c:crosses val="autoZero"/>
        <c:auto val="1"/>
        <c:lblAlgn val="ctr"/>
        <c:lblOffset val="100"/>
        <c:noMultiLvlLbl val="0"/>
      </c:catAx>
      <c:valAx>
        <c:axId val="124573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572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1.23E-3</c:v>
                </c:pt>
                <c:pt idx="1">
                  <c:v>2.3400000000000001E-3</c:v>
                </c:pt>
                <c:pt idx="2">
                  <c:v>2.4500000000000004E-3</c:v>
                </c:pt>
                <c:pt idx="3">
                  <c:v>8.3999999999999993E-4</c:v>
                </c:pt>
                <c:pt idx="4">
                  <c:v>6.4999999999999997E-3</c:v>
                </c:pt>
                <c:pt idx="5">
                  <c:v>3.5299999999999997E-3</c:v>
                </c:pt>
                <c:pt idx="6">
                  <c:v>5.3200000000000001E-3</c:v>
                </c:pt>
                <c:pt idx="7">
                  <c:v>8.5999999999999998E-4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3.8688335999999997E-2</c:v>
                  </c:pt>
                  <c:pt idx="1">
                    <c:v>1.6791858000000003E-2</c:v>
                  </c:pt>
                  <c:pt idx="2">
                    <c:v>0.16643308399999998</c:v>
                  </c:pt>
                  <c:pt idx="3">
                    <c:v>8.0329216000000023E-2</c:v>
                  </c:pt>
                  <c:pt idx="4">
                    <c:v>0.10819572600000002</c:v>
                  </c:pt>
                  <c:pt idx="5">
                    <c:v>0.27097982999999998</c:v>
                  </c:pt>
                  <c:pt idx="6">
                    <c:v>0.17478603100000001</c:v>
                  </c:pt>
                  <c:pt idx="7">
                    <c:v>0.263336071</c:v>
                  </c:pt>
                  <c:pt idx="8">
                    <c:v>0.27022508000000001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3.8688335999999997E-2</c:v>
                  </c:pt>
                  <c:pt idx="1">
                    <c:v>1.6791858000000003E-2</c:v>
                  </c:pt>
                  <c:pt idx="2">
                    <c:v>0.16643308399999998</c:v>
                  </c:pt>
                  <c:pt idx="3">
                    <c:v>8.0329216000000023E-2</c:v>
                  </c:pt>
                  <c:pt idx="4">
                    <c:v>0.10819572600000002</c:v>
                  </c:pt>
                  <c:pt idx="5">
                    <c:v>0.27097982999999998</c:v>
                  </c:pt>
                  <c:pt idx="6">
                    <c:v>0.17478603100000001</c:v>
                  </c:pt>
                  <c:pt idx="7">
                    <c:v>0.263336071</c:v>
                  </c:pt>
                  <c:pt idx="8">
                    <c:v>0.27022508000000001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0.12423999999999999</c:v>
                </c:pt>
                <c:pt idx="1">
                  <c:v>3.9810000000000005E-2</c:v>
                </c:pt>
                <c:pt idx="2">
                  <c:v>0.29374</c:v>
                </c:pt>
                <c:pt idx="3">
                  <c:v>0.18458000000000002</c:v>
                </c:pt>
                <c:pt idx="4">
                  <c:v>0.29417000000000004</c:v>
                </c:pt>
                <c:pt idx="5">
                  <c:v>0.60826000000000002</c:v>
                </c:pt>
                <c:pt idx="6">
                  <c:v>0.35147</c:v>
                </c:pt>
                <c:pt idx="7">
                  <c:v>0.29069</c:v>
                </c:pt>
                <c:pt idx="8">
                  <c:v>0.44139999999999996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633664"/>
        <c:axId val="123635200"/>
      </c:barChart>
      <c:catAx>
        <c:axId val="123633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635200"/>
        <c:crosses val="autoZero"/>
        <c:auto val="1"/>
        <c:lblAlgn val="ctr"/>
        <c:lblOffset val="100"/>
        <c:noMultiLvlLbl val="0"/>
      </c:catAx>
      <c:valAx>
        <c:axId val="1236352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3633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2E-3</c:v>
                </c:pt>
                <c:pt idx="2">
                  <c:v>3.2000000000000001E-2</c:v>
                </c:pt>
                <c:pt idx="3">
                  <c:v>0.82199999999999995</c:v>
                </c:pt>
                <c:pt idx="4">
                  <c:v>1.4750000000000001</c:v>
                </c:pt>
                <c:pt idx="5">
                  <c:v>1.2330000000000001</c:v>
                </c:pt>
                <c:pt idx="6">
                  <c:v>0.85399999999999998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4.1604649999999994</c:v>
                  </c:pt>
                  <c:pt idx="2">
                    <c:v>147.56481926045291</c:v>
                  </c:pt>
                  <c:pt idx="3">
                    <c:v>193.6792687493124</c:v>
                  </c:pt>
                  <c:pt idx="4">
                    <c:v>114.0880648</c:v>
                  </c:pt>
                  <c:pt idx="5">
                    <c:v>91.812755999999993</c:v>
                  </c:pt>
                  <c:pt idx="6">
                    <c:v>21.937816188667874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4.1604649999999994</c:v>
                  </c:pt>
                  <c:pt idx="2">
                    <c:v>147.56481926045291</c:v>
                  </c:pt>
                  <c:pt idx="3">
                    <c:v>193.6792687493124</c:v>
                  </c:pt>
                  <c:pt idx="4">
                    <c:v>114.0880648</c:v>
                  </c:pt>
                  <c:pt idx="5">
                    <c:v>91.812755999999993</c:v>
                  </c:pt>
                  <c:pt idx="6">
                    <c:v>21.937816188667874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7.9550000000000001</c:v>
                </c:pt>
                <c:pt idx="2">
                  <c:v>292.00299999999999</c:v>
                </c:pt>
                <c:pt idx="3">
                  <c:v>417.58</c:v>
                </c:pt>
                <c:pt idx="4">
                  <c:v>194.756</c:v>
                </c:pt>
                <c:pt idx="5">
                  <c:v>171.934</c:v>
                </c:pt>
                <c:pt idx="6">
                  <c:v>31.817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801600"/>
        <c:axId val="123803136"/>
      </c:barChart>
      <c:catAx>
        <c:axId val="123801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803136"/>
        <c:crosses val="autoZero"/>
        <c:auto val="1"/>
        <c:lblAlgn val="ctr"/>
        <c:lblOffset val="100"/>
        <c:noMultiLvlLbl val="0"/>
      </c:catAx>
      <c:valAx>
        <c:axId val="1238031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801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117.74347386514999</c:v>
                </c:pt>
                <c:pt idx="1">
                  <c:v>70.018911318300013</c:v>
                </c:pt>
                <c:pt idx="2">
                  <c:v>1118.665593705457</c:v>
                </c:pt>
                <c:pt idx="3">
                  <c:v>0</c:v>
                </c:pt>
                <c:pt idx="4">
                  <c:v>1.1850701234000001</c:v>
                </c:pt>
                <c:pt idx="5">
                  <c:v>2.8961209791750004</c:v>
                </c:pt>
                <c:pt idx="6">
                  <c:v>1.7497090581500001</c:v>
                </c:pt>
                <c:pt idx="7">
                  <c:v>24.824870794700004</c:v>
                </c:pt>
                <c:pt idx="8">
                  <c:v>69.138320544450011</c:v>
                </c:pt>
                <c:pt idx="9">
                  <c:v>37.997619408949994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6226026082332"/>
          <c:y val="8.5777059392499244E-2"/>
          <c:w val="0.78189175687106671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2E-3</c:v>
                </c:pt>
                <c:pt idx="2">
                  <c:v>3.2000000000000001E-2</c:v>
                </c:pt>
                <c:pt idx="3">
                  <c:v>0.82199999999999995</c:v>
                </c:pt>
                <c:pt idx="4">
                  <c:v>1.4750000000000001</c:v>
                </c:pt>
                <c:pt idx="5">
                  <c:v>1.2330000000000001</c:v>
                </c:pt>
                <c:pt idx="6">
                  <c:v>0.85399999999999998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4.1604649999999994</c:v>
                  </c:pt>
                  <c:pt idx="2">
                    <c:v>147.56481926045291</c:v>
                  </c:pt>
                  <c:pt idx="3">
                    <c:v>193.6792687493124</c:v>
                  </c:pt>
                  <c:pt idx="4">
                    <c:v>114.0880648</c:v>
                  </c:pt>
                  <c:pt idx="5">
                    <c:v>91.812755999999993</c:v>
                  </c:pt>
                  <c:pt idx="6">
                    <c:v>21.937816188667874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4.1604649999999994</c:v>
                  </c:pt>
                  <c:pt idx="2">
                    <c:v>147.56481926045291</c:v>
                  </c:pt>
                  <c:pt idx="3">
                    <c:v>193.6792687493124</c:v>
                  </c:pt>
                  <c:pt idx="4">
                    <c:v>114.0880648</c:v>
                  </c:pt>
                  <c:pt idx="5">
                    <c:v>91.812755999999993</c:v>
                  </c:pt>
                  <c:pt idx="6">
                    <c:v>21.937816188667874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7.9550000000000001</c:v>
                </c:pt>
                <c:pt idx="2">
                  <c:v>292.00299999999999</c:v>
                </c:pt>
                <c:pt idx="3">
                  <c:v>417.58</c:v>
                </c:pt>
                <c:pt idx="4">
                  <c:v>194.756</c:v>
                </c:pt>
                <c:pt idx="5">
                  <c:v>171.934</c:v>
                </c:pt>
                <c:pt idx="6">
                  <c:v>31.817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854208"/>
        <c:axId val="166347904"/>
      </c:barChart>
      <c:catAx>
        <c:axId val="1238542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347904"/>
        <c:crosses val="autoZero"/>
        <c:auto val="1"/>
        <c:lblAlgn val="ctr"/>
        <c:lblOffset val="100"/>
        <c:noMultiLvlLbl val="0"/>
      </c:catAx>
      <c:valAx>
        <c:axId val="166347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8542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0.01</c:v>
                </c:pt>
                <c:pt idx="1">
                  <c:v>0.105</c:v>
                </c:pt>
                <c:pt idx="2">
                  <c:v>0.38900000000000001</c:v>
                </c:pt>
                <c:pt idx="3">
                  <c:v>8.4000000000000005E-2</c:v>
                </c:pt>
                <c:pt idx="4">
                  <c:v>1.5649999999999999</c:v>
                </c:pt>
                <c:pt idx="5">
                  <c:v>0.72499999999999998</c:v>
                </c:pt>
                <c:pt idx="6">
                  <c:v>1.3320000000000001</c:v>
                </c:pt>
                <c:pt idx="7">
                  <c:v>0.20899999999999999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0.73640249999999996</c:v>
                  </c:pt>
                  <c:pt idx="1">
                    <c:v>1.4921686000000003</c:v>
                  </c:pt>
                  <c:pt idx="2">
                    <c:v>12.241181399999999</c:v>
                  </c:pt>
                  <c:pt idx="3">
                    <c:v>6.9155030999999996</c:v>
                  </c:pt>
                  <c:pt idx="4">
                    <c:v>30.663117500000002</c:v>
                  </c:pt>
                  <c:pt idx="5">
                    <c:v>164.18633830000002</c:v>
                  </c:pt>
                  <c:pt idx="6">
                    <c:v>87.24109660000002</c:v>
                  </c:pt>
                  <c:pt idx="7">
                    <c:v>108.88350770000001</c:v>
                  </c:pt>
                  <c:pt idx="8">
                    <c:v>182.59181119999997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0.73640249999999996</c:v>
                  </c:pt>
                  <c:pt idx="1">
                    <c:v>1.4921686000000003</c:v>
                  </c:pt>
                  <c:pt idx="2">
                    <c:v>12.241181399999999</c:v>
                  </c:pt>
                  <c:pt idx="3">
                    <c:v>6.9155030999999996</c:v>
                  </c:pt>
                  <c:pt idx="4">
                    <c:v>30.663117500000002</c:v>
                  </c:pt>
                  <c:pt idx="5">
                    <c:v>164.18633830000002</c:v>
                  </c:pt>
                  <c:pt idx="6">
                    <c:v>87.24109660000002</c:v>
                  </c:pt>
                  <c:pt idx="7">
                    <c:v>108.88350770000001</c:v>
                  </c:pt>
                  <c:pt idx="8">
                    <c:v>182.59181119999997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1.7250000000000001</c:v>
                </c:pt>
                <c:pt idx="1">
                  <c:v>3.4060000000000001</c:v>
                </c:pt>
                <c:pt idx="2">
                  <c:v>19.228999999999999</c:v>
                </c:pt>
                <c:pt idx="3">
                  <c:v>24.497</c:v>
                </c:pt>
                <c:pt idx="4">
                  <c:v>84.775000000000006</c:v>
                </c:pt>
                <c:pt idx="5">
                  <c:v>306.83300000000003</c:v>
                </c:pt>
                <c:pt idx="6">
                  <c:v>180.58600000000001</c:v>
                </c:pt>
                <c:pt idx="7">
                  <c:v>123.26900000000001</c:v>
                </c:pt>
                <c:pt idx="8">
                  <c:v>371.726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411648"/>
        <c:axId val="166433920"/>
      </c:barChart>
      <c:catAx>
        <c:axId val="166411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433920"/>
        <c:crosses val="autoZero"/>
        <c:auto val="1"/>
        <c:lblAlgn val="ctr"/>
        <c:lblOffset val="100"/>
        <c:noMultiLvlLbl val="0"/>
      </c:catAx>
      <c:valAx>
        <c:axId val="166433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411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0.01</c:v>
                </c:pt>
                <c:pt idx="1">
                  <c:v>0.105</c:v>
                </c:pt>
                <c:pt idx="2">
                  <c:v>0.38900000000000001</c:v>
                </c:pt>
                <c:pt idx="3">
                  <c:v>8.4000000000000005E-2</c:v>
                </c:pt>
                <c:pt idx="4">
                  <c:v>1.5649999999999999</c:v>
                </c:pt>
                <c:pt idx="5">
                  <c:v>0.72499999999999998</c:v>
                </c:pt>
                <c:pt idx="6">
                  <c:v>1.3320000000000001</c:v>
                </c:pt>
                <c:pt idx="7">
                  <c:v>0.20899999999999999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0.73640249999999996</c:v>
                  </c:pt>
                  <c:pt idx="1">
                    <c:v>1.4921686000000003</c:v>
                  </c:pt>
                  <c:pt idx="2">
                    <c:v>12.241181399999999</c:v>
                  </c:pt>
                  <c:pt idx="3">
                    <c:v>6.9155030999999996</c:v>
                  </c:pt>
                  <c:pt idx="4">
                    <c:v>30.663117500000002</c:v>
                  </c:pt>
                  <c:pt idx="5">
                    <c:v>164.18633830000002</c:v>
                  </c:pt>
                  <c:pt idx="6">
                    <c:v>87.24109660000002</c:v>
                  </c:pt>
                  <c:pt idx="7">
                    <c:v>108.88350770000001</c:v>
                  </c:pt>
                  <c:pt idx="8">
                    <c:v>182.59181119999997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0.73640249999999996</c:v>
                  </c:pt>
                  <c:pt idx="1">
                    <c:v>1.4921686000000003</c:v>
                  </c:pt>
                  <c:pt idx="2">
                    <c:v>12.241181399999999</c:v>
                  </c:pt>
                  <c:pt idx="3">
                    <c:v>6.9155030999999996</c:v>
                  </c:pt>
                  <c:pt idx="4">
                    <c:v>30.663117500000002</c:v>
                  </c:pt>
                  <c:pt idx="5">
                    <c:v>164.18633830000002</c:v>
                  </c:pt>
                  <c:pt idx="6">
                    <c:v>87.24109660000002</c:v>
                  </c:pt>
                  <c:pt idx="7">
                    <c:v>108.88350770000001</c:v>
                  </c:pt>
                  <c:pt idx="8">
                    <c:v>182.59181119999997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1.7250000000000001</c:v>
                </c:pt>
                <c:pt idx="1">
                  <c:v>3.4060000000000001</c:v>
                </c:pt>
                <c:pt idx="2">
                  <c:v>19.228999999999999</c:v>
                </c:pt>
                <c:pt idx="3">
                  <c:v>24.497</c:v>
                </c:pt>
                <c:pt idx="4">
                  <c:v>84.775000000000006</c:v>
                </c:pt>
                <c:pt idx="5">
                  <c:v>306.83300000000003</c:v>
                </c:pt>
                <c:pt idx="6">
                  <c:v>180.58600000000001</c:v>
                </c:pt>
                <c:pt idx="7">
                  <c:v>123.26900000000001</c:v>
                </c:pt>
                <c:pt idx="8">
                  <c:v>371.726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104064"/>
        <c:axId val="166109952"/>
      </c:barChart>
      <c:catAx>
        <c:axId val="166104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109952"/>
        <c:crosses val="autoZero"/>
        <c:auto val="1"/>
        <c:lblAlgn val="ctr"/>
        <c:lblOffset val="100"/>
        <c:noMultiLvlLbl val="0"/>
      </c:catAx>
      <c:valAx>
        <c:axId val="166109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104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0.436</c:v>
                </c:pt>
                <c:pt idx="2">
                  <c:v>4.4569999999999999</c:v>
                </c:pt>
                <c:pt idx="3">
                  <c:v>8.2330000000000005</c:v>
                </c:pt>
                <c:pt idx="4">
                  <c:v>9.6189999999999998</c:v>
                </c:pt>
                <c:pt idx="5">
                  <c:v>1.0960000000000001</c:v>
                </c:pt>
                <c:pt idx="6">
                  <c:v>0.74199999999999999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260.02999999999997</c:v>
                </c:pt>
                <c:pt idx="2">
                  <c:v>1036.9259999999999</c:v>
                </c:pt>
                <c:pt idx="3">
                  <c:v>386.47699999999998</c:v>
                </c:pt>
                <c:pt idx="4">
                  <c:v>136.40899999999999</c:v>
                </c:pt>
                <c:pt idx="5">
                  <c:v>87.573999999999998</c:v>
                </c:pt>
                <c:pt idx="6">
                  <c:v>18.669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190080"/>
        <c:axId val="166191872"/>
      </c:barChart>
      <c:catAx>
        <c:axId val="1661900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191872"/>
        <c:crosses val="autoZero"/>
        <c:auto val="1"/>
        <c:lblAlgn val="ctr"/>
        <c:lblOffset val="100"/>
        <c:noMultiLvlLbl val="0"/>
      </c:catAx>
      <c:valAx>
        <c:axId val="166191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1900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0.436</c:v>
                </c:pt>
                <c:pt idx="2">
                  <c:v>4.4569999999999999</c:v>
                </c:pt>
                <c:pt idx="3">
                  <c:v>8.2330000000000005</c:v>
                </c:pt>
                <c:pt idx="4">
                  <c:v>9.6189999999999998</c:v>
                </c:pt>
                <c:pt idx="5">
                  <c:v>1.0960000000000001</c:v>
                </c:pt>
                <c:pt idx="6">
                  <c:v>0.74199999999999999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260.02999999999997</c:v>
                </c:pt>
                <c:pt idx="2">
                  <c:v>1036.9259999999999</c:v>
                </c:pt>
                <c:pt idx="3">
                  <c:v>386.47699999999998</c:v>
                </c:pt>
                <c:pt idx="4">
                  <c:v>136.40899999999999</c:v>
                </c:pt>
                <c:pt idx="5">
                  <c:v>87.573999999999998</c:v>
                </c:pt>
                <c:pt idx="6">
                  <c:v>18.669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308480"/>
        <c:axId val="184500608"/>
      </c:barChart>
      <c:catAx>
        <c:axId val="166308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500608"/>
        <c:crosses val="autoZero"/>
        <c:auto val="1"/>
        <c:lblAlgn val="ctr"/>
        <c:lblOffset val="100"/>
        <c:noMultiLvlLbl val="0"/>
      </c:catAx>
      <c:valAx>
        <c:axId val="184500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308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2.5379999999999998</c:v>
                </c:pt>
                <c:pt idx="1">
                  <c:v>7.0389999999999997</c:v>
                </c:pt>
                <c:pt idx="2">
                  <c:v>7.0730000000000004</c:v>
                </c:pt>
                <c:pt idx="3">
                  <c:v>0.76700000000000002</c:v>
                </c:pt>
                <c:pt idx="4">
                  <c:v>5.0629999999999997</c:v>
                </c:pt>
                <c:pt idx="5">
                  <c:v>0.91600000000000004</c:v>
                </c:pt>
                <c:pt idx="6">
                  <c:v>1.115</c:v>
                </c:pt>
                <c:pt idx="7">
                  <c:v>7.1999999999999995E-2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139.69889559999999</c:v>
                  </c:pt>
                  <c:pt idx="1">
                    <c:v>73.01981099999999</c:v>
                  </c:pt>
                  <c:pt idx="2">
                    <c:v>213.9344298</c:v>
                  </c:pt>
                  <c:pt idx="3">
                    <c:v>48.584522500000006</c:v>
                  </c:pt>
                  <c:pt idx="4">
                    <c:v>94.860750599999989</c:v>
                  </c:pt>
                  <c:pt idx="5">
                    <c:v>209.50315800000001</c:v>
                  </c:pt>
                  <c:pt idx="6">
                    <c:v>39.095408000000006</c:v>
                  </c:pt>
                  <c:pt idx="7">
                    <c:v>45.126305500000001</c:v>
                  </c:pt>
                  <c:pt idx="8">
                    <c:v>43.170801699999998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139.69889559999999</c:v>
                  </c:pt>
                  <c:pt idx="1">
                    <c:v>73.01981099999999</c:v>
                  </c:pt>
                  <c:pt idx="2">
                    <c:v>213.9344298</c:v>
                  </c:pt>
                  <c:pt idx="3">
                    <c:v>48.584522500000006</c:v>
                  </c:pt>
                  <c:pt idx="4">
                    <c:v>94.860750599999989</c:v>
                  </c:pt>
                  <c:pt idx="5">
                    <c:v>209.50315800000001</c:v>
                  </c:pt>
                  <c:pt idx="6">
                    <c:v>39.095408000000006</c:v>
                  </c:pt>
                  <c:pt idx="7">
                    <c:v>45.126305500000001</c:v>
                  </c:pt>
                  <c:pt idx="8">
                    <c:v>43.170801699999998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327.31700000000001</c:v>
                </c:pt>
                <c:pt idx="1">
                  <c:v>163.79499999999999</c:v>
                </c:pt>
                <c:pt idx="2">
                  <c:v>385.39800000000002</c:v>
                </c:pt>
                <c:pt idx="3">
                  <c:v>165.535</c:v>
                </c:pt>
                <c:pt idx="4">
                  <c:v>265.41899999999998</c:v>
                </c:pt>
                <c:pt idx="5">
                  <c:v>391.01</c:v>
                </c:pt>
                <c:pt idx="6">
                  <c:v>93.04</c:v>
                </c:pt>
                <c:pt idx="7">
                  <c:v>51.018999999999998</c:v>
                </c:pt>
                <c:pt idx="8">
                  <c:v>83.551000000000002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588928"/>
        <c:axId val="184590720"/>
      </c:barChart>
      <c:catAx>
        <c:axId val="1845889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590720"/>
        <c:crosses val="autoZero"/>
        <c:auto val="1"/>
        <c:lblAlgn val="ctr"/>
        <c:lblOffset val="100"/>
        <c:noMultiLvlLbl val="0"/>
      </c:catAx>
      <c:valAx>
        <c:axId val="184590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5889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2.5379999999999998</c:v>
                </c:pt>
                <c:pt idx="1">
                  <c:v>7.0389999999999997</c:v>
                </c:pt>
                <c:pt idx="2">
                  <c:v>7.0730000000000004</c:v>
                </c:pt>
                <c:pt idx="3">
                  <c:v>0.76700000000000002</c:v>
                </c:pt>
                <c:pt idx="4">
                  <c:v>5.0629999999999997</c:v>
                </c:pt>
                <c:pt idx="5">
                  <c:v>0.91600000000000004</c:v>
                </c:pt>
                <c:pt idx="6">
                  <c:v>1.115</c:v>
                </c:pt>
                <c:pt idx="7">
                  <c:v>7.1999999999999995E-2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139.69889559999999</c:v>
                  </c:pt>
                  <c:pt idx="1">
                    <c:v>73.01981099999999</c:v>
                  </c:pt>
                  <c:pt idx="2">
                    <c:v>213.9344298</c:v>
                  </c:pt>
                  <c:pt idx="3">
                    <c:v>48.584522500000006</c:v>
                  </c:pt>
                  <c:pt idx="4">
                    <c:v>94.860750599999989</c:v>
                  </c:pt>
                  <c:pt idx="5">
                    <c:v>209.50315800000001</c:v>
                  </c:pt>
                  <c:pt idx="6">
                    <c:v>39.095408000000006</c:v>
                  </c:pt>
                  <c:pt idx="7">
                    <c:v>45.126305500000001</c:v>
                  </c:pt>
                  <c:pt idx="8">
                    <c:v>43.170801699999998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139.69889559999999</c:v>
                  </c:pt>
                  <c:pt idx="1">
                    <c:v>73.01981099999999</c:v>
                  </c:pt>
                  <c:pt idx="2">
                    <c:v>213.9344298</c:v>
                  </c:pt>
                  <c:pt idx="3">
                    <c:v>48.584522500000006</c:v>
                  </c:pt>
                  <c:pt idx="4">
                    <c:v>94.860750599999989</c:v>
                  </c:pt>
                  <c:pt idx="5">
                    <c:v>209.50315800000001</c:v>
                  </c:pt>
                  <c:pt idx="6">
                    <c:v>39.095408000000006</c:v>
                  </c:pt>
                  <c:pt idx="7">
                    <c:v>45.126305500000001</c:v>
                  </c:pt>
                  <c:pt idx="8">
                    <c:v>43.170801699999998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327.31700000000001</c:v>
                </c:pt>
                <c:pt idx="1">
                  <c:v>163.79499999999999</c:v>
                </c:pt>
                <c:pt idx="2">
                  <c:v>385.39800000000002</c:v>
                </c:pt>
                <c:pt idx="3">
                  <c:v>165.535</c:v>
                </c:pt>
                <c:pt idx="4">
                  <c:v>265.41899999999998</c:v>
                </c:pt>
                <c:pt idx="5">
                  <c:v>391.01</c:v>
                </c:pt>
                <c:pt idx="6">
                  <c:v>93.04</c:v>
                </c:pt>
                <c:pt idx="7">
                  <c:v>51.018999999999998</c:v>
                </c:pt>
                <c:pt idx="8">
                  <c:v>83.551000000000002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756480"/>
        <c:axId val="184762368"/>
      </c:barChart>
      <c:catAx>
        <c:axId val="184756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762368"/>
        <c:crosses val="autoZero"/>
        <c:auto val="1"/>
        <c:lblAlgn val="ctr"/>
        <c:lblOffset val="100"/>
        <c:noMultiLvlLbl val="0"/>
      </c:catAx>
      <c:valAx>
        <c:axId val="1847623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756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2.6514300000000004</c:v>
                </c:pt>
                <c:pt idx="1">
                  <c:v>1120.4639999999999</c:v>
                </c:pt>
                <c:pt idx="2">
                  <c:v>1950.6670000000001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95.97093000000001</c:v>
                </c:pt>
                <c:pt idx="1">
                  <c:v>16330.656000000003</c:v>
                </c:pt>
                <c:pt idx="2">
                  <c:v>99085.501000000004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87.569980000000001</c:v>
                </c:pt>
                <c:pt idx="1">
                  <c:v>8251.4529999999995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731904"/>
        <c:axId val="184733696"/>
      </c:barChart>
      <c:catAx>
        <c:axId val="184731904"/>
        <c:scaling>
          <c:orientation val="maxMin"/>
        </c:scaling>
        <c:delete val="0"/>
        <c:axPos val="l"/>
        <c:majorTickMark val="out"/>
        <c:minorTickMark val="none"/>
        <c:tickLblPos val="nextTo"/>
        <c:crossAx val="184733696"/>
        <c:crosses val="autoZero"/>
        <c:auto val="1"/>
        <c:lblAlgn val="ctr"/>
        <c:lblOffset val="100"/>
        <c:noMultiLvlLbl val="0"/>
      </c:catAx>
      <c:valAx>
        <c:axId val="18473369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7319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2.6514300000000004</c:v>
                </c:pt>
                <c:pt idx="1">
                  <c:v>1120.4639999999999</c:v>
                </c:pt>
                <c:pt idx="2">
                  <c:v>1950.6670000000001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95.97093000000001</c:v>
                </c:pt>
                <c:pt idx="1">
                  <c:v>16330.656000000003</c:v>
                </c:pt>
                <c:pt idx="2">
                  <c:v>99085.501000000004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87.569980000000001</c:v>
                </c:pt>
                <c:pt idx="1">
                  <c:v>8251.4529999999995</c:v>
                </c:pt>
                <c:pt idx="2">
                  <c:v>23115.441999999999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870784"/>
        <c:axId val="184872320"/>
      </c:barChart>
      <c:catAx>
        <c:axId val="184870784"/>
        <c:scaling>
          <c:orientation val="maxMin"/>
        </c:scaling>
        <c:delete val="0"/>
        <c:axPos val="l"/>
        <c:majorTickMark val="out"/>
        <c:minorTickMark val="none"/>
        <c:tickLblPos val="nextTo"/>
        <c:crossAx val="184872320"/>
        <c:crosses val="autoZero"/>
        <c:auto val="1"/>
        <c:lblAlgn val="ctr"/>
        <c:lblOffset val="100"/>
        <c:noMultiLvlLbl val="0"/>
      </c:catAx>
      <c:valAx>
        <c:axId val="1848723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48707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0.10081999999999999</c:v>
                </c:pt>
                <c:pt idx="1">
                  <c:v>0.12856999999999999</c:v>
                </c:pt>
                <c:pt idx="2">
                  <c:v>0.13295999999999999</c:v>
                </c:pt>
                <c:pt idx="3">
                  <c:v>0.10201</c:v>
                </c:pt>
                <c:pt idx="4">
                  <c:v>4.0659999999999995E-2</c:v>
                </c:pt>
                <c:pt idx="5">
                  <c:v>8.5599999999999999E-3</c:v>
                </c:pt>
                <c:pt idx="6">
                  <c:v>2.8000000000000003E-4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1.1474096999999999E-2</c:v>
                  </c:pt>
                  <c:pt idx="1">
                    <c:v>2.9793102000000002E-2</c:v>
                  </c:pt>
                  <c:pt idx="2">
                    <c:v>0.27397048353271924</c:v>
                  </c:pt>
                  <c:pt idx="3">
                    <c:v>0.38142600799864262</c:v>
                  </c:pt>
                  <c:pt idx="4">
                    <c:v>0.201397504</c:v>
                  </c:pt>
                  <c:pt idx="5">
                    <c:v>7.5674472000000007E-2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1.1474096999999999E-2</c:v>
                  </c:pt>
                  <c:pt idx="1">
                    <c:v>2.9793102000000002E-2</c:v>
                  </c:pt>
                  <c:pt idx="2">
                    <c:v>0.27397048353271924</c:v>
                  </c:pt>
                  <c:pt idx="3">
                    <c:v>0.38142600799864262</c:v>
                  </c:pt>
                  <c:pt idx="4">
                    <c:v>0.201397504</c:v>
                  </c:pt>
                  <c:pt idx="5">
                    <c:v>7.5674472000000007E-2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1.5689999999999999E-2</c:v>
                </c:pt>
                <c:pt idx="1">
                  <c:v>6.0420000000000001E-2</c:v>
                </c:pt>
                <c:pt idx="2">
                  <c:v>0.76741999999999999</c:v>
                </c:pt>
                <c:pt idx="3">
                  <c:v>1.34216</c:v>
                </c:pt>
                <c:pt idx="4">
                  <c:v>0.47872000000000003</c:v>
                </c:pt>
                <c:pt idx="5">
                  <c:v>8.2470000000000002E-2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961472"/>
        <c:axId val="183963008"/>
      </c:barChart>
      <c:catAx>
        <c:axId val="183961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963008"/>
        <c:crosses val="autoZero"/>
        <c:auto val="1"/>
        <c:lblAlgn val="ctr"/>
        <c:lblOffset val="100"/>
        <c:noMultiLvlLbl val="0"/>
      </c:catAx>
      <c:valAx>
        <c:axId val="183963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39614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117.74347386514999</c:v>
                </c:pt>
                <c:pt idx="1">
                  <c:v>70.018911318300013</c:v>
                </c:pt>
                <c:pt idx="2">
                  <c:v>1118.665593705457</c:v>
                </c:pt>
                <c:pt idx="3">
                  <c:v>0</c:v>
                </c:pt>
                <c:pt idx="4">
                  <c:v>1.1850701234000001</c:v>
                </c:pt>
                <c:pt idx="5">
                  <c:v>2.8961209791750004</c:v>
                </c:pt>
                <c:pt idx="6">
                  <c:v>1.7497090581500001</c:v>
                </c:pt>
                <c:pt idx="7">
                  <c:v>24.824870794700004</c:v>
                </c:pt>
                <c:pt idx="8">
                  <c:v>69.138320544450011</c:v>
                </c:pt>
                <c:pt idx="9">
                  <c:v>37.997619408949994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0.10081999999999999</c:v>
                </c:pt>
                <c:pt idx="1">
                  <c:v>0.12856999999999999</c:v>
                </c:pt>
                <c:pt idx="2">
                  <c:v>0.13295999999999999</c:v>
                </c:pt>
                <c:pt idx="3">
                  <c:v>0.10201</c:v>
                </c:pt>
                <c:pt idx="4">
                  <c:v>4.0659999999999995E-2</c:v>
                </c:pt>
                <c:pt idx="5">
                  <c:v>8.5599999999999999E-3</c:v>
                </c:pt>
                <c:pt idx="6">
                  <c:v>2.8000000000000003E-4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1.1474096999999999E-2</c:v>
                  </c:pt>
                  <c:pt idx="1">
                    <c:v>2.9793102000000002E-2</c:v>
                  </c:pt>
                  <c:pt idx="2">
                    <c:v>0.27397048353271924</c:v>
                  </c:pt>
                  <c:pt idx="3">
                    <c:v>0.38142600799864262</c:v>
                  </c:pt>
                  <c:pt idx="4">
                    <c:v>0.201397504</c:v>
                  </c:pt>
                  <c:pt idx="5">
                    <c:v>7.5674472000000007E-2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1.1474096999999999E-2</c:v>
                  </c:pt>
                  <c:pt idx="1">
                    <c:v>2.9793102000000002E-2</c:v>
                  </c:pt>
                  <c:pt idx="2">
                    <c:v>0.27397048353271924</c:v>
                  </c:pt>
                  <c:pt idx="3">
                    <c:v>0.38142600799864262</c:v>
                  </c:pt>
                  <c:pt idx="4">
                    <c:v>0.201397504</c:v>
                  </c:pt>
                  <c:pt idx="5">
                    <c:v>7.5674472000000007E-2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1.5689999999999999E-2</c:v>
                </c:pt>
                <c:pt idx="1">
                  <c:v>6.0420000000000001E-2</c:v>
                </c:pt>
                <c:pt idx="2">
                  <c:v>0.76741999999999999</c:v>
                </c:pt>
                <c:pt idx="3">
                  <c:v>1.34216</c:v>
                </c:pt>
                <c:pt idx="4">
                  <c:v>0.47872000000000003</c:v>
                </c:pt>
                <c:pt idx="5">
                  <c:v>8.2470000000000002E-2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554432"/>
        <c:axId val="185555968"/>
      </c:barChart>
      <c:catAx>
        <c:axId val="1855544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555968"/>
        <c:crosses val="autoZero"/>
        <c:auto val="1"/>
        <c:lblAlgn val="ctr"/>
        <c:lblOffset val="100"/>
        <c:noMultiLvlLbl val="0"/>
      </c:catAx>
      <c:valAx>
        <c:axId val="185555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55544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4.6729999999999994E-2</c:v>
                </c:pt>
                <c:pt idx="1">
                  <c:v>0.10606</c:v>
                </c:pt>
                <c:pt idx="2">
                  <c:v>0.10839</c:v>
                </c:pt>
                <c:pt idx="3">
                  <c:v>2.086E-2</c:v>
                </c:pt>
                <c:pt idx="4">
                  <c:v>5.9670000000000001E-2</c:v>
                </c:pt>
                <c:pt idx="5">
                  <c:v>0.11412</c:v>
                </c:pt>
                <c:pt idx="6">
                  <c:v>5.7680000000000002E-2</c:v>
                </c:pt>
                <c:pt idx="7">
                  <c:v>3.5999999999999997E-4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1.1054952E-2</c:v>
                  </c:pt>
                  <c:pt idx="1">
                    <c:v>1.7916576E-2</c:v>
                  </c:pt>
                  <c:pt idx="2">
                    <c:v>5.0144627000000004E-2</c:v>
                  </c:pt>
                  <c:pt idx="3">
                    <c:v>6.5397780000000003E-2</c:v>
                  </c:pt>
                  <c:pt idx="4">
                    <c:v>0.30553802299999999</c:v>
                  </c:pt>
                  <c:pt idx="5">
                    <c:v>0.35002968000000001</c:v>
                  </c:pt>
                  <c:pt idx="6">
                    <c:v>0.15573305700000001</c:v>
                  </c:pt>
                  <c:pt idx="7">
                    <c:v>7.5674472000000007E-2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1.1054952E-2</c:v>
                  </c:pt>
                  <c:pt idx="1">
                    <c:v>1.7916576E-2</c:v>
                  </c:pt>
                  <c:pt idx="2">
                    <c:v>5.0144627000000004E-2</c:v>
                  </c:pt>
                  <c:pt idx="3">
                    <c:v>6.5397780000000003E-2</c:v>
                  </c:pt>
                  <c:pt idx="4">
                    <c:v>0.30553802299999999</c:v>
                  </c:pt>
                  <c:pt idx="5">
                    <c:v>0.35002968000000001</c:v>
                  </c:pt>
                  <c:pt idx="6">
                    <c:v>0.15573305700000001</c:v>
                  </c:pt>
                  <c:pt idx="7">
                    <c:v>7.5674472000000007E-2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1.272E-2</c:v>
                </c:pt>
                <c:pt idx="1">
                  <c:v>2.9010000000000001E-2</c:v>
                </c:pt>
                <c:pt idx="2">
                  <c:v>9.4310000000000005E-2</c:v>
                </c:pt>
                <c:pt idx="3">
                  <c:v>0.14219999999999999</c:v>
                </c:pt>
                <c:pt idx="4">
                  <c:v>0.97026999999999997</c:v>
                </c:pt>
                <c:pt idx="5">
                  <c:v>1.0264800000000001</c:v>
                </c:pt>
                <c:pt idx="6">
                  <c:v>0.38943</c:v>
                </c:pt>
                <c:pt idx="7">
                  <c:v>8.2470000000000002E-2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083200"/>
        <c:axId val="184084736"/>
      </c:barChart>
      <c:catAx>
        <c:axId val="184083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200" baseline="0"/>
            </a:pPr>
            <a:endParaRPr lang="en-US"/>
          </a:p>
        </c:txPr>
        <c:crossAx val="184084736"/>
        <c:crosses val="autoZero"/>
        <c:auto val="1"/>
        <c:lblAlgn val="ctr"/>
        <c:lblOffset val="100"/>
        <c:noMultiLvlLbl val="0"/>
      </c:catAx>
      <c:valAx>
        <c:axId val="1840847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84083200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4.6729999999999994E-2</c:v>
                </c:pt>
                <c:pt idx="1">
                  <c:v>0.10606</c:v>
                </c:pt>
                <c:pt idx="2">
                  <c:v>0.10839</c:v>
                </c:pt>
                <c:pt idx="3">
                  <c:v>2.086E-2</c:v>
                </c:pt>
                <c:pt idx="4">
                  <c:v>5.9670000000000001E-2</c:v>
                </c:pt>
                <c:pt idx="5">
                  <c:v>0.11412</c:v>
                </c:pt>
                <c:pt idx="6">
                  <c:v>5.7680000000000002E-2</c:v>
                </c:pt>
                <c:pt idx="7">
                  <c:v>3.5999999999999997E-4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1.1054952E-2</c:v>
                  </c:pt>
                  <c:pt idx="1">
                    <c:v>1.7916576E-2</c:v>
                  </c:pt>
                  <c:pt idx="2">
                    <c:v>5.0144627000000004E-2</c:v>
                  </c:pt>
                  <c:pt idx="3">
                    <c:v>6.5397780000000003E-2</c:v>
                  </c:pt>
                  <c:pt idx="4">
                    <c:v>0.30553802299999999</c:v>
                  </c:pt>
                  <c:pt idx="5">
                    <c:v>0.35002968000000001</c:v>
                  </c:pt>
                  <c:pt idx="6">
                    <c:v>0.15573305700000001</c:v>
                  </c:pt>
                  <c:pt idx="7">
                    <c:v>7.5674472000000007E-2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1.1054952E-2</c:v>
                  </c:pt>
                  <c:pt idx="1">
                    <c:v>1.7916576E-2</c:v>
                  </c:pt>
                  <c:pt idx="2">
                    <c:v>5.0144627000000004E-2</c:v>
                  </c:pt>
                  <c:pt idx="3">
                    <c:v>6.5397780000000003E-2</c:v>
                  </c:pt>
                  <c:pt idx="4">
                    <c:v>0.30553802299999999</c:v>
                  </c:pt>
                  <c:pt idx="5">
                    <c:v>0.35002968000000001</c:v>
                  </c:pt>
                  <c:pt idx="6">
                    <c:v>0.15573305700000001</c:v>
                  </c:pt>
                  <c:pt idx="7">
                    <c:v>7.5674472000000007E-2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1.272E-2</c:v>
                </c:pt>
                <c:pt idx="1">
                  <c:v>2.9010000000000001E-2</c:v>
                </c:pt>
                <c:pt idx="2">
                  <c:v>9.4310000000000005E-2</c:v>
                </c:pt>
                <c:pt idx="3">
                  <c:v>0.14219999999999999</c:v>
                </c:pt>
                <c:pt idx="4">
                  <c:v>0.97026999999999997</c:v>
                </c:pt>
                <c:pt idx="5">
                  <c:v>1.0264800000000001</c:v>
                </c:pt>
                <c:pt idx="6">
                  <c:v>0.38943</c:v>
                </c:pt>
                <c:pt idx="7">
                  <c:v>8.2470000000000002E-2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307520"/>
        <c:axId val="185309056"/>
      </c:barChart>
      <c:catAx>
        <c:axId val="185307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309056"/>
        <c:crosses val="autoZero"/>
        <c:auto val="1"/>
        <c:lblAlgn val="ctr"/>
        <c:lblOffset val="100"/>
        <c:noMultiLvlLbl val="0"/>
      </c:catAx>
      <c:valAx>
        <c:axId val="1853090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53075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1.08</c:v>
                </c:pt>
                <c:pt idx="1">
                  <c:v>9.3469999999999995</c:v>
                </c:pt>
                <c:pt idx="2">
                  <c:v>21.664999999999999</c:v>
                </c:pt>
                <c:pt idx="3">
                  <c:v>25.391999999999999</c:v>
                </c:pt>
                <c:pt idx="4">
                  <c:v>8.577</c:v>
                </c:pt>
                <c:pt idx="5">
                  <c:v>1.883</c:v>
                </c:pt>
                <c:pt idx="6">
                  <c:v>5.0999999999999997E-2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6.7288000000000001E-2</c:v>
                  </c:pt>
                  <c:pt idx="1">
                    <c:v>0.92486900000000005</c:v>
                  </c:pt>
                  <c:pt idx="2">
                    <c:v>118.45429480996575</c:v>
                  </c:pt>
                  <c:pt idx="3">
                    <c:v>131.09201186402208</c:v>
                  </c:pt>
                  <c:pt idx="4">
                    <c:v>81.291432099999994</c:v>
                  </c:pt>
                  <c:pt idx="5">
                    <c:v>36.8067712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6.7288000000000001E-2</c:v>
                  </c:pt>
                  <c:pt idx="1">
                    <c:v>0.92486900000000005</c:v>
                  </c:pt>
                  <c:pt idx="2">
                    <c:v>118.45429480996575</c:v>
                  </c:pt>
                  <c:pt idx="3">
                    <c:v>131.09201186402208</c:v>
                  </c:pt>
                  <c:pt idx="4">
                    <c:v>81.291432099999994</c:v>
                  </c:pt>
                  <c:pt idx="5">
                    <c:v>36.8067712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6.5000000000000002E-2</c:v>
                </c:pt>
                <c:pt idx="1">
                  <c:v>1.8260000000000001</c:v>
                </c:pt>
                <c:pt idx="2">
                  <c:v>273.09899999999999</c:v>
                </c:pt>
                <c:pt idx="3">
                  <c:v>486.06099999999998</c:v>
                </c:pt>
                <c:pt idx="4">
                  <c:v>203.78899999999999</c:v>
                </c:pt>
                <c:pt idx="5">
                  <c:v>40.112000000000002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392512"/>
        <c:axId val="185394304"/>
      </c:barChart>
      <c:catAx>
        <c:axId val="1853925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394304"/>
        <c:crosses val="autoZero"/>
        <c:auto val="1"/>
        <c:lblAlgn val="ctr"/>
        <c:lblOffset val="100"/>
        <c:noMultiLvlLbl val="0"/>
      </c:catAx>
      <c:valAx>
        <c:axId val="1853943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3925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1.08</c:v>
                </c:pt>
                <c:pt idx="1">
                  <c:v>9.3469999999999995</c:v>
                </c:pt>
                <c:pt idx="2">
                  <c:v>21.664999999999999</c:v>
                </c:pt>
                <c:pt idx="3">
                  <c:v>25.391999999999999</c:v>
                </c:pt>
                <c:pt idx="4">
                  <c:v>8.577</c:v>
                </c:pt>
                <c:pt idx="5">
                  <c:v>1.883</c:v>
                </c:pt>
                <c:pt idx="6">
                  <c:v>5.0999999999999997E-2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6.7288000000000001E-2</c:v>
                  </c:pt>
                  <c:pt idx="1">
                    <c:v>0.92486900000000005</c:v>
                  </c:pt>
                  <c:pt idx="2">
                    <c:v>118.45429480996575</c:v>
                  </c:pt>
                  <c:pt idx="3">
                    <c:v>131.09201186402208</c:v>
                  </c:pt>
                  <c:pt idx="4">
                    <c:v>81.291432099999994</c:v>
                  </c:pt>
                  <c:pt idx="5">
                    <c:v>36.8067712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6.7288000000000001E-2</c:v>
                  </c:pt>
                  <c:pt idx="1">
                    <c:v>0.92486900000000005</c:v>
                  </c:pt>
                  <c:pt idx="2">
                    <c:v>118.45429480996575</c:v>
                  </c:pt>
                  <c:pt idx="3">
                    <c:v>131.09201186402208</c:v>
                  </c:pt>
                  <c:pt idx="4">
                    <c:v>81.291432099999994</c:v>
                  </c:pt>
                  <c:pt idx="5">
                    <c:v>36.8067712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6.5000000000000002E-2</c:v>
                </c:pt>
                <c:pt idx="1">
                  <c:v>1.8260000000000001</c:v>
                </c:pt>
                <c:pt idx="2">
                  <c:v>273.09899999999999</c:v>
                </c:pt>
                <c:pt idx="3">
                  <c:v>486.06099999999998</c:v>
                </c:pt>
                <c:pt idx="4">
                  <c:v>203.78899999999999</c:v>
                </c:pt>
                <c:pt idx="5">
                  <c:v>40.112000000000002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527296"/>
        <c:axId val="185664256"/>
      </c:barChart>
      <c:catAx>
        <c:axId val="185527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664256"/>
        <c:crosses val="autoZero"/>
        <c:auto val="1"/>
        <c:lblAlgn val="ctr"/>
        <c:lblOffset val="100"/>
        <c:noMultiLvlLbl val="0"/>
      </c:catAx>
      <c:valAx>
        <c:axId val="1856642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52729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0.10100000000000001</c:v>
                </c:pt>
                <c:pt idx="1">
                  <c:v>2.9790000000000001</c:v>
                </c:pt>
                <c:pt idx="2">
                  <c:v>11.672000000000001</c:v>
                </c:pt>
                <c:pt idx="3">
                  <c:v>2.823</c:v>
                </c:pt>
                <c:pt idx="4">
                  <c:v>10.714</c:v>
                </c:pt>
                <c:pt idx="5">
                  <c:v>24.91</c:v>
                </c:pt>
                <c:pt idx="6">
                  <c:v>14.667</c:v>
                </c:pt>
                <c:pt idx="7">
                  <c:v>0.13100000000000001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0.2661888</c:v>
                  </c:pt>
                  <c:pt idx="2">
                    <c:v>6.1510091999999998</c:v>
                  </c:pt>
                  <c:pt idx="3">
                    <c:v>28.008762000000001</c:v>
                  </c:pt>
                  <c:pt idx="4">
                    <c:v>146.3677922</c:v>
                  </c:pt>
                  <c:pt idx="5">
                    <c:v>100.3308569</c:v>
                  </c:pt>
                  <c:pt idx="6">
                    <c:v>63.183295000000008</c:v>
                  </c:pt>
                  <c:pt idx="7">
                    <c:v>36.8067712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0.2661888</c:v>
                  </c:pt>
                  <c:pt idx="2">
                    <c:v>6.1510091999999998</c:v>
                  </c:pt>
                  <c:pt idx="3">
                    <c:v>28.008762000000001</c:v>
                  </c:pt>
                  <c:pt idx="4">
                    <c:v>146.3677922</c:v>
                  </c:pt>
                  <c:pt idx="5">
                    <c:v>100.3308569</c:v>
                  </c:pt>
                  <c:pt idx="6">
                    <c:v>63.183295000000008</c:v>
                  </c:pt>
                  <c:pt idx="7">
                    <c:v>36.8067712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0.51200000000000001</c:v>
                </c:pt>
                <c:pt idx="2">
                  <c:v>10.731</c:v>
                </c:pt>
                <c:pt idx="3">
                  <c:v>54.228000000000002</c:v>
                </c:pt>
                <c:pt idx="4">
                  <c:v>420.71800000000002</c:v>
                </c:pt>
                <c:pt idx="5">
                  <c:v>316.601</c:v>
                </c:pt>
                <c:pt idx="6">
                  <c:v>162.05000000000001</c:v>
                </c:pt>
                <c:pt idx="7">
                  <c:v>40.112000000000002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957184"/>
        <c:axId val="184975360"/>
      </c:barChart>
      <c:catAx>
        <c:axId val="184957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975360"/>
        <c:crosses val="autoZero"/>
        <c:auto val="1"/>
        <c:lblAlgn val="ctr"/>
        <c:lblOffset val="100"/>
        <c:noMultiLvlLbl val="0"/>
      </c:catAx>
      <c:valAx>
        <c:axId val="1849753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9571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0.10100000000000001</c:v>
                </c:pt>
                <c:pt idx="1">
                  <c:v>2.9790000000000001</c:v>
                </c:pt>
                <c:pt idx="2">
                  <c:v>11.672000000000001</c:v>
                </c:pt>
                <c:pt idx="3">
                  <c:v>2.823</c:v>
                </c:pt>
                <c:pt idx="4">
                  <c:v>10.714</c:v>
                </c:pt>
                <c:pt idx="5">
                  <c:v>24.91</c:v>
                </c:pt>
                <c:pt idx="6">
                  <c:v>14.667</c:v>
                </c:pt>
                <c:pt idx="7">
                  <c:v>0.13100000000000001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0.2661888</c:v>
                  </c:pt>
                  <c:pt idx="2">
                    <c:v>6.1510091999999998</c:v>
                  </c:pt>
                  <c:pt idx="3">
                    <c:v>28.008762000000001</c:v>
                  </c:pt>
                  <c:pt idx="4">
                    <c:v>146.3677922</c:v>
                  </c:pt>
                  <c:pt idx="5">
                    <c:v>100.3308569</c:v>
                  </c:pt>
                  <c:pt idx="6">
                    <c:v>63.183295000000008</c:v>
                  </c:pt>
                  <c:pt idx="7">
                    <c:v>36.8067712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0.2661888</c:v>
                  </c:pt>
                  <c:pt idx="2">
                    <c:v>6.1510091999999998</c:v>
                  </c:pt>
                  <c:pt idx="3">
                    <c:v>28.008762000000001</c:v>
                  </c:pt>
                  <c:pt idx="4">
                    <c:v>146.3677922</c:v>
                  </c:pt>
                  <c:pt idx="5">
                    <c:v>100.3308569</c:v>
                  </c:pt>
                  <c:pt idx="6">
                    <c:v>63.183295000000008</c:v>
                  </c:pt>
                  <c:pt idx="7">
                    <c:v>36.8067712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0.51200000000000001</c:v>
                </c:pt>
                <c:pt idx="2">
                  <c:v>10.731</c:v>
                </c:pt>
                <c:pt idx="3">
                  <c:v>54.228000000000002</c:v>
                </c:pt>
                <c:pt idx="4">
                  <c:v>420.71800000000002</c:v>
                </c:pt>
                <c:pt idx="5">
                  <c:v>316.601</c:v>
                </c:pt>
                <c:pt idx="6">
                  <c:v>162.05000000000001</c:v>
                </c:pt>
                <c:pt idx="7">
                  <c:v>40.112000000000002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6132352"/>
        <c:axId val="186133888"/>
      </c:barChart>
      <c:catAx>
        <c:axId val="186132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6133888"/>
        <c:crosses val="autoZero"/>
        <c:auto val="1"/>
        <c:lblAlgn val="ctr"/>
        <c:lblOffset val="100"/>
        <c:noMultiLvlLbl val="0"/>
      </c:catAx>
      <c:valAx>
        <c:axId val="1861338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61323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191.005</c:v>
                </c:pt>
                <c:pt idx="1">
                  <c:v>362.47199999999998</c:v>
                </c:pt>
                <c:pt idx="2">
                  <c:v>135.34100000000001</c:v>
                </c:pt>
                <c:pt idx="3">
                  <c:v>25.015999999999998</c:v>
                </c:pt>
                <c:pt idx="4">
                  <c:v>11.105</c:v>
                </c:pt>
                <c:pt idx="5">
                  <c:v>0.98799999999999999</c:v>
                </c:pt>
                <c:pt idx="6">
                  <c:v>0.16500000000000001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260.02999999999997</c:v>
                </c:pt>
                <c:pt idx="2">
                  <c:v>1036.9259999999999</c:v>
                </c:pt>
                <c:pt idx="3">
                  <c:v>386.47699999999998</c:v>
                </c:pt>
                <c:pt idx="4">
                  <c:v>136.40899999999999</c:v>
                </c:pt>
                <c:pt idx="5">
                  <c:v>87.573999999999998</c:v>
                </c:pt>
                <c:pt idx="6">
                  <c:v>18.669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046144"/>
        <c:axId val="185047680"/>
      </c:barChart>
      <c:catAx>
        <c:axId val="185046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047680"/>
        <c:crosses val="autoZero"/>
        <c:auto val="1"/>
        <c:lblAlgn val="ctr"/>
        <c:lblOffset val="100"/>
        <c:noMultiLvlLbl val="0"/>
      </c:catAx>
      <c:valAx>
        <c:axId val="185047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0461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larch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191.005</c:v>
                </c:pt>
                <c:pt idx="1">
                  <c:v>362.47199999999998</c:v>
                </c:pt>
                <c:pt idx="2">
                  <c:v>135.34100000000001</c:v>
                </c:pt>
                <c:pt idx="3">
                  <c:v>25.015999999999998</c:v>
                </c:pt>
                <c:pt idx="4">
                  <c:v>11.105</c:v>
                </c:pt>
                <c:pt idx="5">
                  <c:v>0.98799999999999999</c:v>
                </c:pt>
                <c:pt idx="6">
                  <c:v>0.16500000000000001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75.954763</c:v>
                  </c:pt>
                  <c:pt idx="2">
                    <c:v>292.26950480596673</c:v>
                  </c:pt>
                  <c:pt idx="3">
                    <c:v>196.69322310033101</c:v>
                  </c:pt>
                  <c:pt idx="4">
                    <c:v>58.533101899999991</c:v>
                  </c:pt>
                  <c:pt idx="5">
                    <c:v>47.745344800000005</c:v>
                  </c:pt>
                  <c:pt idx="6">
                    <c:v>12.33333253849276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260.02999999999997</c:v>
                </c:pt>
                <c:pt idx="2">
                  <c:v>1036.9259999999999</c:v>
                </c:pt>
                <c:pt idx="3">
                  <c:v>386.47699999999998</c:v>
                </c:pt>
                <c:pt idx="4">
                  <c:v>136.40899999999999</c:v>
                </c:pt>
                <c:pt idx="5">
                  <c:v>87.573999999999998</c:v>
                </c:pt>
                <c:pt idx="6">
                  <c:v>18.669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144064"/>
        <c:axId val="185145600"/>
      </c:barChart>
      <c:catAx>
        <c:axId val="185144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145600"/>
        <c:crosses val="autoZero"/>
        <c:auto val="1"/>
        <c:lblAlgn val="ctr"/>
        <c:lblOffset val="100"/>
        <c:noMultiLvlLbl val="0"/>
      </c:catAx>
      <c:valAx>
        <c:axId val="1851456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1440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52.953000000000003</c:v>
                </c:pt>
                <c:pt idx="1">
                  <c:v>286.875</c:v>
                </c:pt>
                <c:pt idx="2">
                  <c:v>301.37700000000001</c:v>
                </c:pt>
                <c:pt idx="3">
                  <c:v>21.408000000000001</c:v>
                </c:pt>
                <c:pt idx="4">
                  <c:v>27.972999999999999</c:v>
                </c:pt>
                <c:pt idx="5">
                  <c:v>26.832000000000001</c:v>
                </c:pt>
                <c:pt idx="6">
                  <c:v>8.641</c:v>
                </c:pt>
                <c:pt idx="7">
                  <c:v>3.4000000000000002E-2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30.669271600000002</c:v>
                  </c:pt>
                  <c:pt idx="2">
                    <c:v>80.010595999999993</c:v>
                  </c:pt>
                  <c:pt idx="3">
                    <c:v>113.35932959999998</c:v>
                  </c:pt>
                  <c:pt idx="4">
                    <c:v>299.1142716</c:v>
                  </c:pt>
                  <c:pt idx="5">
                    <c:v>98.730021799999989</c:v>
                  </c:pt>
                  <c:pt idx="6">
                    <c:v>35.762856400000004</c:v>
                  </c:pt>
                  <c:pt idx="7">
                    <c:v>8.6685672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30.669271600000002</c:v>
                  </c:pt>
                  <c:pt idx="2">
                    <c:v>80.010595999999993</c:v>
                  </c:pt>
                  <c:pt idx="3">
                    <c:v>113.35932959999998</c:v>
                  </c:pt>
                  <c:pt idx="4">
                    <c:v>299.1142716</c:v>
                  </c:pt>
                  <c:pt idx="5">
                    <c:v>98.730021799999989</c:v>
                  </c:pt>
                  <c:pt idx="6">
                    <c:v>35.762856400000004</c:v>
                  </c:pt>
                  <c:pt idx="7">
                    <c:v>8.6685672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53.006</c:v>
                </c:pt>
                <c:pt idx="2">
                  <c:v>157.13</c:v>
                </c:pt>
                <c:pt idx="3">
                  <c:v>233.827</c:v>
                </c:pt>
                <c:pt idx="4">
                  <c:v>887.053</c:v>
                </c:pt>
                <c:pt idx="5">
                  <c:v>315.73399999999998</c:v>
                </c:pt>
                <c:pt idx="6">
                  <c:v>95.266000000000005</c:v>
                </c:pt>
                <c:pt idx="7">
                  <c:v>9.4469999999999992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6085760"/>
        <c:axId val="186087296"/>
      </c:barChart>
      <c:catAx>
        <c:axId val="1860857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6087296"/>
        <c:crosses val="autoZero"/>
        <c:auto val="1"/>
        <c:lblAlgn val="ctr"/>
        <c:lblOffset val="100"/>
        <c:noMultiLvlLbl val="0"/>
      </c:catAx>
      <c:valAx>
        <c:axId val="186087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0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60857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9.7293400000000005</c:v>
                </c:pt>
                <c:pt idx="1">
                  <c:v>1.4611399999999999</c:v>
                </c:pt>
                <c:pt idx="2">
                  <c:v>0.56535000000000002</c:v>
                </c:pt>
                <c:pt idx="3">
                  <c:v>1.7756600000000002</c:v>
                </c:pt>
                <c:pt idx="4">
                  <c:v>3.2607299999999997</c:v>
                </c:pt>
                <c:pt idx="5">
                  <c:v>6.0808300000000006</c:v>
                </c:pt>
                <c:pt idx="6">
                  <c:v>0.15351000000000001</c:v>
                </c:pt>
                <c:pt idx="7">
                  <c:v>1.7734299999999998</c:v>
                </c:pt>
                <c:pt idx="8">
                  <c:v>15.9198</c:v>
                </c:pt>
                <c:pt idx="9">
                  <c:v>5.7213500000000002</c:v>
                </c:pt>
                <c:pt idx="10">
                  <c:v>7.1665600000000005</c:v>
                </c:pt>
                <c:pt idx="11">
                  <c:v>10.994869999999999</c:v>
                </c:pt>
                <c:pt idx="12">
                  <c:v>4.9590499999999995</c:v>
                </c:pt>
                <c:pt idx="13">
                  <c:v>2.6514300000000004</c:v>
                </c:pt>
                <c:pt idx="14">
                  <c:v>8.1677</c:v>
                </c:pt>
                <c:pt idx="15">
                  <c:v>2.8427500000000001</c:v>
                </c:pt>
                <c:pt idx="16">
                  <c:v>4.30016</c:v>
                </c:pt>
                <c:pt idx="17">
                  <c:v>8.5324299999999997</c:v>
                </c:pt>
                <c:pt idx="18">
                  <c:v>10.504150000000001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293952"/>
        <c:axId val="49292032"/>
      </c:barChart>
      <c:valAx>
        <c:axId val="49292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9293952"/>
        <c:crosses val="max"/>
        <c:crossBetween val="between"/>
      </c:valAx>
      <c:catAx>
        <c:axId val="49293952"/>
        <c:scaling>
          <c:orientation val="maxMin"/>
        </c:scaling>
        <c:delete val="0"/>
        <c:axPos val="l"/>
        <c:majorTickMark val="out"/>
        <c:minorTickMark val="none"/>
        <c:tickLblPos val="nextTo"/>
        <c:crossAx val="49292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52.953000000000003</c:v>
                </c:pt>
                <c:pt idx="1">
                  <c:v>286.875</c:v>
                </c:pt>
                <c:pt idx="2">
                  <c:v>301.37700000000001</c:v>
                </c:pt>
                <c:pt idx="3">
                  <c:v>21.408000000000001</c:v>
                </c:pt>
                <c:pt idx="4">
                  <c:v>27.972999999999999</c:v>
                </c:pt>
                <c:pt idx="5">
                  <c:v>26.832000000000001</c:v>
                </c:pt>
                <c:pt idx="6">
                  <c:v>8.641</c:v>
                </c:pt>
                <c:pt idx="7">
                  <c:v>3.4000000000000002E-2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30.669271600000002</c:v>
                  </c:pt>
                  <c:pt idx="2">
                    <c:v>80.010595999999993</c:v>
                  </c:pt>
                  <c:pt idx="3">
                    <c:v>113.35932959999998</c:v>
                  </c:pt>
                  <c:pt idx="4">
                    <c:v>299.1142716</c:v>
                  </c:pt>
                  <c:pt idx="5">
                    <c:v>98.730021799999989</c:v>
                  </c:pt>
                  <c:pt idx="6">
                    <c:v>35.762856400000004</c:v>
                  </c:pt>
                  <c:pt idx="7">
                    <c:v>8.6685672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30.669271600000002</c:v>
                  </c:pt>
                  <c:pt idx="2">
                    <c:v>80.010595999999993</c:v>
                  </c:pt>
                  <c:pt idx="3">
                    <c:v>113.35932959999998</c:v>
                  </c:pt>
                  <c:pt idx="4">
                    <c:v>299.1142716</c:v>
                  </c:pt>
                  <c:pt idx="5">
                    <c:v>98.730021799999989</c:v>
                  </c:pt>
                  <c:pt idx="6">
                    <c:v>35.762856400000004</c:v>
                  </c:pt>
                  <c:pt idx="7">
                    <c:v>8.6685672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53.006</c:v>
                </c:pt>
                <c:pt idx="2">
                  <c:v>157.13</c:v>
                </c:pt>
                <c:pt idx="3">
                  <c:v>233.827</c:v>
                </c:pt>
                <c:pt idx="4">
                  <c:v>887.053</c:v>
                </c:pt>
                <c:pt idx="5">
                  <c:v>315.73399999999998</c:v>
                </c:pt>
                <c:pt idx="6">
                  <c:v>95.266000000000005</c:v>
                </c:pt>
                <c:pt idx="7">
                  <c:v>9.4469999999999992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872384"/>
        <c:axId val="185873920"/>
      </c:barChart>
      <c:catAx>
        <c:axId val="185872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5873920"/>
        <c:crosses val="autoZero"/>
        <c:auto val="1"/>
        <c:lblAlgn val="ctr"/>
        <c:lblOffset val="100"/>
        <c:noMultiLvlLbl val="0"/>
      </c:catAx>
      <c:valAx>
        <c:axId val="1858739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</a:t>
                </a:r>
                <a:r>
                  <a:rPr lang="en-US" sz="1400" b="1" i="0" u="none" strike="noStrike" baseline="0">
                    <a:effectLst/>
                  </a:rPr>
                  <a:t>thousands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58723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3.2607299999999997</c:v>
                </c:pt>
                <c:pt idx="1">
                  <c:v>1072.9459999999999</c:v>
                </c:pt>
                <c:pt idx="2">
                  <c:v>2477.5549999999998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84.309250000000006</c:v>
                </c:pt>
                <c:pt idx="1">
                  <c:v>7178.5069999999996</c:v>
                </c:pt>
                <c:pt idx="2">
                  <c:v>20637.886999999999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98.622360000000015</c:v>
                </c:pt>
                <c:pt idx="1">
                  <c:v>17451.120000000003</c:v>
                </c:pt>
                <c:pt idx="2">
                  <c:v>101036.16800000001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822592"/>
        <c:axId val="185832576"/>
      </c:barChart>
      <c:catAx>
        <c:axId val="185822592"/>
        <c:scaling>
          <c:orientation val="maxMin"/>
        </c:scaling>
        <c:delete val="0"/>
        <c:axPos val="l"/>
        <c:majorTickMark val="out"/>
        <c:minorTickMark val="none"/>
        <c:tickLblPos val="nextTo"/>
        <c:crossAx val="185832576"/>
        <c:crosses val="autoZero"/>
        <c:auto val="1"/>
        <c:lblAlgn val="ctr"/>
        <c:lblOffset val="100"/>
        <c:noMultiLvlLbl val="0"/>
      </c:catAx>
      <c:valAx>
        <c:axId val="1858325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58225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3.2607299999999997</c:v>
                </c:pt>
                <c:pt idx="1">
                  <c:v>1072.9459999999999</c:v>
                </c:pt>
                <c:pt idx="2">
                  <c:v>2477.5549999999998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84.309250000000006</c:v>
                </c:pt>
                <c:pt idx="1">
                  <c:v>7178.5069999999996</c:v>
                </c:pt>
                <c:pt idx="2">
                  <c:v>20637.886999999999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98.622360000000015</c:v>
                </c:pt>
                <c:pt idx="1">
                  <c:v>17451.120000000003</c:v>
                </c:pt>
                <c:pt idx="2">
                  <c:v>101036.16800000001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45088"/>
        <c:axId val="185979648"/>
      </c:barChart>
      <c:catAx>
        <c:axId val="185945088"/>
        <c:scaling>
          <c:orientation val="maxMin"/>
        </c:scaling>
        <c:delete val="0"/>
        <c:axPos val="l"/>
        <c:majorTickMark val="out"/>
        <c:minorTickMark val="none"/>
        <c:tickLblPos val="nextTo"/>
        <c:crossAx val="185979648"/>
        <c:crosses val="autoZero"/>
        <c:auto val="1"/>
        <c:lblAlgn val="ctr"/>
        <c:lblOffset val="100"/>
        <c:noMultiLvlLbl val="0"/>
      </c:catAx>
      <c:valAx>
        <c:axId val="1859796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59450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9.7293400000000005</c:v>
                </c:pt>
                <c:pt idx="1">
                  <c:v>1.4611399999999999</c:v>
                </c:pt>
                <c:pt idx="2">
                  <c:v>0.56535000000000002</c:v>
                </c:pt>
                <c:pt idx="3">
                  <c:v>1.7756600000000002</c:v>
                </c:pt>
                <c:pt idx="4">
                  <c:v>3.2607299999999997</c:v>
                </c:pt>
                <c:pt idx="5">
                  <c:v>6.0808300000000006</c:v>
                </c:pt>
                <c:pt idx="6">
                  <c:v>0.15351000000000001</c:v>
                </c:pt>
                <c:pt idx="7">
                  <c:v>1.7734299999999998</c:v>
                </c:pt>
                <c:pt idx="8">
                  <c:v>15.9198</c:v>
                </c:pt>
                <c:pt idx="9">
                  <c:v>5.7213500000000002</c:v>
                </c:pt>
                <c:pt idx="10">
                  <c:v>7.1665600000000005</c:v>
                </c:pt>
                <c:pt idx="11">
                  <c:v>10.994869999999999</c:v>
                </c:pt>
                <c:pt idx="12">
                  <c:v>4.9590499999999995</c:v>
                </c:pt>
                <c:pt idx="13">
                  <c:v>2.6514300000000004</c:v>
                </c:pt>
                <c:pt idx="14">
                  <c:v>8.1677</c:v>
                </c:pt>
                <c:pt idx="15">
                  <c:v>2.8427500000000001</c:v>
                </c:pt>
                <c:pt idx="16">
                  <c:v>4.30016</c:v>
                </c:pt>
                <c:pt idx="17">
                  <c:v>8.5324299999999997</c:v>
                </c:pt>
                <c:pt idx="18">
                  <c:v>10.504150000000001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405952"/>
        <c:axId val="49403776"/>
      </c:barChart>
      <c:valAx>
        <c:axId val="49403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405952"/>
        <c:crosses val="max"/>
        <c:crossBetween val="between"/>
      </c:valAx>
      <c:catAx>
        <c:axId val="49405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4037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9.7293400000000005</c:v>
                </c:pt>
                <c:pt idx="1">
                  <c:v>1.4611399999999999</c:v>
                </c:pt>
                <c:pt idx="2">
                  <c:v>0.56535000000000002</c:v>
                </c:pt>
                <c:pt idx="3">
                  <c:v>1.7756600000000002</c:v>
                </c:pt>
                <c:pt idx="4">
                  <c:v>3.2607299999999997</c:v>
                </c:pt>
                <c:pt idx="5">
                  <c:v>6.0808300000000006</c:v>
                </c:pt>
                <c:pt idx="6">
                  <c:v>0.15351000000000001</c:v>
                </c:pt>
                <c:pt idx="7">
                  <c:v>1.7734299999999998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9.7293400000000005</c:v>
                </c:pt>
                <c:pt idx="1">
                  <c:v>1.4611399999999999</c:v>
                </c:pt>
                <c:pt idx="2">
                  <c:v>0.56535000000000002</c:v>
                </c:pt>
                <c:pt idx="3">
                  <c:v>1.7756600000000002</c:v>
                </c:pt>
                <c:pt idx="4">
                  <c:v>3.2607299999999997</c:v>
                </c:pt>
                <c:pt idx="5">
                  <c:v>6.0808300000000006</c:v>
                </c:pt>
                <c:pt idx="6">
                  <c:v>0.15351000000000001</c:v>
                </c:pt>
                <c:pt idx="7">
                  <c:v>1.7734299999999998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15.9198</c:v>
                </c:pt>
                <c:pt idx="1">
                  <c:v>5.7213500000000002</c:v>
                </c:pt>
                <c:pt idx="2">
                  <c:v>7.1665600000000005</c:v>
                </c:pt>
                <c:pt idx="3">
                  <c:v>10.994869999999999</c:v>
                </c:pt>
                <c:pt idx="4">
                  <c:v>4.9590499999999995</c:v>
                </c:pt>
                <c:pt idx="5">
                  <c:v>2.6514300000000004</c:v>
                </c:pt>
                <c:pt idx="6">
                  <c:v>8.1677</c:v>
                </c:pt>
                <c:pt idx="7">
                  <c:v>2.8427500000000001</c:v>
                </c:pt>
                <c:pt idx="8">
                  <c:v>4.30016</c:v>
                </c:pt>
                <c:pt idx="9">
                  <c:v>8.5324299999999997</c:v>
                </c:pt>
                <c:pt idx="10">
                  <c:v>10.504150000000001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0.10884909563091051</c:v>
                </c:pt>
                <c:pt idx="1">
                  <c:v>0.8911509043690895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15.9198</c:v>
                </c:pt>
                <c:pt idx="1">
                  <c:v>5.7213500000000002</c:v>
                </c:pt>
                <c:pt idx="2">
                  <c:v>7.1665600000000005</c:v>
                </c:pt>
                <c:pt idx="3">
                  <c:v>10.994869999999999</c:v>
                </c:pt>
                <c:pt idx="4">
                  <c:v>4.9590499999999995</c:v>
                </c:pt>
                <c:pt idx="5">
                  <c:v>2.6514300000000004</c:v>
                </c:pt>
                <c:pt idx="6">
                  <c:v>8.1677</c:v>
                </c:pt>
                <c:pt idx="7">
                  <c:v>2.8427500000000001</c:v>
                </c:pt>
                <c:pt idx="8">
                  <c:v>4.30016</c:v>
                </c:pt>
                <c:pt idx="9">
                  <c:v>8.5324299999999997</c:v>
                </c:pt>
                <c:pt idx="10">
                  <c:v>10.504150000000001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0.82325000000000004</c:v>
                </c:pt>
                <c:pt idx="1">
                  <c:v>1.47326</c:v>
                </c:pt>
                <c:pt idx="2">
                  <c:v>2.4909899999999996</c:v>
                </c:pt>
                <c:pt idx="3">
                  <c:v>2.4514299999999998</c:v>
                </c:pt>
                <c:pt idx="4">
                  <c:v>0.59816999999999998</c:v>
                </c:pt>
                <c:pt idx="5">
                  <c:v>0.20451</c:v>
                </c:pt>
                <c:pt idx="6">
                  <c:v>1.2500000000000001E-2</c:v>
                </c:pt>
                <c:pt idx="8">
                  <c:v>0.13437000000000002</c:v>
                </c:pt>
                <c:pt idx="9">
                  <c:v>0.13047999999999998</c:v>
                </c:pt>
                <c:pt idx="10">
                  <c:v>0.34757000000000005</c:v>
                </c:pt>
                <c:pt idx="11">
                  <c:v>0.65839999999999999</c:v>
                </c:pt>
                <c:pt idx="12">
                  <c:v>0.39738999999999997</c:v>
                </c:pt>
                <c:pt idx="13">
                  <c:v>0.21897999999999998</c:v>
                </c:pt>
                <c:pt idx="14">
                  <c:v>0.32557999999999998</c:v>
                </c:pt>
                <c:pt idx="16">
                  <c:v>0.95762000000000003</c:v>
                </c:pt>
                <c:pt idx="17">
                  <c:v>1.6037399999999999</c:v>
                </c:pt>
                <c:pt idx="18">
                  <c:v>2.8385500000000001</c:v>
                </c:pt>
                <c:pt idx="19">
                  <c:v>3.1098199999999996</c:v>
                </c:pt>
                <c:pt idx="20">
                  <c:v>0.99554999999999993</c:v>
                </c:pt>
                <c:pt idx="21">
                  <c:v>0.42349000000000003</c:v>
                </c:pt>
                <c:pt idx="22">
                  <c:v>0.33808000000000005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0.26432254799999999</c:v>
                  </c:pt>
                  <c:pt idx="1">
                    <c:v>0.54409808199999998</c:v>
                  </c:pt>
                  <c:pt idx="2">
                    <c:v>0.61355635714255907</c:v>
                  </c:pt>
                  <c:pt idx="3">
                    <c:v>0.86808569536162028</c:v>
                  </c:pt>
                  <c:pt idx="4">
                    <c:v>0.49748538700000006</c:v>
                  </c:pt>
                  <c:pt idx="5">
                    <c:v>9.5950517999999999E-2</c:v>
                  </c:pt>
                  <c:pt idx="6">
                    <c:v>0.12258895805564157</c:v>
                  </c:pt>
                  <c:pt idx="8">
                    <c:v>1.0472060060000001</c:v>
                  </c:pt>
                  <c:pt idx="9">
                    <c:v>1.1636945200000002</c:v>
                  </c:pt>
                  <c:pt idx="10">
                    <c:v>1.3249612615513677</c:v>
                  </c:pt>
                  <c:pt idx="11">
                    <c:v>1.2306911176866573</c:v>
                  </c:pt>
                  <c:pt idx="12">
                    <c:v>0.80440279200000009</c:v>
                  </c:pt>
                  <c:pt idx="13">
                    <c:v>0.93005698500000011</c:v>
                  </c:pt>
                  <c:pt idx="14">
                    <c:v>0.53250990654199037</c:v>
                  </c:pt>
                  <c:pt idx="16">
                    <c:v>1.0781430480000003</c:v>
                  </c:pt>
                  <c:pt idx="17">
                    <c:v>1.24392378</c:v>
                  </c:pt>
                  <c:pt idx="18">
                    <c:v>1.5093078341373223</c:v>
                  </c:pt>
                  <c:pt idx="19">
                    <c:v>1.5046684496220311</c:v>
                  </c:pt>
                  <c:pt idx="20">
                    <c:v>0.95633339700000008</c:v>
                  </c:pt>
                  <c:pt idx="21">
                    <c:v>0.95804177700000015</c:v>
                  </c:pt>
                  <c:pt idx="22">
                    <c:v>0.55135221992813155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0.26432254799999999</c:v>
                  </c:pt>
                  <c:pt idx="1">
                    <c:v>0.54409808199999998</c:v>
                  </c:pt>
                  <c:pt idx="2">
                    <c:v>0.61355635714255907</c:v>
                  </c:pt>
                  <c:pt idx="3">
                    <c:v>0.86808569536162028</c:v>
                  </c:pt>
                  <c:pt idx="4">
                    <c:v>0.49748538700000006</c:v>
                  </c:pt>
                  <c:pt idx="5">
                    <c:v>9.5950517999999999E-2</c:v>
                  </c:pt>
                  <c:pt idx="6">
                    <c:v>0.12258895805564157</c:v>
                  </c:pt>
                  <c:pt idx="8">
                    <c:v>1.0472060060000001</c:v>
                  </c:pt>
                  <c:pt idx="9">
                    <c:v>1.1636945200000002</c:v>
                  </c:pt>
                  <c:pt idx="10">
                    <c:v>1.3249612615513677</c:v>
                  </c:pt>
                  <c:pt idx="11">
                    <c:v>1.2306911176866573</c:v>
                  </c:pt>
                  <c:pt idx="12">
                    <c:v>0.80440279200000009</c:v>
                  </c:pt>
                  <c:pt idx="13">
                    <c:v>0.93005698500000011</c:v>
                  </c:pt>
                  <c:pt idx="14">
                    <c:v>0.53250990654199037</c:v>
                  </c:pt>
                  <c:pt idx="16">
                    <c:v>1.0781430480000003</c:v>
                  </c:pt>
                  <c:pt idx="17">
                    <c:v>1.24392378</c:v>
                  </c:pt>
                  <c:pt idx="18">
                    <c:v>1.5093078341373223</c:v>
                  </c:pt>
                  <c:pt idx="19">
                    <c:v>1.5046684496220311</c:v>
                  </c:pt>
                  <c:pt idx="20">
                    <c:v>0.95633339700000008</c:v>
                  </c:pt>
                  <c:pt idx="21">
                    <c:v>0.95804177700000015</c:v>
                  </c:pt>
                  <c:pt idx="22">
                    <c:v>0.55135221992813155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0.48786000000000002</c:v>
                </c:pt>
                <c:pt idx="1">
                  <c:v>1.8252200000000001</c:v>
                </c:pt>
                <c:pt idx="2">
                  <c:v>4.11524</c:v>
                </c:pt>
                <c:pt idx="3">
                  <c:v>7.7312199999999995</c:v>
                </c:pt>
                <c:pt idx="4">
                  <c:v>2.1471100000000001</c:v>
                </c:pt>
                <c:pt idx="5">
                  <c:v>0.18534</c:v>
                </c:pt>
                <c:pt idx="6">
                  <c:v>0.25392999999999999</c:v>
                </c:pt>
                <c:pt idx="8">
                  <c:v>9.1699300000000008</c:v>
                </c:pt>
                <c:pt idx="9">
                  <c:v>13.820600000000001</c:v>
                </c:pt>
                <c:pt idx="10">
                  <c:v>20.664660000000005</c:v>
                </c:pt>
                <c:pt idx="11">
                  <c:v>16.63279</c:v>
                </c:pt>
                <c:pt idx="12">
                  <c:v>8.0520800000000001</c:v>
                </c:pt>
                <c:pt idx="13">
                  <c:v>7.6547900000000002</c:v>
                </c:pt>
                <c:pt idx="14">
                  <c:v>3.5210300000000001</c:v>
                </c:pt>
                <c:pt idx="16">
                  <c:v>9.6607800000000008</c:v>
                </c:pt>
                <c:pt idx="17">
                  <c:v>15.646840000000001</c:v>
                </c:pt>
                <c:pt idx="18">
                  <c:v>24.850709999999999</c:v>
                </c:pt>
                <c:pt idx="19">
                  <c:v>24.370279999999998</c:v>
                </c:pt>
                <c:pt idx="20">
                  <c:v>10.25009</c:v>
                </c:pt>
                <c:pt idx="21">
                  <c:v>7.8463700000000003</c:v>
                </c:pt>
                <c:pt idx="22">
                  <c:v>3.78451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997888"/>
        <c:axId val="51003776"/>
      </c:barChart>
      <c:catAx>
        <c:axId val="50997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1003776"/>
        <c:crosses val="autoZero"/>
        <c:auto val="1"/>
        <c:lblAlgn val="ctr"/>
        <c:lblOffset val="100"/>
        <c:noMultiLvlLbl val="0"/>
      </c:catAx>
      <c:valAx>
        <c:axId val="51003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0997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0.82325000000000004</c:v>
                </c:pt>
                <c:pt idx="1">
                  <c:v>1.47326</c:v>
                </c:pt>
                <c:pt idx="2">
                  <c:v>2.4909899999999996</c:v>
                </c:pt>
                <c:pt idx="3">
                  <c:v>2.4514299999999998</c:v>
                </c:pt>
                <c:pt idx="4">
                  <c:v>0.59816999999999998</c:v>
                </c:pt>
                <c:pt idx="5">
                  <c:v>0.20451</c:v>
                </c:pt>
                <c:pt idx="6">
                  <c:v>1.2500000000000001E-2</c:v>
                </c:pt>
                <c:pt idx="8">
                  <c:v>0.13437000000000002</c:v>
                </c:pt>
                <c:pt idx="9">
                  <c:v>0.13047999999999998</c:v>
                </c:pt>
                <c:pt idx="10">
                  <c:v>0.34757000000000005</c:v>
                </c:pt>
                <c:pt idx="11">
                  <c:v>0.65839999999999999</c:v>
                </c:pt>
                <c:pt idx="12">
                  <c:v>0.39738999999999997</c:v>
                </c:pt>
                <c:pt idx="13">
                  <c:v>0.21897999999999998</c:v>
                </c:pt>
                <c:pt idx="14">
                  <c:v>0.32557999999999998</c:v>
                </c:pt>
                <c:pt idx="16">
                  <c:v>0.95762000000000003</c:v>
                </c:pt>
                <c:pt idx="17">
                  <c:v>1.6037399999999999</c:v>
                </c:pt>
                <c:pt idx="18">
                  <c:v>2.8385500000000001</c:v>
                </c:pt>
                <c:pt idx="19">
                  <c:v>3.1098199999999996</c:v>
                </c:pt>
                <c:pt idx="20">
                  <c:v>0.99554999999999993</c:v>
                </c:pt>
                <c:pt idx="21">
                  <c:v>0.42349000000000003</c:v>
                </c:pt>
                <c:pt idx="22">
                  <c:v>0.33808000000000005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0.26432254799999999</c:v>
                  </c:pt>
                  <c:pt idx="1">
                    <c:v>0.54409808199999998</c:v>
                  </c:pt>
                  <c:pt idx="2">
                    <c:v>0.61355635714255907</c:v>
                  </c:pt>
                  <c:pt idx="3">
                    <c:v>0.86808569536162028</c:v>
                  </c:pt>
                  <c:pt idx="4">
                    <c:v>0.49748538700000006</c:v>
                  </c:pt>
                  <c:pt idx="5">
                    <c:v>9.5950517999999999E-2</c:v>
                  </c:pt>
                  <c:pt idx="6">
                    <c:v>0.12258895805564157</c:v>
                  </c:pt>
                  <c:pt idx="8">
                    <c:v>1.0472060060000001</c:v>
                  </c:pt>
                  <c:pt idx="9">
                    <c:v>1.1636945200000002</c:v>
                  </c:pt>
                  <c:pt idx="10">
                    <c:v>1.3249612615513677</c:v>
                  </c:pt>
                  <c:pt idx="11">
                    <c:v>1.2306911176866573</c:v>
                  </c:pt>
                  <c:pt idx="12">
                    <c:v>0.80440279200000009</c:v>
                  </c:pt>
                  <c:pt idx="13">
                    <c:v>0.93005698500000011</c:v>
                  </c:pt>
                  <c:pt idx="14">
                    <c:v>0.53250990654199037</c:v>
                  </c:pt>
                  <c:pt idx="16">
                    <c:v>1.0781430480000003</c:v>
                  </c:pt>
                  <c:pt idx="17">
                    <c:v>1.24392378</c:v>
                  </c:pt>
                  <c:pt idx="18">
                    <c:v>1.5093078341373223</c:v>
                  </c:pt>
                  <c:pt idx="19">
                    <c:v>1.5046684496220311</c:v>
                  </c:pt>
                  <c:pt idx="20">
                    <c:v>0.95633339700000008</c:v>
                  </c:pt>
                  <c:pt idx="21">
                    <c:v>0.95804177700000015</c:v>
                  </c:pt>
                  <c:pt idx="22">
                    <c:v>0.55135221992813155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0.26432254799999999</c:v>
                  </c:pt>
                  <c:pt idx="1">
                    <c:v>0.54409808199999998</c:v>
                  </c:pt>
                  <c:pt idx="2">
                    <c:v>0.61355635714255907</c:v>
                  </c:pt>
                  <c:pt idx="3">
                    <c:v>0.86808569536162028</c:v>
                  </c:pt>
                  <c:pt idx="4">
                    <c:v>0.49748538700000006</c:v>
                  </c:pt>
                  <c:pt idx="5">
                    <c:v>9.5950517999999999E-2</c:v>
                  </c:pt>
                  <c:pt idx="6">
                    <c:v>0.12258895805564157</c:v>
                  </c:pt>
                  <c:pt idx="8">
                    <c:v>1.0472060060000001</c:v>
                  </c:pt>
                  <c:pt idx="9">
                    <c:v>1.1636945200000002</c:v>
                  </c:pt>
                  <c:pt idx="10">
                    <c:v>1.3249612615513677</c:v>
                  </c:pt>
                  <c:pt idx="11">
                    <c:v>1.2306911176866573</c:v>
                  </c:pt>
                  <c:pt idx="12">
                    <c:v>0.80440279200000009</c:v>
                  </c:pt>
                  <c:pt idx="13">
                    <c:v>0.93005698500000011</c:v>
                  </c:pt>
                  <c:pt idx="14">
                    <c:v>0.53250990654199037</c:v>
                  </c:pt>
                  <c:pt idx="16">
                    <c:v>1.0781430480000003</c:v>
                  </c:pt>
                  <c:pt idx="17">
                    <c:v>1.24392378</c:v>
                  </c:pt>
                  <c:pt idx="18">
                    <c:v>1.5093078341373223</c:v>
                  </c:pt>
                  <c:pt idx="19">
                    <c:v>1.5046684496220311</c:v>
                  </c:pt>
                  <c:pt idx="20">
                    <c:v>0.95633339700000008</c:v>
                  </c:pt>
                  <c:pt idx="21">
                    <c:v>0.95804177700000015</c:v>
                  </c:pt>
                  <c:pt idx="22">
                    <c:v>0.55135221992813155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0.48786000000000002</c:v>
                </c:pt>
                <c:pt idx="1">
                  <c:v>1.8252200000000001</c:v>
                </c:pt>
                <c:pt idx="2">
                  <c:v>4.11524</c:v>
                </c:pt>
                <c:pt idx="3">
                  <c:v>7.7312199999999995</c:v>
                </c:pt>
                <c:pt idx="4">
                  <c:v>2.1471100000000001</c:v>
                </c:pt>
                <c:pt idx="5">
                  <c:v>0.18534</c:v>
                </c:pt>
                <c:pt idx="6">
                  <c:v>0.25392999999999999</c:v>
                </c:pt>
                <c:pt idx="8">
                  <c:v>9.1699300000000008</c:v>
                </c:pt>
                <c:pt idx="9">
                  <c:v>13.820600000000001</c:v>
                </c:pt>
                <c:pt idx="10">
                  <c:v>20.664660000000005</c:v>
                </c:pt>
                <c:pt idx="11">
                  <c:v>16.63279</c:v>
                </c:pt>
                <c:pt idx="12">
                  <c:v>8.0520800000000001</c:v>
                </c:pt>
                <c:pt idx="13">
                  <c:v>7.6547900000000002</c:v>
                </c:pt>
                <c:pt idx="14">
                  <c:v>3.5210300000000001</c:v>
                </c:pt>
                <c:pt idx="16">
                  <c:v>9.6607800000000008</c:v>
                </c:pt>
                <c:pt idx="17">
                  <c:v>15.646840000000001</c:v>
                </c:pt>
                <c:pt idx="18">
                  <c:v>24.850709999999999</c:v>
                </c:pt>
                <c:pt idx="19">
                  <c:v>24.370279999999998</c:v>
                </c:pt>
                <c:pt idx="20">
                  <c:v>10.25009</c:v>
                </c:pt>
                <c:pt idx="21">
                  <c:v>7.8463700000000003</c:v>
                </c:pt>
                <c:pt idx="22">
                  <c:v>3.78451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990464"/>
        <c:axId val="49000448"/>
      </c:barChart>
      <c:catAx>
        <c:axId val="48990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9000448"/>
        <c:crosses val="autoZero"/>
        <c:auto val="1"/>
        <c:lblAlgn val="ctr"/>
        <c:lblOffset val="100"/>
        <c:noMultiLvlLbl val="0"/>
      </c:catAx>
      <c:valAx>
        <c:axId val="49000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89904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1.08596</c:v>
                </c:pt>
                <c:pt idx="1">
                  <c:v>0.52754000000000001</c:v>
                </c:pt>
                <c:pt idx="2">
                  <c:v>1.20729</c:v>
                </c:pt>
                <c:pt idx="3">
                  <c:v>0.79388000000000003</c:v>
                </c:pt>
                <c:pt idx="4">
                  <c:v>1.3567799999999999</c:v>
                </c:pt>
                <c:pt idx="5">
                  <c:v>1.58371</c:v>
                </c:pt>
                <c:pt idx="6">
                  <c:v>1.31708</c:v>
                </c:pt>
                <c:pt idx="7">
                  <c:v>0.16188</c:v>
                </c:pt>
                <c:pt idx="8">
                  <c:v>1.9960000000000002E-2</c:v>
                </c:pt>
                <c:pt idx="10">
                  <c:v>0.1807</c:v>
                </c:pt>
                <c:pt idx="11">
                  <c:v>0.28583999999999998</c:v>
                </c:pt>
                <c:pt idx="12">
                  <c:v>0.35729</c:v>
                </c:pt>
                <c:pt idx="13">
                  <c:v>0.34325</c:v>
                </c:pt>
                <c:pt idx="14">
                  <c:v>0.58226</c:v>
                </c:pt>
                <c:pt idx="15">
                  <c:v>0.31517000000000001</c:v>
                </c:pt>
                <c:pt idx="16">
                  <c:v>0.12395</c:v>
                </c:pt>
                <c:pt idx="17">
                  <c:v>1.8600000000000002E-2</c:v>
                </c:pt>
                <c:pt idx="18">
                  <c:v>5.7000000000000002E-3</c:v>
                </c:pt>
                <c:pt idx="20">
                  <c:v>1.2666600000000001</c:v>
                </c:pt>
                <c:pt idx="21">
                  <c:v>0.81337999999999999</c:v>
                </c:pt>
                <c:pt idx="22">
                  <c:v>1.5645799999999999</c:v>
                </c:pt>
                <c:pt idx="23">
                  <c:v>1.1371300000000002</c:v>
                </c:pt>
                <c:pt idx="24">
                  <c:v>1.9390399999999999</c:v>
                </c:pt>
                <c:pt idx="25">
                  <c:v>1.8988800000000001</c:v>
                </c:pt>
                <c:pt idx="26">
                  <c:v>1.44103</c:v>
                </c:pt>
                <c:pt idx="27">
                  <c:v>0.18049000000000001</c:v>
                </c:pt>
                <c:pt idx="28">
                  <c:v>2.5659999999999999E-2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0.33914360000000005</c:v>
                  </c:pt>
                  <c:pt idx="1">
                    <c:v>0.45663433499999995</c:v>
                  </c:pt>
                  <c:pt idx="2">
                    <c:v>0.37551005900000001</c:v>
                  </c:pt>
                  <c:pt idx="3">
                    <c:v>0.17662322599999999</c:v>
                  </c:pt>
                  <c:pt idx="4">
                    <c:v>0.56048306699999995</c:v>
                  </c:pt>
                  <c:pt idx="5">
                    <c:v>0.69318247499999996</c:v>
                  </c:pt>
                  <c:pt idx="6">
                    <c:v>0.47172533100000008</c:v>
                  </c:pt>
                  <c:pt idx="7">
                    <c:v>0.142712964</c:v>
                  </c:pt>
                  <c:pt idx="8">
                    <c:v>0.105596991</c:v>
                  </c:pt>
                  <c:pt idx="10">
                    <c:v>1.0113478019999997</c:v>
                  </c:pt>
                  <c:pt idx="11">
                    <c:v>1.0012926440000001</c:v>
                  </c:pt>
                  <c:pt idx="12">
                    <c:v>1.0210483349999999</c:v>
                  </c:pt>
                  <c:pt idx="13">
                    <c:v>0.79519782300000008</c:v>
                  </c:pt>
                  <c:pt idx="14">
                    <c:v>0.88899171900000018</c:v>
                  </c:pt>
                  <c:pt idx="15">
                    <c:v>0.81622797599999997</c:v>
                  </c:pt>
                  <c:pt idx="16">
                    <c:v>0.92592812199999996</c:v>
                  </c:pt>
                  <c:pt idx="17">
                    <c:v>0.59756016000000012</c:v>
                  </c:pt>
                  <c:pt idx="18">
                    <c:v>0.45330476799999997</c:v>
                  </c:pt>
                  <c:pt idx="20">
                    <c:v>1.0560225499999998</c:v>
                  </c:pt>
                  <c:pt idx="21">
                    <c:v>1.0702404999999999</c:v>
                  </c:pt>
                  <c:pt idx="22">
                    <c:v>1.095929648</c:v>
                  </c:pt>
                  <c:pt idx="23">
                    <c:v>0.8129231910000001</c:v>
                  </c:pt>
                  <c:pt idx="24">
                    <c:v>1.0268447000000001</c:v>
                  </c:pt>
                  <c:pt idx="25">
                    <c:v>1.0809690040000002</c:v>
                  </c:pt>
                  <c:pt idx="26">
                    <c:v>1.0418367499999999</c:v>
                  </c:pt>
                  <c:pt idx="27">
                    <c:v>0.63662808000000004</c:v>
                  </c:pt>
                  <c:pt idx="28">
                    <c:v>0.47286651000000002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0.33914360000000005</c:v>
                  </c:pt>
                  <c:pt idx="1">
                    <c:v>0.45663433499999995</c:v>
                  </c:pt>
                  <c:pt idx="2">
                    <c:v>0.37551005900000001</c:v>
                  </c:pt>
                  <c:pt idx="3">
                    <c:v>0.17662322599999999</c:v>
                  </c:pt>
                  <c:pt idx="4">
                    <c:v>0.56048306699999995</c:v>
                  </c:pt>
                  <c:pt idx="5">
                    <c:v>0.69318247499999996</c:v>
                  </c:pt>
                  <c:pt idx="6">
                    <c:v>0.47172533100000008</c:v>
                  </c:pt>
                  <c:pt idx="7">
                    <c:v>0.142712964</c:v>
                  </c:pt>
                  <c:pt idx="8">
                    <c:v>0.105596991</c:v>
                  </c:pt>
                  <c:pt idx="10">
                    <c:v>1.0113478019999997</c:v>
                  </c:pt>
                  <c:pt idx="11">
                    <c:v>1.0012926440000001</c:v>
                  </c:pt>
                  <c:pt idx="12">
                    <c:v>1.0210483349999999</c:v>
                  </c:pt>
                  <c:pt idx="13">
                    <c:v>0.79519782300000008</c:v>
                  </c:pt>
                  <c:pt idx="14">
                    <c:v>0.88899171900000018</c:v>
                  </c:pt>
                  <c:pt idx="15">
                    <c:v>0.81622797599999997</c:v>
                  </c:pt>
                  <c:pt idx="16">
                    <c:v>0.92592812199999996</c:v>
                  </c:pt>
                  <c:pt idx="17">
                    <c:v>0.59756016000000012</c:v>
                  </c:pt>
                  <c:pt idx="18">
                    <c:v>0.45330476799999997</c:v>
                  </c:pt>
                  <c:pt idx="20">
                    <c:v>1.0560225499999998</c:v>
                  </c:pt>
                  <c:pt idx="21">
                    <c:v>1.0702404999999999</c:v>
                  </c:pt>
                  <c:pt idx="22">
                    <c:v>1.095929648</c:v>
                  </c:pt>
                  <c:pt idx="23">
                    <c:v>0.8129231910000001</c:v>
                  </c:pt>
                  <c:pt idx="24">
                    <c:v>1.0268447000000001</c:v>
                  </c:pt>
                  <c:pt idx="25">
                    <c:v>1.0809690040000002</c:v>
                  </c:pt>
                  <c:pt idx="26">
                    <c:v>1.0418367499999999</c:v>
                  </c:pt>
                  <c:pt idx="27">
                    <c:v>0.63662808000000004</c:v>
                  </c:pt>
                  <c:pt idx="28">
                    <c:v>0.47286651000000002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0.81232000000000004</c:v>
                </c:pt>
                <c:pt idx="1">
                  <c:v>1.34107</c:v>
                </c:pt>
                <c:pt idx="2">
                  <c:v>1.6861700000000002</c:v>
                </c:pt>
                <c:pt idx="3">
                  <c:v>0.70033000000000001</c:v>
                </c:pt>
                <c:pt idx="4">
                  <c:v>3.9948899999999998</c:v>
                </c:pt>
                <c:pt idx="5">
                  <c:v>4.9690500000000002</c:v>
                </c:pt>
                <c:pt idx="6">
                  <c:v>2.6636100000000003</c:v>
                </c:pt>
                <c:pt idx="7">
                  <c:v>0.37427999999999995</c:v>
                </c:pt>
                <c:pt idx="8">
                  <c:v>0.20421</c:v>
                </c:pt>
                <c:pt idx="10">
                  <c:v>10.601129999999999</c:v>
                </c:pt>
                <c:pt idx="11">
                  <c:v>13.94558</c:v>
                </c:pt>
                <c:pt idx="12">
                  <c:v>13.59585</c:v>
                </c:pt>
                <c:pt idx="13">
                  <c:v>7.7278700000000002</c:v>
                </c:pt>
                <c:pt idx="14">
                  <c:v>10.49577</c:v>
                </c:pt>
                <c:pt idx="15">
                  <c:v>8.1950599999999998</c:v>
                </c:pt>
                <c:pt idx="16">
                  <c:v>9.5358199999999993</c:v>
                </c:pt>
                <c:pt idx="17">
                  <c:v>3.5997600000000003</c:v>
                </c:pt>
                <c:pt idx="18">
                  <c:v>1.81904</c:v>
                </c:pt>
                <c:pt idx="20">
                  <c:v>11.416459999999999</c:v>
                </c:pt>
                <c:pt idx="21">
                  <c:v>15.289149999999999</c:v>
                </c:pt>
                <c:pt idx="22">
                  <c:v>15.306280000000001</c:v>
                </c:pt>
                <c:pt idx="23">
                  <c:v>8.4415700000000005</c:v>
                </c:pt>
                <c:pt idx="24">
                  <c:v>14.483000000000001</c:v>
                </c:pt>
                <c:pt idx="25">
                  <c:v>13.214780000000001</c:v>
                </c:pt>
                <c:pt idx="26">
                  <c:v>12.2425</c:v>
                </c:pt>
                <c:pt idx="27">
                  <c:v>3.9864000000000002</c:v>
                </c:pt>
                <c:pt idx="28">
                  <c:v>2.0294699999999999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660288"/>
        <c:axId val="49661824"/>
      </c:barChart>
      <c:catAx>
        <c:axId val="49660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661824"/>
        <c:crosses val="autoZero"/>
        <c:auto val="1"/>
        <c:lblAlgn val="ctr"/>
        <c:lblOffset val="100"/>
        <c:noMultiLvlLbl val="0"/>
      </c:catAx>
      <c:valAx>
        <c:axId val="49661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660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1.08596</c:v>
                </c:pt>
                <c:pt idx="1">
                  <c:v>0.52754000000000001</c:v>
                </c:pt>
                <c:pt idx="2">
                  <c:v>1.20729</c:v>
                </c:pt>
                <c:pt idx="3">
                  <c:v>0.79388000000000003</c:v>
                </c:pt>
                <c:pt idx="4">
                  <c:v>1.3567799999999999</c:v>
                </c:pt>
                <c:pt idx="5">
                  <c:v>1.58371</c:v>
                </c:pt>
                <c:pt idx="6">
                  <c:v>1.31708</c:v>
                </c:pt>
                <c:pt idx="7">
                  <c:v>0.16188</c:v>
                </c:pt>
                <c:pt idx="8">
                  <c:v>1.9960000000000002E-2</c:v>
                </c:pt>
                <c:pt idx="10">
                  <c:v>0.1807</c:v>
                </c:pt>
                <c:pt idx="11">
                  <c:v>0.28583999999999998</c:v>
                </c:pt>
                <c:pt idx="12">
                  <c:v>0.35729</c:v>
                </c:pt>
                <c:pt idx="13">
                  <c:v>0.34325</c:v>
                </c:pt>
                <c:pt idx="14">
                  <c:v>0.58226</c:v>
                </c:pt>
                <c:pt idx="15">
                  <c:v>0.31517000000000001</c:v>
                </c:pt>
                <c:pt idx="16">
                  <c:v>0.12395</c:v>
                </c:pt>
                <c:pt idx="17">
                  <c:v>1.8600000000000002E-2</c:v>
                </c:pt>
                <c:pt idx="18">
                  <c:v>5.7000000000000002E-3</c:v>
                </c:pt>
                <c:pt idx="20">
                  <c:v>1.2666600000000001</c:v>
                </c:pt>
                <c:pt idx="21">
                  <c:v>0.81337999999999999</c:v>
                </c:pt>
                <c:pt idx="22">
                  <c:v>1.5645799999999999</c:v>
                </c:pt>
                <c:pt idx="23">
                  <c:v>1.1371300000000002</c:v>
                </c:pt>
                <c:pt idx="24">
                  <c:v>1.9390399999999999</c:v>
                </c:pt>
                <c:pt idx="25">
                  <c:v>1.8988800000000001</c:v>
                </c:pt>
                <c:pt idx="26">
                  <c:v>1.44103</c:v>
                </c:pt>
                <c:pt idx="27">
                  <c:v>0.18049000000000001</c:v>
                </c:pt>
                <c:pt idx="28">
                  <c:v>2.5659999999999999E-2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0.33914360000000005</c:v>
                  </c:pt>
                  <c:pt idx="1">
                    <c:v>0.45663433499999995</c:v>
                  </c:pt>
                  <c:pt idx="2">
                    <c:v>0.37551005900000001</c:v>
                  </c:pt>
                  <c:pt idx="3">
                    <c:v>0.17662322599999999</c:v>
                  </c:pt>
                  <c:pt idx="4">
                    <c:v>0.56048306699999995</c:v>
                  </c:pt>
                  <c:pt idx="5">
                    <c:v>0.69318247499999996</c:v>
                  </c:pt>
                  <c:pt idx="6">
                    <c:v>0.47172533100000008</c:v>
                  </c:pt>
                  <c:pt idx="7">
                    <c:v>0.142712964</c:v>
                  </c:pt>
                  <c:pt idx="8">
                    <c:v>0.105596991</c:v>
                  </c:pt>
                  <c:pt idx="10">
                    <c:v>1.0113478019999997</c:v>
                  </c:pt>
                  <c:pt idx="11">
                    <c:v>1.0012926440000001</c:v>
                  </c:pt>
                  <c:pt idx="12">
                    <c:v>1.0210483349999999</c:v>
                  </c:pt>
                  <c:pt idx="13">
                    <c:v>0.79519782300000008</c:v>
                  </c:pt>
                  <c:pt idx="14">
                    <c:v>0.88899171900000018</c:v>
                  </c:pt>
                  <c:pt idx="15">
                    <c:v>0.81622797599999997</c:v>
                  </c:pt>
                  <c:pt idx="16">
                    <c:v>0.92592812199999996</c:v>
                  </c:pt>
                  <c:pt idx="17">
                    <c:v>0.59756016000000012</c:v>
                  </c:pt>
                  <c:pt idx="18">
                    <c:v>0.45330476799999997</c:v>
                  </c:pt>
                  <c:pt idx="20">
                    <c:v>1.0560225499999998</c:v>
                  </c:pt>
                  <c:pt idx="21">
                    <c:v>1.0702404999999999</c:v>
                  </c:pt>
                  <c:pt idx="22">
                    <c:v>1.095929648</c:v>
                  </c:pt>
                  <c:pt idx="23">
                    <c:v>0.8129231910000001</c:v>
                  </c:pt>
                  <c:pt idx="24">
                    <c:v>1.0268447000000001</c:v>
                  </c:pt>
                  <c:pt idx="25">
                    <c:v>1.0809690040000002</c:v>
                  </c:pt>
                  <c:pt idx="26">
                    <c:v>1.0418367499999999</c:v>
                  </c:pt>
                  <c:pt idx="27">
                    <c:v>0.63662808000000004</c:v>
                  </c:pt>
                  <c:pt idx="28">
                    <c:v>0.47286651000000002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0.33914360000000005</c:v>
                  </c:pt>
                  <c:pt idx="1">
                    <c:v>0.45663433499999995</c:v>
                  </c:pt>
                  <c:pt idx="2">
                    <c:v>0.37551005900000001</c:v>
                  </c:pt>
                  <c:pt idx="3">
                    <c:v>0.17662322599999999</c:v>
                  </c:pt>
                  <c:pt idx="4">
                    <c:v>0.56048306699999995</c:v>
                  </c:pt>
                  <c:pt idx="5">
                    <c:v>0.69318247499999996</c:v>
                  </c:pt>
                  <c:pt idx="6">
                    <c:v>0.47172533100000008</c:v>
                  </c:pt>
                  <c:pt idx="7">
                    <c:v>0.142712964</c:v>
                  </c:pt>
                  <c:pt idx="8">
                    <c:v>0.105596991</c:v>
                  </c:pt>
                  <c:pt idx="10">
                    <c:v>1.0113478019999997</c:v>
                  </c:pt>
                  <c:pt idx="11">
                    <c:v>1.0012926440000001</c:v>
                  </c:pt>
                  <c:pt idx="12">
                    <c:v>1.0210483349999999</c:v>
                  </c:pt>
                  <c:pt idx="13">
                    <c:v>0.79519782300000008</c:v>
                  </c:pt>
                  <c:pt idx="14">
                    <c:v>0.88899171900000018</c:v>
                  </c:pt>
                  <c:pt idx="15">
                    <c:v>0.81622797599999997</c:v>
                  </c:pt>
                  <c:pt idx="16">
                    <c:v>0.92592812199999996</c:v>
                  </c:pt>
                  <c:pt idx="17">
                    <c:v>0.59756016000000012</c:v>
                  </c:pt>
                  <c:pt idx="18">
                    <c:v>0.45330476799999997</c:v>
                  </c:pt>
                  <c:pt idx="20">
                    <c:v>1.0560225499999998</c:v>
                  </c:pt>
                  <c:pt idx="21">
                    <c:v>1.0702404999999999</c:v>
                  </c:pt>
                  <c:pt idx="22">
                    <c:v>1.095929648</c:v>
                  </c:pt>
                  <c:pt idx="23">
                    <c:v>0.8129231910000001</c:v>
                  </c:pt>
                  <c:pt idx="24">
                    <c:v>1.0268447000000001</c:v>
                  </c:pt>
                  <c:pt idx="25">
                    <c:v>1.0809690040000002</c:v>
                  </c:pt>
                  <c:pt idx="26">
                    <c:v>1.0418367499999999</c:v>
                  </c:pt>
                  <c:pt idx="27">
                    <c:v>0.63662808000000004</c:v>
                  </c:pt>
                  <c:pt idx="28">
                    <c:v>0.47286651000000002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0.81232000000000004</c:v>
                </c:pt>
                <c:pt idx="1">
                  <c:v>1.34107</c:v>
                </c:pt>
                <c:pt idx="2">
                  <c:v>1.6861700000000002</c:v>
                </c:pt>
                <c:pt idx="3">
                  <c:v>0.70033000000000001</c:v>
                </c:pt>
                <c:pt idx="4">
                  <c:v>3.9948899999999998</c:v>
                </c:pt>
                <c:pt idx="5">
                  <c:v>4.9690500000000002</c:v>
                </c:pt>
                <c:pt idx="6">
                  <c:v>2.6636100000000003</c:v>
                </c:pt>
                <c:pt idx="7">
                  <c:v>0.37427999999999995</c:v>
                </c:pt>
                <c:pt idx="8">
                  <c:v>0.20421</c:v>
                </c:pt>
                <c:pt idx="10">
                  <c:v>10.601129999999999</c:v>
                </c:pt>
                <c:pt idx="11">
                  <c:v>13.94558</c:v>
                </c:pt>
                <c:pt idx="12">
                  <c:v>13.59585</c:v>
                </c:pt>
                <c:pt idx="13">
                  <c:v>7.7278700000000002</c:v>
                </c:pt>
                <c:pt idx="14">
                  <c:v>10.49577</c:v>
                </c:pt>
                <c:pt idx="15">
                  <c:v>8.1950599999999998</c:v>
                </c:pt>
                <c:pt idx="16">
                  <c:v>9.5358199999999993</c:v>
                </c:pt>
                <c:pt idx="17">
                  <c:v>3.5997600000000003</c:v>
                </c:pt>
                <c:pt idx="18">
                  <c:v>1.81904</c:v>
                </c:pt>
                <c:pt idx="20">
                  <c:v>11.416459999999999</c:v>
                </c:pt>
                <c:pt idx="21">
                  <c:v>15.289149999999999</c:v>
                </c:pt>
                <c:pt idx="22">
                  <c:v>15.306280000000001</c:v>
                </c:pt>
                <c:pt idx="23">
                  <c:v>8.4415700000000005</c:v>
                </c:pt>
                <c:pt idx="24">
                  <c:v>14.483000000000001</c:v>
                </c:pt>
                <c:pt idx="25">
                  <c:v>13.214780000000001</c:v>
                </c:pt>
                <c:pt idx="26">
                  <c:v>12.2425</c:v>
                </c:pt>
                <c:pt idx="27">
                  <c:v>3.9864000000000002</c:v>
                </c:pt>
                <c:pt idx="28">
                  <c:v>2.0294699999999999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625984"/>
        <c:axId val="51627520"/>
      </c:barChart>
      <c:catAx>
        <c:axId val="516259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1627520"/>
        <c:crosses val="autoZero"/>
        <c:auto val="1"/>
        <c:lblAlgn val="ctr"/>
        <c:lblOffset val="100"/>
        <c:noMultiLvlLbl val="0"/>
      </c:catAx>
      <c:valAx>
        <c:axId val="51627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6259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</a:t>
            </a:r>
            <a:r>
              <a:rPr lang="en-GB" sz="1800" b="1" baseline="0">
                <a:effectLst/>
              </a:rPr>
              <a:t> c</a:t>
            </a:r>
            <a:r>
              <a:rPr lang="en-GB" sz="1800" b="1">
                <a:effectLst/>
              </a:rPr>
              <a:t>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73.181380171381434</c:v>
                </c:pt>
                <c:pt idx="1">
                  <c:v>81.728650000000002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25.873779280453647</c:v>
                </c:pt>
                <c:pt idx="1">
                  <c:v>24.800020000000004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756416"/>
        <c:axId val="51758208"/>
      </c:barChart>
      <c:catAx>
        <c:axId val="51756416"/>
        <c:scaling>
          <c:orientation val="maxMin"/>
        </c:scaling>
        <c:delete val="0"/>
        <c:axPos val="l"/>
        <c:majorTickMark val="out"/>
        <c:minorTickMark val="none"/>
        <c:tickLblPos val="nextTo"/>
        <c:crossAx val="51758208"/>
        <c:crosses val="autoZero"/>
        <c:auto val="1"/>
        <c:lblAlgn val="ctr"/>
        <c:lblOffset val="100"/>
        <c:noMultiLvlLbl val="0"/>
      </c:catAx>
      <c:valAx>
        <c:axId val="51758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7564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73.181380171381434</c:v>
                </c:pt>
                <c:pt idx="1">
                  <c:v>81.728650000000002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25.873779280453647</c:v>
                </c:pt>
                <c:pt idx="1">
                  <c:v>24.800020000000004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792512"/>
        <c:axId val="51810688"/>
      </c:barChart>
      <c:catAx>
        <c:axId val="51792512"/>
        <c:scaling>
          <c:orientation val="maxMin"/>
        </c:scaling>
        <c:delete val="0"/>
        <c:axPos val="l"/>
        <c:majorTickMark val="out"/>
        <c:minorTickMark val="none"/>
        <c:tickLblPos val="nextTo"/>
        <c:crossAx val="51810688"/>
        <c:crosses val="autoZero"/>
        <c:auto val="1"/>
        <c:lblAlgn val="ctr"/>
        <c:lblOffset val="100"/>
        <c:noMultiLvlLbl val="0"/>
      </c:catAx>
      <c:valAx>
        <c:axId val="51810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79251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3057.9179999999997</c:v>
                </c:pt>
                <c:pt idx="1">
                  <c:v>369.43900000000002</c:v>
                </c:pt>
                <c:pt idx="2">
                  <c:v>180.77699999999999</c:v>
                </c:pt>
                <c:pt idx="3">
                  <c:v>759.00600000000009</c:v>
                </c:pt>
                <c:pt idx="4">
                  <c:v>1072.9459999999999</c:v>
                </c:pt>
                <c:pt idx="5">
                  <c:v>2035.076</c:v>
                </c:pt>
                <c:pt idx="6">
                  <c:v>37.954000000000001</c:v>
                </c:pt>
                <c:pt idx="7">
                  <c:v>738.33899999999994</c:v>
                </c:pt>
                <c:pt idx="8">
                  <c:v>6598.741</c:v>
                </c:pt>
                <c:pt idx="9">
                  <c:v>1675.854</c:v>
                </c:pt>
                <c:pt idx="10">
                  <c:v>1519.78</c:v>
                </c:pt>
                <c:pt idx="11">
                  <c:v>2535.127</c:v>
                </c:pt>
                <c:pt idx="12">
                  <c:v>659.36500000000001</c:v>
                </c:pt>
                <c:pt idx="13">
                  <c:v>1120.4639999999999</c:v>
                </c:pt>
                <c:pt idx="14">
                  <c:v>581.39499999999998</c:v>
                </c:pt>
                <c:pt idx="15">
                  <c:v>107.074</c:v>
                </c:pt>
                <c:pt idx="16">
                  <c:v>890.93600000000004</c:v>
                </c:pt>
                <c:pt idx="17">
                  <c:v>832.83199999999999</c:v>
                </c:pt>
                <c:pt idx="18">
                  <c:v>1082.4929999999999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584768"/>
        <c:axId val="49582848"/>
      </c:barChart>
      <c:valAx>
        <c:axId val="49582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584768"/>
        <c:crosses val="max"/>
        <c:crossBetween val="between"/>
      </c:valAx>
      <c:catAx>
        <c:axId val="49584768"/>
        <c:scaling>
          <c:orientation val="maxMin"/>
        </c:scaling>
        <c:delete val="0"/>
        <c:axPos val="l"/>
        <c:majorTickMark val="out"/>
        <c:minorTickMark val="none"/>
        <c:tickLblPos val="nextTo"/>
        <c:crossAx val="495828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3057.9179999999997</c:v>
                </c:pt>
                <c:pt idx="1">
                  <c:v>369.43900000000002</c:v>
                </c:pt>
                <c:pt idx="2">
                  <c:v>180.77699999999999</c:v>
                </c:pt>
                <c:pt idx="3">
                  <c:v>759.00600000000009</c:v>
                </c:pt>
                <c:pt idx="4">
                  <c:v>1072.9459999999999</c:v>
                </c:pt>
                <c:pt idx="5">
                  <c:v>2035.076</c:v>
                </c:pt>
                <c:pt idx="6">
                  <c:v>37.954000000000001</c:v>
                </c:pt>
                <c:pt idx="7">
                  <c:v>738.33899999999994</c:v>
                </c:pt>
                <c:pt idx="8">
                  <c:v>6598.741</c:v>
                </c:pt>
                <c:pt idx="9">
                  <c:v>1675.854</c:v>
                </c:pt>
                <c:pt idx="10">
                  <c:v>1519.78</c:v>
                </c:pt>
                <c:pt idx="11">
                  <c:v>2535.127</c:v>
                </c:pt>
                <c:pt idx="12">
                  <c:v>659.36500000000001</c:v>
                </c:pt>
                <c:pt idx="13">
                  <c:v>1120.4639999999999</c:v>
                </c:pt>
                <c:pt idx="14">
                  <c:v>581.39499999999998</c:v>
                </c:pt>
                <c:pt idx="15">
                  <c:v>107.074</c:v>
                </c:pt>
                <c:pt idx="16">
                  <c:v>890.93600000000004</c:v>
                </c:pt>
                <c:pt idx="17">
                  <c:v>832.83199999999999</c:v>
                </c:pt>
                <c:pt idx="18">
                  <c:v>1082.4929999999999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920896"/>
        <c:axId val="51914624"/>
      </c:barChart>
      <c:valAx>
        <c:axId val="51914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1920896"/>
        <c:crosses val="max"/>
        <c:crossBetween val="between"/>
      </c:valAx>
      <c:catAx>
        <c:axId val="51920896"/>
        <c:scaling>
          <c:orientation val="maxMin"/>
        </c:scaling>
        <c:delete val="0"/>
        <c:axPos val="l"/>
        <c:majorTickMark val="out"/>
        <c:minorTickMark val="none"/>
        <c:tickLblPos val="nextTo"/>
        <c:crossAx val="519146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3057.9179999999997</c:v>
                </c:pt>
                <c:pt idx="1">
                  <c:v>369.43900000000002</c:v>
                </c:pt>
                <c:pt idx="2">
                  <c:v>180.77699999999999</c:v>
                </c:pt>
                <c:pt idx="3">
                  <c:v>759.00600000000009</c:v>
                </c:pt>
                <c:pt idx="4">
                  <c:v>1072.9459999999999</c:v>
                </c:pt>
                <c:pt idx="5">
                  <c:v>2035.076</c:v>
                </c:pt>
                <c:pt idx="6">
                  <c:v>37.954000000000001</c:v>
                </c:pt>
                <c:pt idx="7">
                  <c:v>738.33899999999994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11420.094708878294</c:v>
                </c:pt>
                <c:pt idx="1">
                  <c:v>100357.04159450375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3057.9179999999997</c:v>
                </c:pt>
                <c:pt idx="1">
                  <c:v>369.43900000000002</c:v>
                </c:pt>
                <c:pt idx="2">
                  <c:v>180.77699999999999</c:v>
                </c:pt>
                <c:pt idx="3">
                  <c:v>759.00600000000009</c:v>
                </c:pt>
                <c:pt idx="4">
                  <c:v>1072.9459999999999</c:v>
                </c:pt>
                <c:pt idx="5">
                  <c:v>2035.076</c:v>
                </c:pt>
                <c:pt idx="6">
                  <c:v>37.954000000000001</c:v>
                </c:pt>
                <c:pt idx="7">
                  <c:v>738.33899999999994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6598.741</c:v>
                </c:pt>
                <c:pt idx="1">
                  <c:v>1675.854</c:v>
                </c:pt>
                <c:pt idx="2">
                  <c:v>1519.78</c:v>
                </c:pt>
                <c:pt idx="3">
                  <c:v>2535.127</c:v>
                </c:pt>
                <c:pt idx="4">
                  <c:v>659.36500000000001</c:v>
                </c:pt>
                <c:pt idx="5">
                  <c:v>1120.4639999999999</c:v>
                </c:pt>
                <c:pt idx="6">
                  <c:v>581.39499999999998</c:v>
                </c:pt>
                <c:pt idx="7">
                  <c:v>107.074</c:v>
                </c:pt>
                <c:pt idx="8">
                  <c:v>890.93600000000004</c:v>
                </c:pt>
                <c:pt idx="9">
                  <c:v>832.83199999999999</c:v>
                </c:pt>
                <c:pt idx="10">
                  <c:v>1082.4929999999999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1031556984832261E-2"/>
                  <c:y val="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6598.741</c:v>
                </c:pt>
                <c:pt idx="1">
                  <c:v>1675.854</c:v>
                </c:pt>
                <c:pt idx="2">
                  <c:v>1519.78</c:v>
                </c:pt>
                <c:pt idx="3">
                  <c:v>2535.127</c:v>
                </c:pt>
                <c:pt idx="4">
                  <c:v>659.36500000000001</c:v>
                </c:pt>
                <c:pt idx="5">
                  <c:v>1120.4639999999999</c:v>
                </c:pt>
                <c:pt idx="6">
                  <c:v>581.39499999999998</c:v>
                </c:pt>
                <c:pt idx="7">
                  <c:v>107.074</c:v>
                </c:pt>
                <c:pt idx="8">
                  <c:v>890.93600000000004</c:v>
                </c:pt>
                <c:pt idx="9">
                  <c:v>832.83199999999999</c:v>
                </c:pt>
                <c:pt idx="10">
                  <c:v>1082.4929999999999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1.083</c:v>
                </c:pt>
                <c:pt idx="1">
                  <c:v>67.042000000000002</c:v>
                </c:pt>
                <c:pt idx="2">
                  <c:v>537.42700000000002</c:v>
                </c:pt>
                <c:pt idx="3">
                  <c:v>896.68700000000001</c:v>
                </c:pt>
                <c:pt idx="4">
                  <c:v>246.80500000000001</c:v>
                </c:pt>
                <c:pt idx="5">
                  <c:v>69.093000000000004</c:v>
                </c:pt>
                <c:pt idx="6">
                  <c:v>3.7610000000000001</c:v>
                </c:pt>
                <c:pt idx="8">
                  <c:v>4.0000000000000001E-3</c:v>
                </c:pt>
                <c:pt idx="9">
                  <c:v>1.284</c:v>
                </c:pt>
                <c:pt idx="10">
                  <c:v>21.381</c:v>
                </c:pt>
                <c:pt idx="11">
                  <c:v>97.090999999999994</c:v>
                </c:pt>
                <c:pt idx="12">
                  <c:v>67.516999999999996</c:v>
                </c:pt>
                <c:pt idx="13">
                  <c:v>37.485999999999997</c:v>
                </c:pt>
                <c:pt idx="14">
                  <c:v>68.727000000000004</c:v>
                </c:pt>
                <c:pt idx="16">
                  <c:v>1.087</c:v>
                </c:pt>
                <c:pt idx="17">
                  <c:v>68.325999999999993</c:v>
                </c:pt>
                <c:pt idx="18">
                  <c:v>558.80899999999997</c:v>
                </c:pt>
                <c:pt idx="19">
                  <c:v>993.77800000000002</c:v>
                </c:pt>
                <c:pt idx="20">
                  <c:v>314.322</c:v>
                </c:pt>
                <c:pt idx="21">
                  <c:v>106.578</c:v>
                </c:pt>
                <c:pt idx="22">
                  <c:v>72.489000000000004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0.29708699999999999</c:v>
                  </c:pt>
                  <c:pt idx="1">
                    <c:v>26.295632000000001</c:v>
                  </c:pt>
                  <c:pt idx="2">
                    <c:v>231.80682999111289</c:v>
                  </c:pt>
                  <c:pt idx="3">
                    <c:v>491.45560997318296</c:v>
                  </c:pt>
                  <c:pt idx="4">
                    <c:v>273.1876752</c:v>
                  </c:pt>
                  <c:pt idx="5">
                    <c:v>58.252352400000007</c:v>
                  </c:pt>
                  <c:pt idx="6">
                    <c:v>62.108750652731096</c:v>
                  </c:pt>
                  <c:pt idx="8">
                    <c:v>19.159208</c:v>
                  </c:pt>
                  <c:pt idx="9">
                    <c:v>75.076678400000006</c:v>
                  </c:pt>
                  <c:pt idx="10">
                    <c:v>231.1410894412067</c:v>
                  </c:pt>
                  <c:pt idx="11">
                    <c:v>374.7512565856581</c:v>
                  </c:pt>
                  <c:pt idx="12">
                    <c:v>442.71989189999994</c:v>
                  </c:pt>
                  <c:pt idx="13">
                    <c:v>501.74784599999998</c:v>
                  </c:pt>
                  <c:pt idx="14">
                    <c:v>551.23123745312432</c:v>
                  </c:pt>
                  <c:pt idx="16">
                    <c:v>19.158769699999997</c:v>
                  </c:pt>
                  <c:pt idx="17">
                    <c:v>78.844288800000001</c:v>
                  </c:pt>
                  <c:pt idx="18">
                    <c:v>341.00464694416388</c:v>
                  </c:pt>
                  <c:pt idx="19">
                    <c:v>623.4049883334219</c:v>
                  </c:pt>
                  <c:pt idx="20">
                    <c:v>526.91262649999999</c:v>
                  </c:pt>
                  <c:pt idx="21">
                    <c:v>513.11502500000006</c:v>
                  </c:pt>
                  <c:pt idx="22">
                    <c:v>553.78390339052646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0.29708699999999999</c:v>
                  </c:pt>
                  <c:pt idx="1">
                    <c:v>26.295632000000001</c:v>
                  </c:pt>
                  <c:pt idx="2">
                    <c:v>231.80682999111289</c:v>
                  </c:pt>
                  <c:pt idx="3">
                    <c:v>491.45560997318296</c:v>
                  </c:pt>
                  <c:pt idx="4">
                    <c:v>273.1876752</c:v>
                  </c:pt>
                  <c:pt idx="5">
                    <c:v>58.252352400000007</c:v>
                  </c:pt>
                  <c:pt idx="6">
                    <c:v>62.108750652731096</c:v>
                  </c:pt>
                  <c:pt idx="8">
                    <c:v>19.159208</c:v>
                  </c:pt>
                  <c:pt idx="9">
                    <c:v>75.076678400000006</c:v>
                  </c:pt>
                  <c:pt idx="10">
                    <c:v>231.1410894412067</c:v>
                  </c:pt>
                  <c:pt idx="11">
                    <c:v>374.7512565856581</c:v>
                  </c:pt>
                  <c:pt idx="12">
                    <c:v>442.71989189999994</c:v>
                  </c:pt>
                  <c:pt idx="13">
                    <c:v>501.74784599999998</c:v>
                  </c:pt>
                  <c:pt idx="14">
                    <c:v>551.23123745312432</c:v>
                  </c:pt>
                  <c:pt idx="16">
                    <c:v>19.158769699999997</c:v>
                  </c:pt>
                  <c:pt idx="17">
                    <c:v>78.844288800000001</c:v>
                  </c:pt>
                  <c:pt idx="18">
                    <c:v>341.00464694416388</c:v>
                  </c:pt>
                  <c:pt idx="19">
                    <c:v>623.4049883334219</c:v>
                  </c:pt>
                  <c:pt idx="20">
                    <c:v>526.91262649999999</c:v>
                  </c:pt>
                  <c:pt idx="21">
                    <c:v>513.11502500000006</c:v>
                  </c:pt>
                  <c:pt idx="22">
                    <c:v>553.78390339052646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0.49</c:v>
                </c:pt>
                <c:pt idx="1">
                  <c:v>62.018000000000001</c:v>
                </c:pt>
                <c:pt idx="2">
                  <c:v>1170.78</c:v>
                </c:pt>
                <c:pt idx="3">
                  <c:v>3822.2779999999998</c:v>
                </c:pt>
                <c:pt idx="4">
                  <c:v>1136.3879999999999</c:v>
                </c:pt>
                <c:pt idx="5">
                  <c:v>133.72900000000001</c:v>
                </c:pt>
                <c:pt idx="6">
                  <c:v>103.872</c:v>
                </c:pt>
                <c:pt idx="8">
                  <c:v>67.462000000000003</c:v>
                </c:pt>
                <c:pt idx="9">
                  <c:v>690.04300000000001</c:v>
                </c:pt>
                <c:pt idx="10">
                  <c:v>2611.3049999999998</c:v>
                </c:pt>
                <c:pt idx="11">
                  <c:v>4057.2139999999999</c:v>
                </c:pt>
                <c:pt idx="12">
                  <c:v>3439.9369999999999</c:v>
                </c:pt>
                <c:pt idx="13">
                  <c:v>3553.4549999999999</c:v>
                </c:pt>
                <c:pt idx="14">
                  <c:v>2738.2139999999999</c:v>
                </c:pt>
                <c:pt idx="16">
                  <c:v>67.962999999999994</c:v>
                </c:pt>
                <c:pt idx="17">
                  <c:v>752.33100000000002</c:v>
                </c:pt>
                <c:pt idx="18">
                  <c:v>3798.8090000000002</c:v>
                </c:pt>
                <c:pt idx="19">
                  <c:v>7860.107</c:v>
                </c:pt>
                <c:pt idx="20">
                  <c:v>4601.857</c:v>
                </c:pt>
                <c:pt idx="21">
                  <c:v>3691.4749999999999</c:v>
                </c:pt>
                <c:pt idx="22">
                  <c:v>2845.895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317504"/>
        <c:axId val="107323392"/>
      </c:barChart>
      <c:catAx>
        <c:axId val="107317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323392"/>
        <c:crosses val="autoZero"/>
        <c:auto val="1"/>
        <c:lblAlgn val="ctr"/>
        <c:lblOffset val="100"/>
        <c:noMultiLvlLbl val="0"/>
      </c:catAx>
      <c:valAx>
        <c:axId val="1073233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7317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1.083</c:v>
                </c:pt>
                <c:pt idx="1">
                  <c:v>67.042000000000002</c:v>
                </c:pt>
                <c:pt idx="2">
                  <c:v>537.42700000000002</c:v>
                </c:pt>
                <c:pt idx="3">
                  <c:v>896.68700000000001</c:v>
                </c:pt>
                <c:pt idx="4">
                  <c:v>246.80500000000001</c:v>
                </c:pt>
                <c:pt idx="5">
                  <c:v>69.093000000000004</c:v>
                </c:pt>
                <c:pt idx="6">
                  <c:v>3.7610000000000001</c:v>
                </c:pt>
                <c:pt idx="8">
                  <c:v>4.0000000000000001E-3</c:v>
                </c:pt>
                <c:pt idx="9">
                  <c:v>1.284</c:v>
                </c:pt>
                <c:pt idx="10">
                  <c:v>21.381</c:v>
                </c:pt>
                <c:pt idx="11">
                  <c:v>97.090999999999994</c:v>
                </c:pt>
                <c:pt idx="12">
                  <c:v>67.516999999999996</c:v>
                </c:pt>
                <c:pt idx="13">
                  <c:v>37.485999999999997</c:v>
                </c:pt>
                <c:pt idx="14">
                  <c:v>68.727000000000004</c:v>
                </c:pt>
                <c:pt idx="16">
                  <c:v>1.087</c:v>
                </c:pt>
                <c:pt idx="17">
                  <c:v>68.325999999999993</c:v>
                </c:pt>
                <c:pt idx="18">
                  <c:v>558.80899999999997</c:v>
                </c:pt>
                <c:pt idx="19">
                  <c:v>993.77800000000002</c:v>
                </c:pt>
                <c:pt idx="20">
                  <c:v>314.322</c:v>
                </c:pt>
                <c:pt idx="21">
                  <c:v>106.578</c:v>
                </c:pt>
                <c:pt idx="22">
                  <c:v>72.489000000000004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0.29708699999999999</c:v>
                  </c:pt>
                  <c:pt idx="1">
                    <c:v>26.295632000000001</c:v>
                  </c:pt>
                  <c:pt idx="2">
                    <c:v>231.80682999111289</c:v>
                  </c:pt>
                  <c:pt idx="3">
                    <c:v>491.45560997318296</c:v>
                  </c:pt>
                  <c:pt idx="4">
                    <c:v>273.1876752</c:v>
                  </c:pt>
                  <c:pt idx="5">
                    <c:v>58.252352400000007</c:v>
                  </c:pt>
                  <c:pt idx="6">
                    <c:v>62.108750652731096</c:v>
                  </c:pt>
                  <c:pt idx="8">
                    <c:v>19.159208</c:v>
                  </c:pt>
                  <c:pt idx="9">
                    <c:v>75.076678400000006</c:v>
                  </c:pt>
                  <c:pt idx="10">
                    <c:v>231.1410894412067</c:v>
                  </c:pt>
                  <c:pt idx="11">
                    <c:v>374.7512565856581</c:v>
                  </c:pt>
                  <c:pt idx="12">
                    <c:v>442.71989189999994</c:v>
                  </c:pt>
                  <c:pt idx="13">
                    <c:v>501.74784599999998</c:v>
                  </c:pt>
                  <c:pt idx="14">
                    <c:v>551.23123745312432</c:v>
                  </c:pt>
                  <c:pt idx="16">
                    <c:v>19.158769699999997</c:v>
                  </c:pt>
                  <c:pt idx="17">
                    <c:v>78.844288800000001</c:v>
                  </c:pt>
                  <c:pt idx="18">
                    <c:v>341.00464694416388</c:v>
                  </c:pt>
                  <c:pt idx="19">
                    <c:v>623.4049883334219</c:v>
                  </c:pt>
                  <c:pt idx="20">
                    <c:v>526.91262649999999</c:v>
                  </c:pt>
                  <c:pt idx="21">
                    <c:v>513.11502500000006</c:v>
                  </c:pt>
                  <c:pt idx="22">
                    <c:v>553.78390339052646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0.29708699999999999</c:v>
                  </c:pt>
                  <c:pt idx="1">
                    <c:v>26.295632000000001</c:v>
                  </c:pt>
                  <c:pt idx="2">
                    <c:v>231.80682999111289</c:v>
                  </c:pt>
                  <c:pt idx="3">
                    <c:v>491.45560997318296</c:v>
                  </c:pt>
                  <c:pt idx="4">
                    <c:v>273.1876752</c:v>
                  </c:pt>
                  <c:pt idx="5">
                    <c:v>58.252352400000007</c:v>
                  </c:pt>
                  <c:pt idx="6">
                    <c:v>62.108750652731096</c:v>
                  </c:pt>
                  <c:pt idx="8">
                    <c:v>19.159208</c:v>
                  </c:pt>
                  <c:pt idx="9">
                    <c:v>75.076678400000006</c:v>
                  </c:pt>
                  <c:pt idx="10">
                    <c:v>231.1410894412067</c:v>
                  </c:pt>
                  <c:pt idx="11">
                    <c:v>374.7512565856581</c:v>
                  </c:pt>
                  <c:pt idx="12">
                    <c:v>442.71989189999994</c:v>
                  </c:pt>
                  <c:pt idx="13">
                    <c:v>501.74784599999998</c:v>
                  </c:pt>
                  <c:pt idx="14">
                    <c:v>551.23123745312432</c:v>
                  </c:pt>
                  <c:pt idx="16">
                    <c:v>19.158769699999997</c:v>
                  </c:pt>
                  <c:pt idx="17">
                    <c:v>78.844288800000001</c:v>
                  </c:pt>
                  <c:pt idx="18">
                    <c:v>341.00464694416388</c:v>
                  </c:pt>
                  <c:pt idx="19">
                    <c:v>623.4049883334219</c:v>
                  </c:pt>
                  <c:pt idx="20">
                    <c:v>526.91262649999999</c:v>
                  </c:pt>
                  <c:pt idx="21">
                    <c:v>513.11502500000006</c:v>
                  </c:pt>
                  <c:pt idx="22">
                    <c:v>553.78390339052646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0.49</c:v>
                </c:pt>
                <c:pt idx="1">
                  <c:v>62.018000000000001</c:v>
                </c:pt>
                <c:pt idx="2">
                  <c:v>1170.78</c:v>
                </c:pt>
                <c:pt idx="3">
                  <c:v>3822.2779999999998</c:v>
                </c:pt>
                <c:pt idx="4">
                  <c:v>1136.3879999999999</c:v>
                </c:pt>
                <c:pt idx="5">
                  <c:v>133.72900000000001</c:v>
                </c:pt>
                <c:pt idx="6">
                  <c:v>103.872</c:v>
                </c:pt>
                <c:pt idx="8">
                  <c:v>67.462000000000003</c:v>
                </c:pt>
                <c:pt idx="9">
                  <c:v>690.04300000000001</c:v>
                </c:pt>
                <c:pt idx="10">
                  <c:v>2611.3049999999998</c:v>
                </c:pt>
                <c:pt idx="11">
                  <c:v>4057.2139999999999</c:v>
                </c:pt>
                <c:pt idx="12">
                  <c:v>3439.9369999999999</c:v>
                </c:pt>
                <c:pt idx="13">
                  <c:v>3553.4549999999999</c:v>
                </c:pt>
                <c:pt idx="14">
                  <c:v>2738.2139999999999</c:v>
                </c:pt>
                <c:pt idx="16">
                  <c:v>67.962999999999994</c:v>
                </c:pt>
                <c:pt idx="17">
                  <c:v>752.33100000000002</c:v>
                </c:pt>
                <c:pt idx="18">
                  <c:v>3798.8090000000002</c:v>
                </c:pt>
                <c:pt idx="19">
                  <c:v>7860.107</c:v>
                </c:pt>
                <c:pt idx="20">
                  <c:v>4601.857</c:v>
                </c:pt>
                <c:pt idx="21">
                  <c:v>3691.4749999999999</c:v>
                </c:pt>
                <c:pt idx="22">
                  <c:v>2845.895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267968"/>
        <c:axId val="107269504"/>
      </c:barChart>
      <c:catAx>
        <c:axId val="1072679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269504"/>
        <c:crosses val="autoZero"/>
        <c:auto val="1"/>
        <c:lblAlgn val="ctr"/>
        <c:lblOffset val="100"/>
        <c:noMultiLvlLbl val="0"/>
      </c:catAx>
      <c:valAx>
        <c:axId val="1072695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72679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0.50900000000000001</c:v>
                </c:pt>
                <c:pt idx="1">
                  <c:v>12.185</c:v>
                </c:pt>
                <c:pt idx="2">
                  <c:v>120.98399999999999</c:v>
                </c:pt>
                <c:pt idx="3">
                  <c:v>179.82599999999999</c:v>
                </c:pt>
                <c:pt idx="4">
                  <c:v>388.10500000000002</c:v>
                </c:pt>
                <c:pt idx="5">
                  <c:v>516.10500000000002</c:v>
                </c:pt>
                <c:pt idx="6">
                  <c:v>521.87099999999998</c:v>
                </c:pt>
                <c:pt idx="7">
                  <c:v>72.516000000000005</c:v>
                </c:pt>
                <c:pt idx="8">
                  <c:v>9.798</c:v>
                </c:pt>
                <c:pt idx="10">
                  <c:v>0.17699999999999999</c:v>
                </c:pt>
                <c:pt idx="11">
                  <c:v>8.7260000000000009</c:v>
                </c:pt>
                <c:pt idx="12">
                  <c:v>48.494999999999997</c:v>
                </c:pt>
                <c:pt idx="13">
                  <c:v>63.597000000000001</c:v>
                </c:pt>
                <c:pt idx="14">
                  <c:v>89.373000000000005</c:v>
                </c:pt>
                <c:pt idx="15">
                  <c:v>53.649000000000001</c:v>
                </c:pt>
                <c:pt idx="16">
                  <c:v>24.015000000000001</c:v>
                </c:pt>
                <c:pt idx="17">
                  <c:v>4.2409999999999997</c:v>
                </c:pt>
                <c:pt idx="18">
                  <c:v>1.2190000000000001</c:v>
                </c:pt>
                <c:pt idx="20">
                  <c:v>0.68500000000000005</c:v>
                </c:pt>
                <c:pt idx="21">
                  <c:v>20.911000000000001</c:v>
                </c:pt>
                <c:pt idx="22">
                  <c:v>169.47800000000001</c:v>
                </c:pt>
                <c:pt idx="23">
                  <c:v>243.423</c:v>
                </c:pt>
                <c:pt idx="24">
                  <c:v>477.47699999999998</c:v>
                </c:pt>
                <c:pt idx="25">
                  <c:v>569.755</c:v>
                </c:pt>
                <c:pt idx="26">
                  <c:v>545.88599999999997</c:v>
                </c:pt>
                <c:pt idx="27">
                  <c:v>76.757000000000005</c:v>
                </c:pt>
                <c:pt idx="28">
                  <c:v>11.018000000000001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3.9964100000000002E-2</c:v>
                  </c:pt>
                  <c:pt idx="1">
                    <c:v>12.443294400000003</c:v>
                  </c:pt>
                  <c:pt idx="2">
                    <c:v>53.603961599999991</c:v>
                  </c:pt>
                  <c:pt idx="3">
                    <c:v>58.956498299999993</c:v>
                  </c:pt>
                  <c:pt idx="4">
                    <c:v>291.38816120000001</c:v>
                  </c:pt>
                  <c:pt idx="5">
                    <c:v>337.62623580000002</c:v>
                  </c:pt>
                  <c:pt idx="6">
                    <c:v>320.16203000000002</c:v>
                  </c:pt>
                  <c:pt idx="7">
                    <c:v>53.564977200000001</c:v>
                  </c:pt>
                  <c:pt idx="8">
                    <c:v>177.00280800000002</c:v>
                  </c:pt>
                  <c:pt idx="10">
                    <c:v>9.0036960000000015</c:v>
                  </c:pt>
                  <c:pt idx="11">
                    <c:v>49.963374999999999</c:v>
                  </c:pt>
                  <c:pt idx="12">
                    <c:v>123.15404240000002</c:v>
                  </c:pt>
                  <c:pt idx="13">
                    <c:v>122.75905920000001</c:v>
                  </c:pt>
                  <c:pt idx="14">
                    <c:v>278.00027099999994</c:v>
                  </c:pt>
                  <c:pt idx="15">
                    <c:v>329.88388380000004</c:v>
                  </c:pt>
                  <c:pt idx="16">
                    <c:v>495.55528849999996</c:v>
                  </c:pt>
                  <c:pt idx="17">
                    <c:v>538.56270719999998</c:v>
                  </c:pt>
                  <c:pt idx="18">
                    <c:v>437.84431770000003</c:v>
                  </c:pt>
                  <c:pt idx="20">
                    <c:v>9.0031320000000008</c:v>
                  </c:pt>
                  <c:pt idx="21">
                    <c:v>51.039749100000002</c:v>
                  </c:pt>
                  <c:pt idx="22">
                    <c:v>135.10441320000001</c:v>
                  </c:pt>
                  <c:pt idx="23">
                    <c:v>138.33102749999998</c:v>
                  </c:pt>
                  <c:pt idx="24">
                    <c:v>400.11165799999998</c:v>
                  </c:pt>
                  <c:pt idx="25">
                    <c:v>479.6550972</c:v>
                  </c:pt>
                  <c:pt idx="26">
                    <c:v>593.47099930000002</c:v>
                  </c:pt>
                  <c:pt idx="27">
                    <c:v>547.16560470000002</c:v>
                  </c:pt>
                  <c:pt idx="28">
                    <c:v>489.64923750000003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3.9964100000000002E-2</c:v>
                  </c:pt>
                  <c:pt idx="1">
                    <c:v>12.443294400000003</c:v>
                  </c:pt>
                  <c:pt idx="2">
                    <c:v>53.603961599999991</c:v>
                  </c:pt>
                  <c:pt idx="3">
                    <c:v>58.956498299999993</c:v>
                  </c:pt>
                  <c:pt idx="4">
                    <c:v>291.38816120000001</c:v>
                  </c:pt>
                  <c:pt idx="5">
                    <c:v>337.62623580000002</c:v>
                  </c:pt>
                  <c:pt idx="6">
                    <c:v>320.16203000000002</c:v>
                  </c:pt>
                  <c:pt idx="7">
                    <c:v>53.564977200000001</c:v>
                  </c:pt>
                  <c:pt idx="8">
                    <c:v>177.00280800000002</c:v>
                  </c:pt>
                  <c:pt idx="10">
                    <c:v>9.0036960000000015</c:v>
                  </c:pt>
                  <c:pt idx="11">
                    <c:v>49.963374999999999</c:v>
                  </c:pt>
                  <c:pt idx="12">
                    <c:v>123.15404240000002</c:v>
                  </c:pt>
                  <c:pt idx="13">
                    <c:v>122.75905920000001</c:v>
                  </c:pt>
                  <c:pt idx="14">
                    <c:v>278.00027099999994</c:v>
                  </c:pt>
                  <c:pt idx="15">
                    <c:v>329.88388380000004</c:v>
                  </c:pt>
                  <c:pt idx="16">
                    <c:v>495.55528849999996</c:v>
                  </c:pt>
                  <c:pt idx="17">
                    <c:v>538.56270719999998</c:v>
                  </c:pt>
                  <c:pt idx="18">
                    <c:v>437.84431770000003</c:v>
                  </c:pt>
                  <c:pt idx="20">
                    <c:v>9.0031320000000008</c:v>
                  </c:pt>
                  <c:pt idx="21">
                    <c:v>51.039749100000002</c:v>
                  </c:pt>
                  <c:pt idx="22">
                    <c:v>135.10441320000001</c:v>
                  </c:pt>
                  <c:pt idx="23">
                    <c:v>138.33102749999998</c:v>
                  </c:pt>
                  <c:pt idx="24">
                    <c:v>400.11165799999998</c:v>
                  </c:pt>
                  <c:pt idx="25">
                    <c:v>479.6550972</c:v>
                  </c:pt>
                  <c:pt idx="26">
                    <c:v>593.47099930000002</c:v>
                  </c:pt>
                  <c:pt idx="27">
                    <c:v>547.16560470000002</c:v>
                  </c:pt>
                  <c:pt idx="28">
                    <c:v>489.64923750000003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4.7E-2</c:v>
                </c:pt>
                <c:pt idx="1">
                  <c:v>37.122</c:v>
                </c:pt>
                <c:pt idx="2">
                  <c:v>227.90799999999999</c:v>
                </c:pt>
                <c:pt idx="3">
                  <c:v>202.39099999999999</c:v>
                </c:pt>
                <c:pt idx="4">
                  <c:v>1661.278</c:v>
                </c:pt>
                <c:pt idx="5">
                  <c:v>2301.4740000000002</c:v>
                </c:pt>
                <c:pt idx="6">
                  <c:v>1561.7660000000001</c:v>
                </c:pt>
                <c:pt idx="7">
                  <c:v>134.48400000000001</c:v>
                </c:pt>
                <c:pt idx="8">
                  <c:v>303.08699999999999</c:v>
                </c:pt>
                <c:pt idx="10">
                  <c:v>47.892000000000003</c:v>
                </c:pt>
                <c:pt idx="11">
                  <c:v>558.25</c:v>
                </c:pt>
                <c:pt idx="12">
                  <c:v>1412.317</c:v>
                </c:pt>
                <c:pt idx="13">
                  <c:v>1143.008</c:v>
                </c:pt>
                <c:pt idx="14">
                  <c:v>2617.7049999999999</c:v>
                </c:pt>
                <c:pt idx="15">
                  <c:v>2781.4830000000002</c:v>
                </c:pt>
                <c:pt idx="16">
                  <c:v>4174.8549999999996</c:v>
                </c:pt>
                <c:pt idx="17">
                  <c:v>2671.442</c:v>
                </c:pt>
                <c:pt idx="18">
                  <c:v>1750.6769999999999</c:v>
                </c:pt>
                <c:pt idx="20">
                  <c:v>47.94</c:v>
                </c:pt>
                <c:pt idx="21">
                  <c:v>595.56299999999999</c:v>
                </c:pt>
                <c:pt idx="22">
                  <c:v>1643.606</c:v>
                </c:pt>
                <c:pt idx="23">
                  <c:v>1349.5709999999999</c:v>
                </c:pt>
                <c:pt idx="24">
                  <c:v>4256.5069999999996</c:v>
                </c:pt>
                <c:pt idx="25">
                  <c:v>5108.1480000000001</c:v>
                </c:pt>
                <c:pt idx="26">
                  <c:v>5745.1210000000001</c:v>
                </c:pt>
                <c:pt idx="27">
                  <c:v>2810.3009999999999</c:v>
                </c:pt>
                <c:pt idx="28">
                  <c:v>2061.681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668480"/>
        <c:axId val="113670016"/>
      </c:barChart>
      <c:catAx>
        <c:axId val="113668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670016"/>
        <c:crosses val="autoZero"/>
        <c:auto val="1"/>
        <c:lblAlgn val="ctr"/>
        <c:lblOffset val="100"/>
        <c:noMultiLvlLbl val="0"/>
      </c:catAx>
      <c:valAx>
        <c:axId val="113670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668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0.50900000000000001</c:v>
                </c:pt>
                <c:pt idx="1">
                  <c:v>12.185</c:v>
                </c:pt>
                <c:pt idx="2">
                  <c:v>120.98399999999999</c:v>
                </c:pt>
                <c:pt idx="3">
                  <c:v>179.82599999999999</c:v>
                </c:pt>
                <c:pt idx="4">
                  <c:v>388.10500000000002</c:v>
                </c:pt>
                <c:pt idx="5">
                  <c:v>516.10500000000002</c:v>
                </c:pt>
                <c:pt idx="6">
                  <c:v>521.87099999999998</c:v>
                </c:pt>
                <c:pt idx="7">
                  <c:v>72.516000000000005</c:v>
                </c:pt>
                <c:pt idx="8">
                  <c:v>9.798</c:v>
                </c:pt>
                <c:pt idx="10">
                  <c:v>0.17699999999999999</c:v>
                </c:pt>
                <c:pt idx="11">
                  <c:v>8.7260000000000009</c:v>
                </c:pt>
                <c:pt idx="12">
                  <c:v>48.494999999999997</c:v>
                </c:pt>
                <c:pt idx="13">
                  <c:v>63.597000000000001</c:v>
                </c:pt>
                <c:pt idx="14">
                  <c:v>89.373000000000005</c:v>
                </c:pt>
                <c:pt idx="15">
                  <c:v>53.649000000000001</c:v>
                </c:pt>
                <c:pt idx="16">
                  <c:v>24.015000000000001</c:v>
                </c:pt>
                <c:pt idx="17">
                  <c:v>4.2409999999999997</c:v>
                </c:pt>
                <c:pt idx="18">
                  <c:v>1.2190000000000001</c:v>
                </c:pt>
                <c:pt idx="20">
                  <c:v>0.68500000000000005</c:v>
                </c:pt>
                <c:pt idx="21">
                  <c:v>20.911000000000001</c:v>
                </c:pt>
                <c:pt idx="22">
                  <c:v>169.47800000000001</c:v>
                </c:pt>
                <c:pt idx="23">
                  <c:v>243.423</c:v>
                </c:pt>
                <c:pt idx="24">
                  <c:v>477.47699999999998</c:v>
                </c:pt>
                <c:pt idx="25">
                  <c:v>569.755</c:v>
                </c:pt>
                <c:pt idx="26">
                  <c:v>545.88599999999997</c:v>
                </c:pt>
                <c:pt idx="27">
                  <c:v>76.757000000000005</c:v>
                </c:pt>
                <c:pt idx="28">
                  <c:v>11.018000000000001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3.9964100000000002E-2</c:v>
                  </c:pt>
                  <c:pt idx="1">
                    <c:v>12.443294400000003</c:v>
                  </c:pt>
                  <c:pt idx="2">
                    <c:v>53.603961599999991</c:v>
                  </c:pt>
                  <c:pt idx="3">
                    <c:v>58.956498299999993</c:v>
                  </c:pt>
                  <c:pt idx="4">
                    <c:v>291.38816120000001</c:v>
                  </c:pt>
                  <c:pt idx="5">
                    <c:v>337.62623580000002</c:v>
                  </c:pt>
                  <c:pt idx="6">
                    <c:v>320.16203000000002</c:v>
                  </c:pt>
                  <c:pt idx="7">
                    <c:v>53.564977200000001</c:v>
                  </c:pt>
                  <c:pt idx="8">
                    <c:v>177.00280800000002</c:v>
                  </c:pt>
                  <c:pt idx="10">
                    <c:v>9.0036960000000015</c:v>
                  </c:pt>
                  <c:pt idx="11">
                    <c:v>49.963374999999999</c:v>
                  </c:pt>
                  <c:pt idx="12">
                    <c:v>123.15404240000002</c:v>
                  </c:pt>
                  <c:pt idx="13">
                    <c:v>122.75905920000001</c:v>
                  </c:pt>
                  <c:pt idx="14">
                    <c:v>278.00027099999994</c:v>
                  </c:pt>
                  <c:pt idx="15">
                    <c:v>329.88388380000004</c:v>
                  </c:pt>
                  <c:pt idx="16">
                    <c:v>495.55528849999996</c:v>
                  </c:pt>
                  <c:pt idx="17">
                    <c:v>538.56270719999998</c:v>
                  </c:pt>
                  <c:pt idx="18">
                    <c:v>437.84431770000003</c:v>
                  </c:pt>
                  <c:pt idx="20">
                    <c:v>9.0031320000000008</c:v>
                  </c:pt>
                  <c:pt idx="21">
                    <c:v>51.039749100000002</c:v>
                  </c:pt>
                  <c:pt idx="22">
                    <c:v>135.10441320000001</c:v>
                  </c:pt>
                  <c:pt idx="23">
                    <c:v>138.33102749999998</c:v>
                  </c:pt>
                  <c:pt idx="24">
                    <c:v>400.11165799999998</c:v>
                  </c:pt>
                  <c:pt idx="25">
                    <c:v>479.6550972</c:v>
                  </c:pt>
                  <c:pt idx="26">
                    <c:v>593.47099930000002</c:v>
                  </c:pt>
                  <c:pt idx="27">
                    <c:v>547.16560470000002</c:v>
                  </c:pt>
                  <c:pt idx="28">
                    <c:v>489.64923750000003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3.9964100000000002E-2</c:v>
                  </c:pt>
                  <c:pt idx="1">
                    <c:v>12.443294400000003</c:v>
                  </c:pt>
                  <c:pt idx="2">
                    <c:v>53.603961599999991</c:v>
                  </c:pt>
                  <c:pt idx="3">
                    <c:v>58.956498299999993</c:v>
                  </c:pt>
                  <c:pt idx="4">
                    <c:v>291.38816120000001</c:v>
                  </c:pt>
                  <c:pt idx="5">
                    <c:v>337.62623580000002</c:v>
                  </c:pt>
                  <c:pt idx="6">
                    <c:v>320.16203000000002</c:v>
                  </c:pt>
                  <c:pt idx="7">
                    <c:v>53.564977200000001</c:v>
                  </c:pt>
                  <c:pt idx="8">
                    <c:v>177.00280800000002</c:v>
                  </c:pt>
                  <c:pt idx="10">
                    <c:v>9.0036960000000015</c:v>
                  </c:pt>
                  <c:pt idx="11">
                    <c:v>49.963374999999999</c:v>
                  </c:pt>
                  <c:pt idx="12">
                    <c:v>123.15404240000002</c:v>
                  </c:pt>
                  <c:pt idx="13">
                    <c:v>122.75905920000001</c:v>
                  </c:pt>
                  <c:pt idx="14">
                    <c:v>278.00027099999994</c:v>
                  </c:pt>
                  <c:pt idx="15">
                    <c:v>329.88388380000004</c:v>
                  </c:pt>
                  <c:pt idx="16">
                    <c:v>495.55528849999996</c:v>
                  </c:pt>
                  <c:pt idx="17">
                    <c:v>538.56270719999998</c:v>
                  </c:pt>
                  <c:pt idx="18">
                    <c:v>437.84431770000003</c:v>
                  </c:pt>
                  <c:pt idx="20">
                    <c:v>9.0031320000000008</c:v>
                  </c:pt>
                  <c:pt idx="21">
                    <c:v>51.039749100000002</c:v>
                  </c:pt>
                  <c:pt idx="22">
                    <c:v>135.10441320000001</c:v>
                  </c:pt>
                  <c:pt idx="23">
                    <c:v>138.33102749999998</c:v>
                  </c:pt>
                  <c:pt idx="24">
                    <c:v>400.11165799999998</c:v>
                  </c:pt>
                  <c:pt idx="25">
                    <c:v>479.6550972</c:v>
                  </c:pt>
                  <c:pt idx="26">
                    <c:v>593.47099930000002</c:v>
                  </c:pt>
                  <c:pt idx="27">
                    <c:v>547.16560470000002</c:v>
                  </c:pt>
                  <c:pt idx="28">
                    <c:v>489.64923750000003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4.7E-2</c:v>
                </c:pt>
                <c:pt idx="1">
                  <c:v>37.122</c:v>
                </c:pt>
                <c:pt idx="2">
                  <c:v>227.90799999999999</c:v>
                </c:pt>
                <c:pt idx="3">
                  <c:v>202.39099999999999</c:v>
                </c:pt>
                <c:pt idx="4">
                  <c:v>1661.278</c:v>
                </c:pt>
                <c:pt idx="5">
                  <c:v>2301.4740000000002</c:v>
                </c:pt>
                <c:pt idx="6">
                  <c:v>1561.7660000000001</c:v>
                </c:pt>
                <c:pt idx="7">
                  <c:v>134.48400000000001</c:v>
                </c:pt>
                <c:pt idx="8">
                  <c:v>303.08699999999999</c:v>
                </c:pt>
                <c:pt idx="10">
                  <c:v>47.892000000000003</c:v>
                </c:pt>
                <c:pt idx="11">
                  <c:v>558.25</c:v>
                </c:pt>
                <c:pt idx="12">
                  <c:v>1412.317</c:v>
                </c:pt>
                <c:pt idx="13">
                  <c:v>1143.008</c:v>
                </c:pt>
                <c:pt idx="14">
                  <c:v>2617.7049999999999</c:v>
                </c:pt>
                <c:pt idx="15">
                  <c:v>2781.4830000000002</c:v>
                </c:pt>
                <c:pt idx="16">
                  <c:v>4174.8549999999996</c:v>
                </c:pt>
                <c:pt idx="17">
                  <c:v>2671.442</c:v>
                </c:pt>
                <c:pt idx="18">
                  <c:v>1750.6769999999999</c:v>
                </c:pt>
                <c:pt idx="20">
                  <c:v>47.94</c:v>
                </c:pt>
                <c:pt idx="21">
                  <c:v>595.56299999999999</c:v>
                </c:pt>
                <c:pt idx="22">
                  <c:v>1643.606</c:v>
                </c:pt>
                <c:pt idx="23">
                  <c:v>1349.5709999999999</c:v>
                </c:pt>
                <c:pt idx="24">
                  <c:v>4256.5069999999996</c:v>
                </c:pt>
                <c:pt idx="25">
                  <c:v>5108.1480000000001</c:v>
                </c:pt>
                <c:pt idx="26">
                  <c:v>5745.1210000000001</c:v>
                </c:pt>
                <c:pt idx="27">
                  <c:v>2810.3009999999999</c:v>
                </c:pt>
                <c:pt idx="28">
                  <c:v>2061.681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721344"/>
        <c:axId val="113722880"/>
      </c:barChart>
      <c:catAx>
        <c:axId val="1137213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722880"/>
        <c:crosses val="autoZero"/>
        <c:auto val="1"/>
        <c:lblAlgn val="ctr"/>
        <c:lblOffset val="100"/>
        <c:noMultiLvlLbl val="0"/>
      </c:catAx>
      <c:valAx>
        <c:axId val="113722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721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10948.093000000001</c:v>
                </c:pt>
                <c:pt idx="1">
                  <c:v>642.79499999999996</c:v>
                </c:pt>
                <c:pt idx="2">
                  <c:v>472.26600000000002</c:v>
                </c:pt>
                <c:pt idx="3">
                  <c:v>1556.1959999999999</c:v>
                </c:pt>
                <c:pt idx="4">
                  <c:v>2477.5549999999998</c:v>
                </c:pt>
                <c:pt idx="5">
                  <c:v>5577.1670000000004</c:v>
                </c:pt>
                <c:pt idx="6">
                  <c:v>254.553</c:v>
                </c:pt>
                <c:pt idx="7">
                  <c:v>1186.818</c:v>
                </c:pt>
                <c:pt idx="8">
                  <c:v>8644.7729999999992</c:v>
                </c:pt>
                <c:pt idx="9">
                  <c:v>7731.86</c:v>
                </c:pt>
                <c:pt idx="10">
                  <c:v>9054.1039999999994</c:v>
                </c:pt>
                <c:pt idx="11">
                  <c:v>12002.637000000001</c:v>
                </c:pt>
                <c:pt idx="12">
                  <c:v>6407.1629999999996</c:v>
                </c:pt>
                <c:pt idx="13">
                  <c:v>1950.6670000000001</c:v>
                </c:pt>
                <c:pt idx="14">
                  <c:v>17082.723999999998</c:v>
                </c:pt>
                <c:pt idx="15">
                  <c:v>3707.75</c:v>
                </c:pt>
                <c:pt idx="16">
                  <c:v>4220.9780000000001</c:v>
                </c:pt>
                <c:pt idx="17">
                  <c:v>16025.939</c:v>
                </c:pt>
                <c:pt idx="18">
                  <c:v>14598.886999999999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200512"/>
        <c:axId val="107186048"/>
      </c:barChart>
      <c:valAx>
        <c:axId val="107186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7200512"/>
        <c:crosses val="max"/>
        <c:crossBetween val="between"/>
      </c:valAx>
      <c:catAx>
        <c:axId val="107200512"/>
        <c:scaling>
          <c:orientation val="maxMin"/>
        </c:scaling>
        <c:delete val="0"/>
        <c:axPos val="l"/>
        <c:majorTickMark val="out"/>
        <c:minorTickMark val="none"/>
        <c:tickLblPos val="nextTo"/>
        <c:crossAx val="107186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10948.093000000001</c:v>
                </c:pt>
                <c:pt idx="1">
                  <c:v>642.79499999999996</c:v>
                </c:pt>
                <c:pt idx="2">
                  <c:v>472.26600000000002</c:v>
                </c:pt>
                <c:pt idx="3">
                  <c:v>1556.1959999999999</c:v>
                </c:pt>
                <c:pt idx="4">
                  <c:v>2477.5549999999998</c:v>
                </c:pt>
                <c:pt idx="5">
                  <c:v>5577.1670000000004</c:v>
                </c:pt>
                <c:pt idx="6">
                  <c:v>254.553</c:v>
                </c:pt>
                <c:pt idx="7">
                  <c:v>1186.818</c:v>
                </c:pt>
                <c:pt idx="8">
                  <c:v>8644.7729999999992</c:v>
                </c:pt>
                <c:pt idx="9">
                  <c:v>7731.86</c:v>
                </c:pt>
                <c:pt idx="10">
                  <c:v>9054.1039999999994</c:v>
                </c:pt>
                <c:pt idx="11">
                  <c:v>12002.637000000001</c:v>
                </c:pt>
                <c:pt idx="12">
                  <c:v>6407.1629999999996</c:v>
                </c:pt>
                <c:pt idx="13">
                  <c:v>1950.6670000000001</c:v>
                </c:pt>
                <c:pt idx="14">
                  <c:v>17082.723999999998</c:v>
                </c:pt>
                <c:pt idx="15">
                  <c:v>3707.75</c:v>
                </c:pt>
                <c:pt idx="16">
                  <c:v>4220.9780000000001</c:v>
                </c:pt>
                <c:pt idx="17">
                  <c:v>16025.939</c:v>
                </c:pt>
                <c:pt idx="18">
                  <c:v>14598.886999999999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149056"/>
        <c:axId val="113138688"/>
      </c:barChart>
      <c:valAx>
        <c:axId val="113138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149056"/>
        <c:crosses val="max"/>
        <c:crossBetween val="between"/>
      </c:valAx>
      <c:catAx>
        <c:axId val="113149056"/>
        <c:scaling>
          <c:orientation val="maxMin"/>
        </c:scaling>
        <c:delete val="0"/>
        <c:axPos val="l"/>
        <c:majorTickMark val="out"/>
        <c:minorTickMark val="none"/>
        <c:tickLblPos val="nextTo"/>
        <c:crossAx val="113138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192.20599999999999</c:v>
                </c:pt>
                <c:pt idx="1">
                  <c:v>3132.3119999999999</c:v>
                </c:pt>
                <c:pt idx="2">
                  <c:v>3177.922</c:v>
                </c:pt>
                <c:pt idx="3">
                  <c:v>1141.3309999999999</c:v>
                </c:pt>
                <c:pt idx="4">
                  <c:v>216.613</c:v>
                </c:pt>
                <c:pt idx="5">
                  <c:v>94.566000000000003</c:v>
                </c:pt>
                <c:pt idx="6">
                  <c:v>2.9209999999999998</c:v>
                </c:pt>
                <c:pt idx="8">
                  <c:v>1.6779999999999999</c:v>
                </c:pt>
                <c:pt idx="9">
                  <c:v>225.744</c:v>
                </c:pt>
                <c:pt idx="10">
                  <c:v>914.94200000000001</c:v>
                </c:pt>
                <c:pt idx="11">
                  <c:v>794.83699999999999</c:v>
                </c:pt>
                <c:pt idx="12">
                  <c:v>304.44799999999998</c:v>
                </c:pt>
                <c:pt idx="13">
                  <c:v>136.512</c:v>
                </c:pt>
                <c:pt idx="14">
                  <c:v>208.89500000000001</c:v>
                </c:pt>
                <c:pt idx="16">
                  <c:v>193.88399999999999</c:v>
                </c:pt>
                <c:pt idx="17">
                  <c:v>3358.056</c:v>
                </c:pt>
                <c:pt idx="18">
                  <c:v>4092.864</c:v>
                </c:pt>
                <c:pt idx="19">
                  <c:v>1936.17</c:v>
                </c:pt>
                <c:pt idx="20">
                  <c:v>521.06100000000004</c:v>
                </c:pt>
                <c:pt idx="21">
                  <c:v>231.078</c:v>
                </c:pt>
                <c:pt idx="22">
                  <c:v>211.816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9.9781823999999997</c:v>
                  </c:pt>
                  <c:pt idx="1">
                    <c:v>1224.0918434999999</c:v>
                  </c:pt>
                  <c:pt idx="2">
                    <c:v>988.69393586356</c:v>
                  </c:pt>
                  <c:pt idx="3">
                    <c:v>621.58211435019359</c:v>
                  </c:pt>
                  <c:pt idx="4">
                    <c:v>188.60789859999997</c:v>
                  </c:pt>
                  <c:pt idx="5">
                    <c:v>15.564989999999998</c:v>
                  </c:pt>
                  <c:pt idx="6">
                    <c:v>7.5587288317429486</c:v>
                  </c:pt>
                  <c:pt idx="8">
                    <c:v>477.69055440000005</c:v>
                  </c:pt>
                  <c:pt idx="9">
                    <c:v>2915.7856818999994</c:v>
                  </c:pt>
                  <c:pt idx="10">
                    <c:v>3002.6478478269737</c:v>
                  </c:pt>
                  <c:pt idx="11">
                    <c:v>1595.7348082038225</c:v>
                  </c:pt>
                  <c:pt idx="12">
                    <c:v>715.11793839999996</c:v>
                  </c:pt>
                  <c:pt idx="13">
                    <c:v>309.71251619999998</c:v>
                  </c:pt>
                  <c:pt idx="14">
                    <c:v>210.52213871978608</c:v>
                  </c:pt>
                  <c:pt idx="16">
                    <c:v>477.85104850000005</c:v>
                  </c:pt>
                  <c:pt idx="17">
                    <c:v>3105.1219414000002</c:v>
                  </c:pt>
                  <c:pt idx="18">
                    <c:v>3239.4579543482778</c:v>
                  </c:pt>
                  <c:pt idx="19">
                    <c:v>1724.9455708471551</c:v>
                  </c:pt>
                  <c:pt idx="20">
                    <c:v>739.57187450000015</c:v>
                  </c:pt>
                  <c:pt idx="21">
                    <c:v>311.4599096</c:v>
                  </c:pt>
                  <c:pt idx="22">
                    <c:v>211.21267578076001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9.9781823999999997</c:v>
                  </c:pt>
                  <c:pt idx="1">
                    <c:v>1224.0918434999999</c:v>
                  </c:pt>
                  <c:pt idx="2">
                    <c:v>988.69393586356</c:v>
                  </c:pt>
                  <c:pt idx="3">
                    <c:v>621.58211435019359</c:v>
                  </c:pt>
                  <c:pt idx="4">
                    <c:v>188.60789859999997</c:v>
                  </c:pt>
                  <c:pt idx="5">
                    <c:v>15.564989999999998</c:v>
                  </c:pt>
                  <c:pt idx="6">
                    <c:v>7.5587288317429486</c:v>
                  </c:pt>
                  <c:pt idx="8">
                    <c:v>477.69055440000005</c:v>
                  </c:pt>
                  <c:pt idx="9">
                    <c:v>2915.7856818999994</c:v>
                  </c:pt>
                  <c:pt idx="10">
                    <c:v>3002.6478478269737</c:v>
                  </c:pt>
                  <c:pt idx="11">
                    <c:v>1595.7348082038225</c:v>
                  </c:pt>
                  <c:pt idx="12">
                    <c:v>715.11793839999996</c:v>
                  </c:pt>
                  <c:pt idx="13">
                    <c:v>309.71251619999998</c:v>
                  </c:pt>
                  <c:pt idx="14">
                    <c:v>210.52213871978608</c:v>
                  </c:pt>
                  <c:pt idx="16">
                    <c:v>477.85104850000005</c:v>
                  </c:pt>
                  <c:pt idx="17">
                    <c:v>3105.1219414000002</c:v>
                  </c:pt>
                  <c:pt idx="18">
                    <c:v>3239.4579543482778</c:v>
                  </c:pt>
                  <c:pt idx="19">
                    <c:v>1724.9455708471551</c:v>
                  </c:pt>
                  <c:pt idx="20">
                    <c:v>739.57187450000015</c:v>
                  </c:pt>
                  <c:pt idx="21">
                    <c:v>311.4599096</c:v>
                  </c:pt>
                  <c:pt idx="22">
                    <c:v>211.21267578076001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17.015999999999998</c:v>
                </c:pt>
                <c:pt idx="1">
                  <c:v>3524.5949999999998</c:v>
                </c:pt>
                <c:pt idx="2">
                  <c:v>5957.5870000000004</c:v>
                </c:pt>
                <c:pt idx="3">
                  <c:v>4854.6090000000004</c:v>
                </c:pt>
                <c:pt idx="4">
                  <c:v>755.33799999999997</c:v>
                </c:pt>
                <c:pt idx="5">
                  <c:v>33.116999999999997</c:v>
                </c:pt>
                <c:pt idx="6">
                  <c:v>15.308999999999999</c:v>
                </c:pt>
                <c:pt idx="8">
                  <c:v>2365.9760000000001</c:v>
                </c:pt>
                <c:pt idx="9">
                  <c:v>32006.429</c:v>
                </c:pt>
                <c:pt idx="10">
                  <c:v>39531.745000000003</c:v>
                </c:pt>
                <c:pt idx="11">
                  <c:v>15745.679</c:v>
                </c:pt>
                <c:pt idx="12">
                  <c:v>5235.1239999999998</c:v>
                </c:pt>
                <c:pt idx="13">
                  <c:v>2384.2379999999998</c:v>
                </c:pt>
                <c:pt idx="14">
                  <c:v>1179.921</c:v>
                </c:pt>
                <c:pt idx="16">
                  <c:v>2383.297</c:v>
                </c:pt>
                <c:pt idx="17">
                  <c:v>35527.711000000003</c:v>
                </c:pt>
                <c:pt idx="18">
                  <c:v>45587.51</c:v>
                </c:pt>
                <c:pt idx="19">
                  <c:v>20491.547999999999</c:v>
                </c:pt>
                <c:pt idx="20">
                  <c:v>6007.8950000000004</c:v>
                </c:pt>
                <c:pt idx="21">
                  <c:v>2418.1669999999999</c:v>
                </c:pt>
                <c:pt idx="22">
                  <c:v>1195.8009999999999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820032"/>
        <c:axId val="113821568"/>
      </c:barChart>
      <c:catAx>
        <c:axId val="113820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821568"/>
        <c:crosses val="autoZero"/>
        <c:auto val="1"/>
        <c:lblAlgn val="ctr"/>
        <c:lblOffset val="100"/>
        <c:noMultiLvlLbl val="0"/>
      </c:catAx>
      <c:valAx>
        <c:axId val="113821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820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11420.094708878294</c:v>
                </c:pt>
                <c:pt idx="1">
                  <c:v>100357.04159450375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192.20599999999999</c:v>
                </c:pt>
                <c:pt idx="1">
                  <c:v>3132.3119999999999</c:v>
                </c:pt>
                <c:pt idx="2">
                  <c:v>3177.922</c:v>
                </c:pt>
                <c:pt idx="3">
                  <c:v>1141.3309999999999</c:v>
                </c:pt>
                <c:pt idx="4">
                  <c:v>216.613</c:v>
                </c:pt>
                <c:pt idx="5">
                  <c:v>94.566000000000003</c:v>
                </c:pt>
                <c:pt idx="6">
                  <c:v>2.9209999999999998</c:v>
                </c:pt>
                <c:pt idx="8">
                  <c:v>1.6779999999999999</c:v>
                </c:pt>
                <c:pt idx="9">
                  <c:v>225.744</c:v>
                </c:pt>
                <c:pt idx="10">
                  <c:v>914.94200000000001</c:v>
                </c:pt>
                <c:pt idx="11">
                  <c:v>794.83699999999999</c:v>
                </c:pt>
                <c:pt idx="12">
                  <c:v>304.44799999999998</c:v>
                </c:pt>
                <c:pt idx="13">
                  <c:v>136.512</c:v>
                </c:pt>
                <c:pt idx="14">
                  <c:v>208.89500000000001</c:v>
                </c:pt>
                <c:pt idx="16">
                  <c:v>193.88399999999999</c:v>
                </c:pt>
                <c:pt idx="17">
                  <c:v>3358.056</c:v>
                </c:pt>
                <c:pt idx="18">
                  <c:v>4092.864</c:v>
                </c:pt>
                <c:pt idx="19">
                  <c:v>1936.17</c:v>
                </c:pt>
                <c:pt idx="20">
                  <c:v>521.06100000000004</c:v>
                </c:pt>
                <c:pt idx="21">
                  <c:v>231.078</c:v>
                </c:pt>
                <c:pt idx="22">
                  <c:v>211.816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9.9781823999999997</c:v>
                  </c:pt>
                  <c:pt idx="1">
                    <c:v>1224.0918434999999</c:v>
                  </c:pt>
                  <c:pt idx="2">
                    <c:v>988.69393586356</c:v>
                  </c:pt>
                  <c:pt idx="3">
                    <c:v>621.58211435019359</c:v>
                  </c:pt>
                  <c:pt idx="4">
                    <c:v>188.60789859999997</c:v>
                  </c:pt>
                  <c:pt idx="5">
                    <c:v>15.564989999999998</c:v>
                  </c:pt>
                  <c:pt idx="6">
                    <c:v>7.5587288317429486</c:v>
                  </c:pt>
                  <c:pt idx="8">
                    <c:v>477.69055440000005</c:v>
                  </c:pt>
                  <c:pt idx="9">
                    <c:v>2915.7856818999994</c:v>
                  </c:pt>
                  <c:pt idx="10">
                    <c:v>3002.6478478269737</c:v>
                  </c:pt>
                  <c:pt idx="11">
                    <c:v>1595.7348082038225</c:v>
                  </c:pt>
                  <c:pt idx="12">
                    <c:v>715.11793839999996</c:v>
                  </c:pt>
                  <c:pt idx="13">
                    <c:v>309.71251619999998</c:v>
                  </c:pt>
                  <c:pt idx="14">
                    <c:v>210.52213871978608</c:v>
                  </c:pt>
                  <c:pt idx="16">
                    <c:v>477.85104850000005</c:v>
                  </c:pt>
                  <c:pt idx="17">
                    <c:v>3105.1219414000002</c:v>
                  </c:pt>
                  <c:pt idx="18">
                    <c:v>3239.4579543482778</c:v>
                  </c:pt>
                  <c:pt idx="19">
                    <c:v>1724.9455708471551</c:v>
                  </c:pt>
                  <c:pt idx="20">
                    <c:v>739.57187450000015</c:v>
                  </c:pt>
                  <c:pt idx="21">
                    <c:v>311.4599096</c:v>
                  </c:pt>
                  <c:pt idx="22">
                    <c:v>211.21267578076001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9.9781823999999997</c:v>
                  </c:pt>
                  <c:pt idx="1">
                    <c:v>1224.0918434999999</c:v>
                  </c:pt>
                  <c:pt idx="2">
                    <c:v>988.69393586356</c:v>
                  </c:pt>
                  <c:pt idx="3">
                    <c:v>621.58211435019359</c:v>
                  </c:pt>
                  <c:pt idx="4">
                    <c:v>188.60789859999997</c:v>
                  </c:pt>
                  <c:pt idx="5">
                    <c:v>15.564989999999998</c:v>
                  </c:pt>
                  <c:pt idx="6">
                    <c:v>7.5587288317429486</c:v>
                  </c:pt>
                  <c:pt idx="8">
                    <c:v>477.69055440000005</c:v>
                  </c:pt>
                  <c:pt idx="9">
                    <c:v>2915.7856818999994</c:v>
                  </c:pt>
                  <c:pt idx="10">
                    <c:v>3002.6478478269737</c:v>
                  </c:pt>
                  <c:pt idx="11">
                    <c:v>1595.7348082038225</c:v>
                  </c:pt>
                  <c:pt idx="12">
                    <c:v>715.11793839999996</c:v>
                  </c:pt>
                  <c:pt idx="13">
                    <c:v>309.71251619999998</c:v>
                  </c:pt>
                  <c:pt idx="14">
                    <c:v>210.52213871978608</c:v>
                  </c:pt>
                  <c:pt idx="16">
                    <c:v>477.85104850000005</c:v>
                  </c:pt>
                  <c:pt idx="17">
                    <c:v>3105.1219414000002</c:v>
                  </c:pt>
                  <c:pt idx="18">
                    <c:v>3239.4579543482778</c:v>
                  </c:pt>
                  <c:pt idx="19">
                    <c:v>1724.9455708471551</c:v>
                  </c:pt>
                  <c:pt idx="20">
                    <c:v>739.57187450000015</c:v>
                  </c:pt>
                  <c:pt idx="21">
                    <c:v>311.4599096</c:v>
                  </c:pt>
                  <c:pt idx="22">
                    <c:v>211.21267578076001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17.015999999999998</c:v>
                </c:pt>
                <c:pt idx="1">
                  <c:v>3524.5949999999998</c:v>
                </c:pt>
                <c:pt idx="2">
                  <c:v>5957.5870000000004</c:v>
                </c:pt>
                <c:pt idx="3">
                  <c:v>4854.6090000000004</c:v>
                </c:pt>
                <c:pt idx="4">
                  <c:v>755.33799999999997</c:v>
                </c:pt>
                <c:pt idx="5">
                  <c:v>33.116999999999997</c:v>
                </c:pt>
                <c:pt idx="6">
                  <c:v>15.308999999999999</c:v>
                </c:pt>
                <c:pt idx="8">
                  <c:v>2365.9760000000001</c:v>
                </c:pt>
                <c:pt idx="9">
                  <c:v>32006.429</c:v>
                </c:pt>
                <c:pt idx="10">
                  <c:v>39531.745000000003</c:v>
                </c:pt>
                <c:pt idx="11">
                  <c:v>15745.679</c:v>
                </c:pt>
                <c:pt idx="12">
                  <c:v>5235.1239999999998</c:v>
                </c:pt>
                <c:pt idx="13">
                  <c:v>2384.2379999999998</c:v>
                </c:pt>
                <c:pt idx="14">
                  <c:v>1179.921</c:v>
                </c:pt>
                <c:pt idx="16">
                  <c:v>2383.297</c:v>
                </c:pt>
                <c:pt idx="17">
                  <c:v>35527.711000000003</c:v>
                </c:pt>
                <c:pt idx="18">
                  <c:v>45587.51</c:v>
                </c:pt>
                <c:pt idx="19">
                  <c:v>20491.547999999999</c:v>
                </c:pt>
                <c:pt idx="20">
                  <c:v>6007.8950000000004</c:v>
                </c:pt>
                <c:pt idx="21">
                  <c:v>2418.1669999999999</c:v>
                </c:pt>
                <c:pt idx="22">
                  <c:v>1195.8009999999999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264960"/>
        <c:axId val="116266496"/>
      </c:barChart>
      <c:catAx>
        <c:axId val="1162649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266496"/>
        <c:crosses val="autoZero"/>
        <c:auto val="1"/>
        <c:lblAlgn val="ctr"/>
        <c:lblOffset val="100"/>
        <c:noMultiLvlLbl val="0"/>
      </c:catAx>
      <c:valAx>
        <c:axId val="1162664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2649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197.97499999999999</c:v>
                </c:pt>
                <c:pt idx="1">
                  <c:v>1351.991</c:v>
                </c:pt>
                <c:pt idx="2">
                  <c:v>3028.9940000000001</c:v>
                </c:pt>
                <c:pt idx="3">
                  <c:v>1404.828</c:v>
                </c:pt>
                <c:pt idx="4">
                  <c:v>1091.317</c:v>
                </c:pt>
                <c:pt idx="5">
                  <c:v>572.83199999999999</c:v>
                </c:pt>
                <c:pt idx="6">
                  <c:v>291.23</c:v>
                </c:pt>
                <c:pt idx="7">
                  <c:v>17.474</c:v>
                </c:pt>
                <c:pt idx="8">
                  <c:v>1.23</c:v>
                </c:pt>
                <c:pt idx="10">
                  <c:v>42.887999999999998</c:v>
                </c:pt>
                <c:pt idx="11">
                  <c:v>793.24699999999996</c:v>
                </c:pt>
                <c:pt idx="12">
                  <c:v>911.93</c:v>
                </c:pt>
                <c:pt idx="13">
                  <c:v>458.75799999999998</c:v>
                </c:pt>
                <c:pt idx="14">
                  <c:v>273.06799999999998</c:v>
                </c:pt>
                <c:pt idx="15">
                  <c:v>86.454999999999998</c:v>
                </c:pt>
                <c:pt idx="16">
                  <c:v>19.210999999999999</c:v>
                </c:pt>
                <c:pt idx="17">
                  <c:v>1.276</c:v>
                </c:pt>
                <c:pt idx="18">
                  <c:v>0.224</c:v>
                </c:pt>
                <c:pt idx="20">
                  <c:v>240.863</c:v>
                </c:pt>
                <c:pt idx="21">
                  <c:v>2145.2379999999998</c:v>
                </c:pt>
                <c:pt idx="22">
                  <c:v>3940.924</c:v>
                </c:pt>
                <c:pt idx="23">
                  <c:v>1863.586</c:v>
                </c:pt>
                <c:pt idx="24">
                  <c:v>1364.385</c:v>
                </c:pt>
                <c:pt idx="25">
                  <c:v>659.28700000000003</c:v>
                </c:pt>
                <c:pt idx="26">
                  <c:v>310.44099999999997</c:v>
                </c:pt>
                <c:pt idx="27">
                  <c:v>18.75</c:v>
                </c:pt>
                <c:pt idx="28">
                  <c:v>1.454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12.306391900000001</c:v>
                  </c:pt>
                  <c:pt idx="1">
                    <c:v>1054.7485158</c:v>
                  </c:pt>
                  <c:pt idx="2">
                    <c:v>984.10572400000001</c:v>
                  </c:pt>
                  <c:pt idx="3">
                    <c:v>314.04009329999997</c:v>
                  </c:pt>
                  <c:pt idx="4">
                    <c:v>590.42360609999992</c:v>
                  </c:pt>
                  <c:pt idx="5">
                    <c:v>333.81678899999997</c:v>
                  </c:pt>
                  <c:pt idx="6">
                    <c:v>178.94831680000004</c:v>
                  </c:pt>
                  <c:pt idx="7">
                    <c:v>12.866274899999999</c:v>
                  </c:pt>
                  <c:pt idx="8">
                    <c:v>17.069210399999999</c:v>
                  </c:pt>
                  <c:pt idx="10">
                    <c:v>1194.5908754999998</c:v>
                  </c:pt>
                  <c:pt idx="11">
                    <c:v>3009.4213190999999</c:v>
                  </c:pt>
                  <c:pt idx="12">
                    <c:v>2457.8574404999999</c:v>
                  </c:pt>
                  <c:pt idx="13">
                    <c:v>914.13283059999992</c:v>
                  </c:pt>
                  <c:pt idx="14">
                    <c:v>790.66858230000003</c:v>
                  </c:pt>
                  <c:pt idx="15">
                    <c:v>425.34752839999999</c:v>
                  </c:pt>
                  <c:pt idx="16">
                    <c:v>283.96200070000003</c:v>
                  </c:pt>
                  <c:pt idx="17">
                    <c:v>137.8434183</c:v>
                  </c:pt>
                  <c:pt idx="18">
                    <c:v>61.311490800000001</c:v>
                  </c:pt>
                  <c:pt idx="20">
                    <c:v>1194.2721962999999</c:v>
                  </c:pt>
                  <c:pt idx="21">
                    <c:v>3138.8746719000001</c:v>
                  </c:pt>
                  <c:pt idx="22">
                    <c:v>2676.5187620000002</c:v>
                  </c:pt>
                  <c:pt idx="23">
                    <c:v>979.27447040000015</c:v>
                  </c:pt>
                  <c:pt idx="24">
                    <c:v>973.99810960000002</c:v>
                  </c:pt>
                  <c:pt idx="25">
                    <c:v>548.43037100000004</c:v>
                  </c:pt>
                  <c:pt idx="26">
                    <c:v>338.13079919999996</c:v>
                  </c:pt>
                  <c:pt idx="27">
                    <c:v>139.45665020000001</c:v>
                  </c:pt>
                  <c:pt idx="28">
                    <c:v>64.542615499999997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12.306391900000001</c:v>
                  </c:pt>
                  <c:pt idx="1">
                    <c:v>1054.7485158</c:v>
                  </c:pt>
                  <c:pt idx="2">
                    <c:v>984.10572400000001</c:v>
                  </c:pt>
                  <c:pt idx="3">
                    <c:v>314.04009329999997</c:v>
                  </c:pt>
                  <c:pt idx="4">
                    <c:v>590.42360609999992</c:v>
                  </c:pt>
                  <c:pt idx="5">
                    <c:v>333.81678899999997</c:v>
                  </c:pt>
                  <c:pt idx="6">
                    <c:v>178.94831680000004</c:v>
                  </c:pt>
                  <c:pt idx="7">
                    <c:v>12.866274899999999</c:v>
                  </c:pt>
                  <c:pt idx="8">
                    <c:v>17.069210399999999</c:v>
                  </c:pt>
                  <c:pt idx="10">
                    <c:v>1194.5908754999998</c:v>
                  </c:pt>
                  <c:pt idx="11">
                    <c:v>3009.4213190999999</c:v>
                  </c:pt>
                  <c:pt idx="12">
                    <c:v>2457.8574404999999</c:v>
                  </c:pt>
                  <c:pt idx="13">
                    <c:v>914.13283059999992</c:v>
                  </c:pt>
                  <c:pt idx="14">
                    <c:v>790.66858230000003</c:v>
                  </c:pt>
                  <c:pt idx="15">
                    <c:v>425.34752839999999</c:v>
                  </c:pt>
                  <c:pt idx="16">
                    <c:v>283.96200070000003</c:v>
                  </c:pt>
                  <c:pt idx="17">
                    <c:v>137.8434183</c:v>
                  </c:pt>
                  <c:pt idx="18">
                    <c:v>61.311490800000001</c:v>
                  </c:pt>
                  <c:pt idx="20">
                    <c:v>1194.2721962999999</c:v>
                  </c:pt>
                  <c:pt idx="21">
                    <c:v>3138.8746719000001</c:v>
                  </c:pt>
                  <c:pt idx="22">
                    <c:v>2676.5187620000002</c:v>
                  </c:pt>
                  <c:pt idx="23">
                    <c:v>979.27447040000015</c:v>
                  </c:pt>
                  <c:pt idx="24">
                    <c:v>973.99810960000002</c:v>
                  </c:pt>
                  <c:pt idx="25">
                    <c:v>548.43037100000004</c:v>
                  </c:pt>
                  <c:pt idx="26">
                    <c:v>338.13079919999996</c:v>
                  </c:pt>
                  <c:pt idx="27">
                    <c:v>139.45665020000001</c:v>
                  </c:pt>
                  <c:pt idx="28">
                    <c:v>64.542615499999997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14.473000000000001</c:v>
                </c:pt>
                <c:pt idx="1">
                  <c:v>3145.6860000000001</c:v>
                </c:pt>
                <c:pt idx="2">
                  <c:v>3911.39</c:v>
                </c:pt>
                <c:pt idx="3">
                  <c:v>1136.5909999999999</c:v>
                </c:pt>
                <c:pt idx="4">
                  <c:v>3664.951</c:v>
                </c:pt>
                <c:pt idx="5">
                  <c:v>2386.11</c:v>
                </c:pt>
                <c:pt idx="6">
                  <c:v>834.64700000000005</c:v>
                </c:pt>
                <c:pt idx="7">
                  <c:v>33.939</c:v>
                </c:pt>
                <c:pt idx="8">
                  <c:v>29.783999999999999</c:v>
                </c:pt>
                <c:pt idx="10">
                  <c:v>7097.9849999999997</c:v>
                </c:pt>
                <c:pt idx="11">
                  <c:v>39441.957000000002</c:v>
                </c:pt>
                <c:pt idx="12">
                  <c:v>28283.744999999999</c:v>
                </c:pt>
                <c:pt idx="13">
                  <c:v>8567.3179999999993</c:v>
                </c:pt>
                <c:pt idx="14">
                  <c:v>7774.5190000000002</c:v>
                </c:pt>
                <c:pt idx="15">
                  <c:v>3757.4870000000001</c:v>
                </c:pt>
                <c:pt idx="16">
                  <c:v>2560.5230000000001</c:v>
                </c:pt>
                <c:pt idx="17">
                  <c:v>726.63900000000001</c:v>
                </c:pt>
                <c:pt idx="18">
                  <c:v>238.93799999999999</c:v>
                </c:pt>
                <c:pt idx="20">
                  <c:v>7112.9970000000003</c:v>
                </c:pt>
                <c:pt idx="21">
                  <c:v>42589.887000000002</c:v>
                </c:pt>
                <c:pt idx="22">
                  <c:v>32247.214</c:v>
                </c:pt>
                <c:pt idx="23">
                  <c:v>9724.6720000000005</c:v>
                </c:pt>
                <c:pt idx="24">
                  <c:v>11338.744000000001</c:v>
                </c:pt>
                <c:pt idx="25">
                  <c:v>6162.1390000000001</c:v>
                </c:pt>
                <c:pt idx="26">
                  <c:v>3405.1439999999998</c:v>
                </c:pt>
                <c:pt idx="27">
                  <c:v>761.64200000000005</c:v>
                </c:pt>
                <c:pt idx="28">
                  <c:v>269.48899999999998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374912"/>
        <c:axId val="116384896"/>
      </c:barChart>
      <c:catAx>
        <c:axId val="116374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384896"/>
        <c:crosses val="autoZero"/>
        <c:auto val="1"/>
        <c:lblAlgn val="ctr"/>
        <c:lblOffset val="100"/>
        <c:noMultiLvlLbl val="0"/>
      </c:catAx>
      <c:valAx>
        <c:axId val="116384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374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197.97499999999999</c:v>
                </c:pt>
                <c:pt idx="1">
                  <c:v>1351.991</c:v>
                </c:pt>
                <c:pt idx="2">
                  <c:v>3028.9940000000001</c:v>
                </c:pt>
                <c:pt idx="3">
                  <c:v>1404.828</c:v>
                </c:pt>
                <c:pt idx="4">
                  <c:v>1091.317</c:v>
                </c:pt>
                <c:pt idx="5">
                  <c:v>572.83199999999999</c:v>
                </c:pt>
                <c:pt idx="6">
                  <c:v>291.23</c:v>
                </c:pt>
                <c:pt idx="7">
                  <c:v>17.474</c:v>
                </c:pt>
                <c:pt idx="8">
                  <c:v>1.23</c:v>
                </c:pt>
                <c:pt idx="10">
                  <c:v>42.887999999999998</c:v>
                </c:pt>
                <c:pt idx="11">
                  <c:v>793.24699999999996</c:v>
                </c:pt>
                <c:pt idx="12">
                  <c:v>911.93</c:v>
                </c:pt>
                <c:pt idx="13">
                  <c:v>458.75799999999998</c:v>
                </c:pt>
                <c:pt idx="14">
                  <c:v>273.06799999999998</c:v>
                </c:pt>
                <c:pt idx="15">
                  <c:v>86.454999999999998</c:v>
                </c:pt>
                <c:pt idx="16">
                  <c:v>19.210999999999999</c:v>
                </c:pt>
                <c:pt idx="17">
                  <c:v>1.276</c:v>
                </c:pt>
                <c:pt idx="18">
                  <c:v>0.224</c:v>
                </c:pt>
                <c:pt idx="20">
                  <c:v>240.863</c:v>
                </c:pt>
                <c:pt idx="21">
                  <c:v>2145.2379999999998</c:v>
                </c:pt>
                <c:pt idx="22">
                  <c:v>3940.924</c:v>
                </c:pt>
                <c:pt idx="23">
                  <c:v>1863.586</c:v>
                </c:pt>
                <c:pt idx="24">
                  <c:v>1364.385</c:v>
                </c:pt>
                <c:pt idx="25">
                  <c:v>659.28700000000003</c:v>
                </c:pt>
                <c:pt idx="26">
                  <c:v>310.44099999999997</c:v>
                </c:pt>
                <c:pt idx="27">
                  <c:v>18.75</c:v>
                </c:pt>
                <c:pt idx="28">
                  <c:v>1.454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12.306391900000001</c:v>
                  </c:pt>
                  <c:pt idx="1">
                    <c:v>1054.7485158</c:v>
                  </c:pt>
                  <c:pt idx="2">
                    <c:v>984.10572400000001</c:v>
                  </c:pt>
                  <c:pt idx="3">
                    <c:v>314.04009329999997</c:v>
                  </c:pt>
                  <c:pt idx="4">
                    <c:v>590.42360609999992</c:v>
                  </c:pt>
                  <c:pt idx="5">
                    <c:v>333.81678899999997</c:v>
                  </c:pt>
                  <c:pt idx="6">
                    <c:v>178.94831680000004</c:v>
                  </c:pt>
                  <c:pt idx="7">
                    <c:v>12.866274899999999</c:v>
                  </c:pt>
                  <c:pt idx="8">
                    <c:v>17.069210399999999</c:v>
                  </c:pt>
                  <c:pt idx="10">
                    <c:v>1194.5908754999998</c:v>
                  </c:pt>
                  <c:pt idx="11">
                    <c:v>3009.4213190999999</c:v>
                  </c:pt>
                  <c:pt idx="12">
                    <c:v>2457.8574404999999</c:v>
                  </c:pt>
                  <c:pt idx="13">
                    <c:v>914.13283059999992</c:v>
                  </c:pt>
                  <c:pt idx="14">
                    <c:v>790.66858230000003</c:v>
                  </c:pt>
                  <c:pt idx="15">
                    <c:v>425.34752839999999</c:v>
                  </c:pt>
                  <c:pt idx="16">
                    <c:v>283.96200070000003</c:v>
                  </c:pt>
                  <c:pt idx="17">
                    <c:v>137.8434183</c:v>
                  </c:pt>
                  <c:pt idx="18">
                    <c:v>61.311490800000001</c:v>
                  </c:pt>
                  <c:pt idx="20">
                    <c:v>1194.2721962999999</c:v>
                  </c:pt>
                  <c:pt idx="21">
                    <c:v>3138.8746719000001</c:v>
                  </c:pt>
                  <c:pt idx="22">
                    <c:v>2676.5187620000002</c:v>
                  </c:pt>
                  <c:pt idx="23">
                    <c:v>979.27447040000015</c:v>
                  </c:pt>
                  <c:pt idx="24">
                    <c:v>973.99810960000002</c:v>
                  </c:pt>
                  <c:pt idx="25">
                    <c:v>548.43037100000004</c:v>
                  </c:pt>
                  <c:pt idx="26">
                    <c:v>338.13079919999996</c:v>
                  </c:pt>
                  <c:pt idx="27">
                    <c:v>139.45665020000001</c:v>
                  </c:pt>
                  <c:pt idx="28">
                    <c:v>64.542615499999997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12.306391900000001</c:v>
                  </c:pt>
                  <c:pt idx="1">
                    <c:v>1054.7485158</c:v>
                  </c:pt>
                  <c:pt idx="2">
                    <c:v>984.10572400000001</c:v>
                  </c:pt>
                  <c:pt idx="3">
                    <c:v>314.04009329999997</c:v>
                  </c:pt>
                  <c:pt idx="4">
                    <c:v>590.42360609999992</c:v>
                  </c:pt>
                  <c:pt idx="5">
                    <c:v>333.81678899999997</c:v>
                  </c:pt>
                  <c:pt idx="6">
                    <c:v>178.94831680000004</c:v>
                  </c:pt>
                  <c:pt idx="7">
                    <c:v>12.866274899999999</c:v>
                  </c:pt>
                  <c:pt idx="8">
                    <c:v>17.069210399999999</c:v>
                  </c:pt>
                  <c:pt idx="10">
                    <c:v>1194.5908754999998</c:v>
                  </c:pt>
                  <c:pt idx="11">
                    <c:v>3009.4213190999999</c:v>
                  </c:pt>
                  <c:pt idx="12">
                    <c:v>2457.8574404999999</c:v>
                  </c:pt>
                  <c:pt idx="13">
                    <c:v>914.13283059999992</c:v>
                  </c:pt>
                  <c:pt idx="14">
                    <c:v>790.66858230000003</c:v>
                  </c:pt>
                  <c:pt idx="15">
                    <c:v>425.34752839999999</c:v>
                  </c:pt>
                  <c:pt idx="16">
                    <c:v>283.96200070000003</c:v>
                  </c:pt>
                  <c:pt idx="17">
                    <c:v>137.8434183</c:v>
                  </c:pt>
                  <c:pt idx="18">
                    <c:v>61.311490800000001</c:v>
                  </c:pt>
                  <c:pt idx="20">
                    <c:v>1194.2721962999999</c:v>
                  </c:pt>
                  <c:pt idx="21">
                    <c:v>3138.8746719000001</c:v>
                  </c:pt>
                  <c:pt idx="22">
                    <c:v>2676.5187620000002</c:v>
                  </c:pt>
                  <c:pt idx="23">
                    <c:v>979.27447040000015</c:v>
                  </c:pt>
                  <c:pt idx="24">
                    <c:v>973.99810960000002</c:v>
                  </c:pt>
                  <c:pt idx="25">
                    <c:v>548.43037100000004</c:v>
                  </c:pt>
                  <c:pt idx="26">
                    <c:v>338.13079919999996</c:v>
                  </c:pt>
                  <c:pt idx="27">
                    <c:v>139.45665020000001</c:v>
                  </c:pt>
                  <c:pt idx="28">
                    <c:v>64.542615499999997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14.473000000000001</c:v>
                </c:pt>
                <c:pt idx="1">
                  <c:v>3145.6860000000001</c:v>
                </c:pt>
                <c:pt idx="2">
                  <c:v>3911.39</c:v>
                </c:pt>
                <c:pt idx="3">
                  <c:v>1136.5909999999999</c:v>
                </c:pt>
                <c:pt idx="4">
                  <c:v>3664.951</c:v>
                </c:pt>
                <c:pt idx="5">
                  <c:v>2386.11</c:v>
                </c:pt>
                <c:pt idx="6">
                  <c:v>834.64700000000005</c:v>
                </c:pt>
                <c:pt idx="7">
                  <c:v>33.939</c:v>
                </c:pt>
                <c:pt idx="8">
                  <c:v>29.783999999999999</c:v>
                </c:pt>
                <c:pt idx="10">
                  <c:v>7097.9849999999997</c:v>
                </c:pt>
                <c:pt idx="11">
                  <c:v>39441.957000000002</c:v>
                </c:pt>
                <c:pt idx="12">
                  <c:v>28283.744999999999</c:v>
                </c:pt>
                <c:pt idx="13">
                  <c:v>8567.3179999999993</c:v>
                </c:pt>
                <c:pt idx="14">
                  <c:v>7774.5190000000002</c:v>
                </c:pt>
                <c:pt idx="15">
                  <c:v>3757.4870000000001</c:v>
                </c:pt>
                <c:pt idx="16">
                  <c:v>2560.5230000000001</c:v>
                </c:pt>
                <c:pt idx="17">
                  <c:v>726.63900000000001</c:v>
                </c:pt>
                <c:pt idx="18">
                  <c:v>238.93799999999999</c:v>
                </c:pt>
                <c:pt idx="20">
                  <c:v>7112.9970000000003</c:v>
                </c:pt>
                <c:pt idx="21">
                  <c:v>42589.887000000002</c:v>
                </c:pt>
                <c:pt idx="22">
                  <c:v>32247.214</c:v>
                </c:pt>
                <c:pt idx="23">
                  <c:v>9724.6720000000005</c:v>
                </c:pt>
                <c:pt idx="24">
                  <c:v>11338.744000000001</c:v>
                </c:pt>
                <c:pt idx="25">
                  <c:v>6162.1390000000001</c:v>
                </c:pt>
                <c:pt idx="26">
                  <c:v>3405.1439999999998</c:v>
                </c:pt>
                <c:pt idx="27">
                  <c:v>761.64200000000005</c:v>
                </c:pt>
                <c:pt idx="28">
                  <c:v>269.48899999999998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999424"/>
        <c:axId val="113025792"/>
      </c:barChart>
      <c:catAx>
        <c:axId val="112999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025792"/>
        <c:crosses val="autoZero"/>
        <c:auto val="1"/>
        <c:lblAlgn val="ctr"/>
        <c:lblOffset val="100"/>
        <c:noMultiLvlLbl val="0"/>
      </c:catAx>
      <c:valAx>
        <c:axId val="113025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2999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1789.3590000000002</c:v>
                </c:pt>
                <c:pt idx="1">
                  <c:v>260.25200000000001</c:v>
                </c:pt>
                <c:pt idx="2">
                  <c:v>104.88999999999999</c:v>
                </c:pt>
                <c:pt idx="3">
                  <c:v>399.37299999999999</c:v>
                </c:pt>
                <c:pt idx="4">
                  <c:v>628.32799999999997</c:v>
                </c:pt>
                <c:pt idx="5">
                  <c:v>1327.261</c:v>
                </c:pt>
                <c:pt idx="6">
                  <c:v>27.085999999999999</c:v>
                </c:pt>
                <c:pt idx="7">
                  <c:v>408.15100000000001</c:v>
                </c:pt>
                <c:pt idx="8">
                  <c:v>5594.8819999999996</c:v>
                </c:pt>
                <c:pt idx="9">
                  <c:v>1454.1100000000001</c:v>
                </c:pt>
                <c:pt idx="10">
                  <c:v>1317.046</c:v>
                </c:pt>
                <c:pt idx="11">
                  <c:v>2173.0439999999999</c:v>
                </c:pt>
                <c:pt idx="12">
                  <c:v>631.63299999999992</c:v>
                </c:pt>
                <c:pt idx="13">
                  <c:v>858.51199999999994</c:v>
                </c:pt>
                <c:pt idx="14">
                  <c:v>579.58500000000004</c:v>
                </c:pt>
                <c:pt idx="15">
                  <c:v>130.00800000000001</c:v>
                </c:pt>
                <c:pt idx="16">
                  <c:v>704.76499999999999</c:v>
                </c:pt>
                <c:pt idx="17">
                  <c:v>961.55100000000004</c:v>
                </c:pt>
                <c:pt idx="18">
                  <c:v>993.67499999999995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595712"/>
        <c:axId val="116593792"/>
      </c:barChart>
      <c:valAx>
        <c:axId val="116593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595712"/>
        <c:crosses val="max"/>
        <c:crossBetween val="between"/>
      </c:valAx>
      <c:catAx>
        <c:axId val="116595712"/>
        <c:scaling>
          <c:orientation val="maxMin"/>
        </c:scaling>
        <c:delete val="0"/>
        <c:axPos val="l"/>
        <c:majorTickMark val="out"/>
        <c:minorTickMark val="none"/>
        <c:tickLblPos val="nextTo"/>
        <c:crossAx val="116593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1789.3590000000002</c:v>
                </c:pt>
                <c:pt idx="1">
                  <c:v>260.25200000000001</c:v>
                </c:pt>
                <c:pt idx="2">
                  <c:v>104.88999999999999</c:v>
                </c:pt>
                <c:pt idx="3">
                  <c:v>399.37299999999999</c:v>
                </c:pt>
                <c:pt idx="4">
                  <c:v>628.32799999999997</c:v>
                </c:pt>
                <c:pt idx="5">
                  <c:v>1327.261</c:v>
                </c:pt>
                <c:pt idx="6">
                  <c:v>27.085999999999999</c:v>
                </c:pt>
                <c:pt idx="7">
                  <c:v>408.15100000000001</c:v>
                </c:pt>
                <c:pt idx="8">
                  <c:v>5594.8819999999996</c:v>
                </c:pt>
                <c:pt idx="9">
                  <c:v>1454.1100000000001</c:v>
                </c:pt>
                <c:pt idx="10">
                  <c:v>1317.046</c:v>
                </c:pt>
                <c:pt idx="11">
                  <c:v>2173.0439999999999</c:v>
                </c:pt>
                <c:pt idx="12">
                  <c:v>631.63299999999992</c:v>
                </c:pt>
                <c:pt idx="13">
                  <c:v>858.51199999999994</c:v>
                </c:pt>
                <c:pt idx="14">
                  <c:v>579.58500000000004</c:v>
                </c:pt>
                <c:pt idx="15">
                  <c:v>130.00800000000001</c:v>
                </c:pt>
                <c:pt idx="16">
                  <c:v>704.76499999999999</c:v>
                </c:pt>
                <c:pt idx="17">
                  <c:v>961.55100000000004</c:v>
                </c:pt>
                <c:pt idx="18">
                  <c:v>993.67499999999995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949376"/>
        <c:axId val="116943104"/>
      </c:barChart>
      <c:valAx>
        <c:axId val="116943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949376"/>
        <c:crosses val="max"/>
        <c:crossBetween val="between"/>
      </c:valAx>
      <c:catAx>
        <c:axId val="116949376"/>
        <c:scaling>
          <c:orientation val="maxMin"/>
        </c:scaling>
        <c:delete val="0"/>
        <c:axPos val="l"/>
        <c:majorTickMark val="out"/>
        <c:minorTickMark val="none"/>
        <c:tickLblPos val="nextTo"/>
        <c:crossAx val="1169431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894.68000000000006</c:v>
                </c:pt>
                <c:pt idx="1">
                  <c:v>130.126</c:v>
                </c:pt>
                <c:pt idx="2">
                  <c:v>52.444999999999993</c:v>
                </c:pt>
                <c:pt idx="3">
                  <c:v>199.68599999999998</c:v>
                </c:pt>
                <c:pt idx="4">
                  <c:v>314.16399999999999</c:v>
                </c:pt>
                <c:pt idx="5">
                  <c:v>663.63</c:v>
                </c:pt>
                <c:pt idx="6">
                  <c:v>13.542999999999999</c:v>
                </c:pt>
                <c:pt idx="7">
                  <c:v>204.07499999999999</c:v>
                </c:pt>
                <c:pt idx="8">
                  <c:v>2797.4409999999998</c:v>
                </c:pt>
                <c:pt idx="9">
                  <c:v>727.05500000000006</c:v>
                </c:pt>
                <c:pt idx="10">
                  <c:v>658.52300000000002</c:v>
                </c:pt>
                <c:pt idx="11">
                  <c:v>1086.5219999999999</c:v>
                </c:pt>
                <c:pt idx="12">
                  <c:v>315.81599999999997</c:v>
                </c:pt>
                <c:pt idx="13">
                  <c:v>429.25599999999997</c:v>
                </c:pt>
                <c:pt idx="14">
                  <c:v>289.79300000000001</c:v>
                </c:pt>
                <c:pt idx="15">
                  <c:v>65.004000000000005</c:v>
                </c:pt>
                <c:pt idx="16">
                  <c:v>352.38200000000001</c:v>
                </c:pt>
                <c:pt idx="17">
                  <c:v>480.77499999999998</c:v>
                </c:pt>
                <c:pt idx="18">
                  <c:v>496.83800000000002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4968832"/>
        <c:axId val="114966912"/>
      </c:barChart>
      <c:valAx>
        <c:axId val="114966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4968832"/>
        <c:crosses val="max"/>
        <c:crossBetween val="between"/>
      </c:valAx>
      <c:catAx>
        <c:axId val="114968832"/>
        <c:scaling>
          <c:orientation val="maxMin"/>
        </c:scaling>
        <c:delete val="0"/>
        <c:axPos val="l"/>
        <c:majorTickMark val="out"/>
        <c:minorTickMark val="none"/>
        <c:tickLblPos val="nextTo"/>
        <c:crossAx val="1149669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894.68000000000006</c:v>
                </c:pt>
                <c:pt idx="1">
                  <c:v>130.126</c:v>
                </c:pt>
                <c:pt idx="2">
                  <c:v>52.444999999999993</c:v>
                </c:pt>
                <c:pt idx="3">
                  <c:v>199.68599999999998</c:v>
                </c:pt>
                <c:pt idx="4">
                  <c:v>314.16399999999999</c:v>
                </c:pt>
                <c:pt idx="5">
                  <c:v>663.63</c:v>
                </c:pt>
                <c:pt idx="6">
                  <c:v>13.542999999999999</c:v>
                </c:pt>
                <c:pt idx="7">
                  <c:v>204.07499999999999</c:v>
                </c:pt>
                <c:pt idx="8">
                  <c:v>2797.4409999999998</c:v>
                </c:pt>
                <c:pt idx="9">
                  <c:v>727.05500000000006</c:v>
                </c:pt>
                <c:pt idx="10">
                  <c:v>658.52300000000002</c:v>
                </c:pt>
                <c:pt idx="11">
                  <c:v>1086.5219999999999</c:v>
                </c:pt>
                <c:pt idx="12">
                  <c:v>315.81599999999997</c:v>
                </c:pt>
                <c:pt idx="13">
                  <c:v>429.25599999999997</c:v>
                </c:pt>
                <c:pt idx="14">
                  <c:v>289.79300000000001</c:v>
                </c:pt>
                <c:pt idx="15">
                  <c:v>65.004000000000005</c:v>
                </c:pt>
                <c:pt idx="16">
                  <c:v>352.38200000000001</c:v>
                </c:pt>
                <c:pt idx="17">
                  <c:v>480.77499999999998</c:v>
                </c:pt>
                <c:pt idx="18">
                  <c:v>496.83800000000002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575616"/>
        <c:axId val="116573696"/>
      </c:barChart>
      <c:valAx>
        <c:axId val="116573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575616"/>
        <c:crosses val="max"/>
        <c:crossBetween val="between"/>
      </c:valAx>
      <c:catAx>
        <c:axId val="116575616"/>
        <c:scaling>
          <c:orientation val="maxMin"/>
        </c:scaling>
        <c:delete val="0"/>
        <c:axPos val="l"/>
        <c:majorTickMark val="out"/>
        <c:minorTickMark val="none"/>
        <c:tickLblPos val="nextTo"/>
        <c:crossAx val="1165736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0.53525100072687115</c:v>
                </c:pt>
                <c:pt idx="2">
                  <c:v>0</c:v>
                </c:pt>
                <c:pt idx="3">
                  <c:v>0.31056603250406417</c:v>
                </c:pt>
                <c:pt idx="4">
                  <c:v>2.5366543093221501</c:v>
                </c:pt>
                <c:pt idx="5">
                  <c:v>0</c:v>
                </c:pt>
                <c:pt idx="6">
                  <c:v>0.28520183601077725</c:v>
                </c:pt>
                <c:pt idx="7">
                  <c:v>0</c:v>
                </c:pt>
                <c:pt idx="8">
                  <c:v>0</c:v>
                </c:pt>
                <c:pt idx="9">
                  <c:v>2.0297833779460537</c:v>
                </c:pt>
                <c:pt idx="10">
                  <c:v>0.23378418255480868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2.3368099103573106</c:v>
                </c:pt>
                <c:pt idx="17">
                  <c:v>0</c:v>
                </c:pt>
                <c:pt idx="18">
                  <c:v>0.76007851579284835</c:v>
                </c:pt>
                <c:pt idx="19">
                  <c:v>0</c:v>
                </c:pt>
                <c:pt idx="20">
                  <c:v>0</c:v>
                </c:pt>
                <c:pt idx="21">
                  <c:v>0.22270372204496036</c:v>
                </c:pt>
                <c:pt idx="22">
                  <c:v>2.2572072598066018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0.80930497636173582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9.5042748217856126</c:v>
                </c:pt>
                <c:pt idx="5">
                  <c:v>0</c:v>
                </c:pt>
                <c:pt idx="6">
                  <c:v>6.3475500340814008</c:v>
                </c:pt>
                <c:pt idx="7">
                  <c:v>0</c:v>
                </c:pt>
                <c:pt idx="8">
                  <c:v>0.32322264275537993</c:v>
                </c:pt>
                <c:pt idx="9">
                  <c:v>5.6525939661198006</c:v>
                </c:pt>
                <c:pt idx="10">
                  <c:v>1.4614857580612302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4.8843952384173113</c:v>
                </c:pt>
                <c:pt idx="17">
                  <c:v>0</c:v>
                </c:pt>
                <c:pt idx="18">
                  <c:v>8.3464968112364151</c:v>
                </c:pt>
                <c:pt idx="19">
                  <c:v>0</c:v>
                </c:pt>
                <c:pt idx="20">
                  <c:v>0</c:v>
                </c:pt>
                <c:pt idx="21">
                  <c:v>0.24567421616853183</c:v>
                </c:pt>
                <c:pt idx="22">
                  <c:v>0.1550425459252926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1.0439804640419112</c:v>
                </c:pt>
                <c:pt idx="28">
                  <c:v>1.3090135486374073</c:v>
                </c:pt>
                <c:pt idx="29">
                  <c:v>0</c:v>
                </c:pt>
                <c:pt idx="30">
                  <c:v>7.7471110418650221E-2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8.9658478154160184E-2</c:v>
                </c:pt>
                <c:pt idx="3">
                  <c:v>7.7471110418650221E-2</c:v>
                </c:pt>
                <c:pt idx="4">
                  <c:v>0.42713425580436337</c:v>
                </c:pt>
                <c:pt idx="5">
                  <c:v>0</c:v>
                </c:pt>
                <c:pt idx="6">
                  <c:v>1.4398624865478391</c:v>
                </c:pt>
                <c:pt idx="7">
                  <c:v>0</c:v>
                </c:pt>
                <c:pt idx="8">
                  <c:v>7.9461033360863673E-2</c:v>
                </c:pt>
                <c:pt idx="9">
                  <c:v>2.0948717384887181</c:v>
                </c:pt>
                <c:pt idx="10">
                  <c:v>0</c:v>
                </c:pt>
                <c:pt idx="11">
                  <c:v>0.12509523601074876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1.4299873990449945</c:v>
                </c:pt>
                <c:pt idx="17">
                  <c:v>0</c:v>
                </c:pt>
                <c:pt idx="18">
                  <c:v>1.4264037404192484</c:v>
                </c:pt>
                <c:pt idx="19">
                  <c:v>0</c:v>
                </c:pt>
                <c:pt idx="20">
                  <c:v>0</c:v>
                </c:pt>
                <c:pt idx="21">
                  <c:v>7.7471110418650221E-2</c:v>
                </c:pt>
                <c:pt idx="22">
                  <c:v>0.16712958857281041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0.56668374171258218</c:v>
                </c:pt>
                <c:pt idx="28">
                  <c:v>0.76277954605759457</c:v>
                </c:pt>
                <c:pt idx="29">
                  <c:v>0</c:v>
                </c:pt>
                <c:pt idx="30">
                  <c:v>0.12875621080469249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392256"/>
        <c:axId val="177394048"/>
      </c:barChart>
      <c:catAx>
        <c:axId val="1773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394048"/>
        <c:crosses val="autoZero"/>
        <c:auto val="1"/>
        <c:lblAlgn val="ctr"/>
        <c:lblOffset val="100"/>
        <c:noMultiLvlLbl val="0"/>
      </c:catAx>
      <c:valAx>
        <c:axId val="1773940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39225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06130092893092E-2"/>
          <c:y val="4.6242059801978569E-2"/>
          <c:w val="0.7369861829748765"/>
          <c:h val="0.58881003801744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0.53525100072687115</c:v>
                </c:pt>
                <c:pt idx="2">
                  <c:v>0</c:v>
                </c:pt>
                <c:pt idx="3">
                  <c:v>0.31056603250406417</c:v>
                </c:pt>
                <c:pt idx="4">
                  <c:v>2.5366543093221501</c:v>
                </c:pt>
                <c:pt idx="5">
                  <c:v>0</c:v>
                </c:pt>
                <c:pt idx="6">
                  <c:v>0.28520183601077725</c:v>
                </c:pt>
                <c:pt idx="7">
                  <c:v>0</c:v>
                </c:pt>
                <c:pt idx="8">
                  <c:v>0</c:v>
                </c:pt>
                <c:pt idx="9">
                  <c:v>2.0297833779460537</c:v>
                </c:pt>
                <c:pt idx="10">
                  <c:v>0.23378418255480868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2.3368099103573106</c:v>
                </c:pt>
                <c:pt idx="17">
                  <c:v>0</c:v>
                </c:pt>
                <c:pt idx="18">
                  <c:v>0.76007851579284835</c:v>
                </c:pt>
                <c:pt idx="19">
                  <c:v>0</c:v>
                </c:pt>
                <c:pt idx="20">
                  <c:v>0</c:v>
                </c:pt>
                <c:pt idx="21">
                  <c:v>0.22270372204496036</c:v>
                </c:pt>
                <c:pt idx="22">
                  <c:v>2.2572072598066018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0.80930497636173582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9.5042748217856126</c:v>
                </c:pt>
                <c:pt idx="5">
                  <c:v>0</c:v>
                </c:pt>
                <c:pt idx="6">
                  <c:v>6.3475500340814008</c:v>
                </c:pt>
                <c:pt idx="7">
                  <c:v>0</c:v>
                </c:pt>
                <c:pt idx="8">
                  <c:v>0.32322264275537993</c:v>
                </c:pt>
                <c:pt idx="9">
                  <c:v>5.6525939661198006</c:v>
                </c:pt>
                <c:pt idx="10">
                  <c:v>1.4614857580612302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4.8843952384173113</c:v>
                </c:pt>
                <c:pt idx="17">
                  <c:v>0</c:v>
                </c:pt>
                <c:pt idx="18">
                  <c:v>8.3464968112364151</c:v>
                </c:pt>
                <c:pt idx="19">
                  <c:v>0</c:v>
                </c:pt>
                <c:pt idx="20">
                  <c:v>0</c:v>
                </c:pt>
                <c:pt idx="21">
                  <c:v>0.24567421616853183</c:v>
                </c:pt>
                <c:pt idx="22">
                  <c:v>0.1550425459252926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1.0439804640419112</c:v>
                </c:pt>
                <c:pt idx="28">
                  <c:v>1.3090135486374073</c:v>
                </c:pt>
                <c:pt idx="29">
                  <c:v>0</c:v>
                </c:pt>
                <c:pt idx="30">
                  <c:v>7.7471110418650221E-2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8.9658478154160184E-2</c:v>
                </c:pt>
                <c:pt idx="3">
                  <c:v>7.7471110418650221E-2</c:v>
                </c:pt>
                <c:pt idx="4">
                  <c:v>0.42713425580436337</c:v>
                </c:pt>
                <c:pt idx="5">
                  <c:v>0</c:v>
                </c:pt>
                <c:pt idx="6">
                  <c:v>1.4398624865478391</c:v>
                </c:pt>
                <c:pt idx="7">
                  <c:v>0</c:v>
                </c:pt>
                <c:pt idx="8">
                  <c:v>7.9461033360863673E-2</c:v>
                </c:pt>
                <c:pt idx="9">
                  <c:v>2.0948717384887181</c:v>
                </c:pt>
                <c:pt idx="10">
                  <c:v>0</c:v>
                </c:pt>
                <c:pt idx="11">
                  <c:v>0.12509523601074876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1.4299873990449945</c:v>
                </c:pt>
                <c:pt idx="17">
                  <c:v>0</c:v>
                </c:pt>
                <c:pt idx="18">
                  <c:v>1.4264037404192484</c:v>
                </c:pt>
                <c:pt idx="19">
                  <c:v>0</c:v>
                </c:pt>
                <c:pt idx="20">
                  <c:v>0</c:v>
                </c:pt>
                <c:pt idx="21">
                  <c:v>7.7471110418650221E-2</c:v>
                </c:pt>
                <c:pt idx="22">
                  <c:v>0.16712958857281041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0.56668374171258218</c:v>
                </c:pt>
                <c:pt idx="28">
                  <c:v>0.76277954605759457</c:v>
                </c:pt>
                <c:pt idx="29">
                  <c:v>0</c:v>
                </c:pt>
                <c:pt idx="30">
                  <c:v>0.12875621080469249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30368"/>
        <c:axId val="177531904"/>
      </c:barChart>
      <c:catAx>
        <c:axId val="1775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531904"/>
        <c:crosses val="autoZero"/>
        <c:auto val="1"/>
        <c:lblAlgn val="ctr"/>
        <c:lblOffset val="100"/>
        <c:noMultiLvlLbl val="0"/>
      </c:catAx>
      <c:valAx>
        <c:axId val="177531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53036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0.53525100072687115</c:v>
                </c:pt>
                <c:pt idx="2">
                  <c:v>0</c:v>
                </c:pt>
                <c:pt idx="3">
                  <c:v>0.31056603250406417</c:v>
                </c:pt>
                <c:pt idx="4">
                  <c:v>2.5366543093221501</c:v>
                </c:pt>
                <c:pt idx="5">
                  <c:v>0</c:v>
                </c:pt>
                <c:pt idx="6">
                  <c:v>0.28520183601077725</c:v>
                </c:pt>
                <c:pt idx="7">
                  <c:v>0</c:v>
                </c:pt>
                <c:pt idx="8">
                  <c:v>0</c:v>
                </c:pt>
                <c:pt idx="9">
                  <c:v>2.0297833779460537</c:v>
                </c:pt>
                <c:pt idx="10">
                  <c:v>0.23378418255480868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2.3368099103573106</c:v>
                </c:pt>
                <c:pt idx="17">
                  <c:v>0</c:v>
                </c:pt>
                <c:pt idx="18">
                  <c:v>0.76007851579284835</c:v>
                </c:pt>
                <c:pt idx="19">
                  <c:v>0</c:v>
                </c:pt>
                <c:pt idx="20">
                  <c:v>0</c:v>
                </c:pt>
                <c:pt idx="21">
                  <c:v>0.22270372204496036</c:v>
                </c:pt>
                <c:pt idx="22">
                  <c:v>2.2572072598066018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0.80930497636173582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9.5042748217856126</c:v>
                </c:pt>
                <c:pt idx="5">
                  <c:v>0</c:v>
                </c:pt>
                <c:pt idx="6">
                  <c:v>6.3475500340814008</c:v>
                </c:pt>
                <c:pt idx="7">
                  <c:v>0</c:v>
                </c:pt>
                <c:pt idx="8">
                  <c:v>0.32322264275537993</c:v>
                </c:pt>
                <c:pt idx="9">
                  <c:v>5.6525939661198006</c:v>
                </c:pt>
                <c:pt idx="10">
                  <c:v>1.4614857580612302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4.8843952384173113</c:v>
                </c:pt>
                <c:pt idx="17">
                  <c:v>0</c:v>
                </c:pt>
                <c:pt idx="18">
                  <c:v>8.3464968112364151</c:v>
                </c:pt>
                <c:pt idx="19">
                  <c:v>0</c:v>
                </c:pt>
                <c:pt idx="20">
                  <c:v>0</c:v>
                </c:pt>
                <c:pt idx="21">
                  <c:v>0.24567421616853183</c:v>
                </c:pt>
                <c:pt idx="22">
                  <c:v>0.1550425459252926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1.0439804640419112</c:v>
                </c:pt>
                <c:pt idx="28">
                  <c:v>1.3090135486374073</c:v>
                </c:pt>
                <c:pt idx="29">
                  <c:v>0</c:v>
                </c:pt>
                <c:pt idx="30">
                  <c:v>7.7471110418650221E-2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8.9658478154160184E-2</c:v>
                </c:pt>
                <c:pt idx="3">
                  <c:v>7.7471110418650221E-2</c:v>
                </c:pt>
                <c:pt idx="4">
                  <c:v>0.42713425580436337</c:v>
                </c:pt>
                <c:pt idx="5">
                  <c:v>0</c:v>
                </c:pt>
                <c:pt idx="6">
                  <c:v>1.4398624865478391</c:v>
                </c:pt>
                <c:pt idx="7">
                  <c:v>0</c:v>
                </c:pt>
                <c:pt idx="8">
                  <c:v>7.9461033360863673E-2</c:v>
                </c:pt>
                <c:pt idx="9">
                  <c:v>2.0948717384887181</c:v>
                </c:pt>
                <c:pt idx="10">
                  <c:v>0</c:v>
                </c:pt>
                <c:pt idx="11">
                  <c:v>0.12509523601074876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1.4299873990449945</c:v>
                </c:pt>
                <c:pt idx="17">
                  <c:v>0</c:v>
                </c:pt>
                <c:pt idx="18">
                  <c:v>1.4264037404192484</c:v>
                </c:pt>
                <c:pt idx="19">
                  <c:v>0</c:v>
                </c:pt>
                <c:pt idx="20">
                  <c:v>0</c:v>
                </c:pt>
                <c:pt idx="21">
                  <c:v>7.7471110418650221E-2</c:v>
                </c:pt>
                <c:pt idx="22">
                  <c:v>0.16712958857281041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0.56668374171258218</c:v>
                </c:pt>
                <c:pt idx="28">
                  <c:v>0.76277954605759457</c:v>
                </c:pt>
                <c:pt idx="29">
                  <c:v>0</c:v>
                </c:pt>
                <c:pt idx="30">
                  <c:v>0.12875621080469249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950080"/>
        <c:axId val="177968256"/>
      </c:barChart>
      <c:catAx>
        <c:axId val="177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968256"/>
        <c:crosses val="autoZero"/>
        <c:auto val="1"/>
        <c:lblAlgn val="ctr"/>
        <c:lblOffset val="100"/>
        <c:noMultiLvlLbl val="0"/>
      </c:catAx>
      <c:valAx>
        <c:axId val="1779682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9500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Devon Cornwall and the Isles of Scilly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71021.393712942823</c:v>
                </c:pt>
                <c:pt idx="1">
                  <c:v>23711.606917971028</c:v>
                </c:pt>
                <c:pt idx="2">
                  <c:v>1068.1399326605017</c:v>
                </c:pt>
                <c:pt idx="3">
                  <c:v>573.23560574507985</c:v>
                </c:pt>
                <c:pt idx="4">
                  <c:v>2126.6601915570131</c:v>
                </c:pt>
                <c:pt idx="5">
                  <c:v>2162.1723624826204</c:v>
                </c:pt>
                <c:pt idx="6">
                  <c:v>7267.1837844251886</c:v>
                </c:pt>
                <c:pt idx="7">
                  <c:v>33.326266881599999</c:v>
                </c:pt>
                <c:pt idx="8">
                  <c:v>0</c:v>
                </c:pt>
                <c:pt idx="9">
                  <c:v>864.36310749413235</c:v>
                </c:pt>
                <c:pt idx="10">
                  <c:v>2687.0087971777903</c:v>
                </c:pt>
                <c:pt idx="11">
                  <c:v>256.91641132913446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3613686994013103E-2"/>
          <c:w val="0.74939668458281283"/>
          <c:h val="0.62785574073800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0.53525100072687115</c:v>
                </c:pt>
                <c:pt idx="2">
                  <c:v>0</c:v>
                </c:pt>
                <c:pt idx="3">
                  <c:v>0.31056603250406417</c:v>
                </c:pt>
                <c:pt idx="4">
                  <c:v>2.5366543093221501</c:v>
                </c:pt>
                <c:pt idx="5">
                  <c:v>0</c:v>
                </c:pt>
                <c:pt idx="6">
                  <c:v>0.28520183601077725</c:v>
                </c:pt>
                <c:pt idx="7">
                  <c:v>0</c:v>
                </c:pt>
                <c:pt idx="8">
                  <c:v>0</c:v>
                </c:pt>
                <c:pt idx="9">
                  <c:v>2.0297833779460537</c:v>
                </c:pt>
                <c:pt idx="10">
                  <c:v>0.23378418255480868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2.3368099103573106</c:v>
                </c:pt>
                <c:pt idx="17">
                  <c:v>0</c:v>
                </c:pt>
                <c:pt idx="18">
                  <c:v>0.76007851579284835</c:v>
                </c:pt>
                <c:pt idx="19">
                  <c:v>0</c:v>
                </c:pt>
                <c:pt idx="20">
                  <c:v>0</c:v>
                </c:pt>
                <c:pt idx="21">
                  <c:v>0.22270372204496036</c:v>
                </c:pt>
                <c:pt idx="22">
                  <c:v>2.2572072598066018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0.80930497636173582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9.5042748217856126</c:v>
                </c:pt>
                <c:pt idx="5">
                  <c:v>0</c:v>
                </c:pt>
                <c:pt idx="6">
                  <c:v>6.3475500340814008</c:v>
                </c:pt>
                <c:pt idx="7">
                  <c:v>0</c:v>
                </c:pt>
                <c:pt idx="8">
                  <c:v>0.32322264275537993</c:v>
                </c:pt>
                <c:pt idx="9">
                  <c:v>5.6525939661198006</c:v>
                </c:pt>
                <c:pt idx="10">
                  <c:v>1.4614857580612302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4.8843952384173113</c:v>
                </c:pt>
                <c:pt idx="17">
                  <c:v>0</c:v>
                </c:pt>
                <c:pt idx="18">
                  <c:v>8.3464968112364151</c:v>
                </c:pt>
                <c:pt idx="19">
                  <c:v>0</c:v>
                </c:pt>
                <c:pt idx="20">
                  <c:v>0</c:v>
                </c:pt>
                <c:pt idx="21">
                  <c:v>0.24567421616853183</c:v>
                </c:pt>
                <c:pt idx="22">
                  <c:v>0.1550425459252926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1.0439804640419112</c:v>
                </c:pt>
                <c:pt idx="28">
                  <c:v>1.3090135486374073</c:v>
                </c:pt>
                <c:pt idx="29">
                  <c:v>0</c:v>
                </c:pt>
                <c:pt idx="30">
                  <c:v>7.7471110418650221E-2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8.9658478154160184E-2</c:v>
                </c:pt>
                <c:pt idx="3">
                  <c:v>7.7471110418650221E-2</c:v>
                </c:pt>
                <c:pt idx="4">
                  <c:v>0.42713425580436337</c:v>
                </c:pt>
                <c:pt idx="5">
                  <c:v>0</c:v>
                </c:pt>
                <c:pt idx="6">
                  <c:v>1.4398624865478391</c:v>
                </c:pt>
                <c:pt idx="7">
                  <c:v>0</c:v>
                </c:pt>
                <c:pt idx="8">
                  <c:v>7.9461033360863673E-2</c:v>
                </c:pt>
                <c:pt idx="9">
                  <c:v>2.0948717384887181</c:v>
                </c:pt>
                <c:pt idx="10">
                  <c:v>0</c:v>
                </c:pt>
                <c:pt idx="11">
                  <c:v>0.12509523601074876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1.4299873990449945</c:v>
                </c:pt>
                <c:pt idx="17">
                  <c:v>0</c:v>
                </c:pt>
                <c:pt idx="18">
                  <c:v>1.4264037404192484</c:v>
                </c:pt>
                <c:pt idx="19">
                  <c:v>0</c:v>
                </c:pt>
                <c:pt idx="20">
                  <c:v>0</c:v>
                </c:pt>
                <c:pt idx="21">
                  <c:v>7.7471110418650221E-2</c:v>
                </c:pt>
                <c:pt idx="22">
                  <c:v>0.16712958857281041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0.56668374171258218</c:v>
                </c:pt>
                <c:pt idx="28">
                  <c:v>0.76277954605759457</c:v>
                </c:pt>
                <c:pt idx="29">
                  <c:v>0</c:v>
                </c:pt>
                <c:pt idx="30">
                  <c:v>0.12875621080469249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6492544"/>
        <c:axId val="116502528"/>
      </c:barChart>
      <c:catAx>
        <c:axId val="116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16502528"/>
        <c:crosses val="autoZero"/>
        <c:auto val="1"/>
        <c:lblAlgn val="ctr"/>
        <c:lblOffset val="100"/>
        <c:noMultiLvlLbl val="0"/>
      </c:catAx>
      <c:valAx>
        <c:axId val="1165025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49254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0.65711393980773247</c:v>
                </c:pt>
                <c:pt idx="3">
                  <c:v>0</c:v>
                </c:pt>
                <c:pt idx="4">
                  <c:v>3.7370402358197761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2.0019329656411498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5.054296276816304</c:v>
                </c:pt>
                <c:pt idx="29">
                  <c:v>0</c:v>
                </c:pt>
                <c:pt idx="30">
                  <c:v>0.59902463535140549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2.2626544484219231</c:v>
                </c:pt>
                <c:pt idx="3">
                  <c:v>0</c:v>
                </c:pt>
                <c:pt idx="4">
                  <c:v>1.9002533219061757</c:v>
                </c:pt>
                <c:pt idx="5">
                  <c:v>0</c:v>
                </c:pt>
                <c:pt idx="6">
                  <c:v>5.0182001259353042</c:v>
                </c:pt>
                <c:pt idx="7">
                  <c:v>0</c:v>
                </c:pt>
                <c:pt idx="8">
                  <c:v>3.9077625430663976</c:v>
                </c:pt>
                <c:pt idx="9">
                  <c:v>1.7506866786648825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2.1240837979448837</c:v>
                </c:pt>
                <c:pt idx="17">
                  <c:v>0</c:v>
                </c:pt>
                <c:pt idx="18">
                  <c:v>9.4575144957676507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1.7250877645559617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12.621864879841594</c:v>
                </c:pt>
                <c:pt idx="28">
                  <c:v>17.775204518719946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1.7791823488876073</c:v>
                </c:pt>
                <c:pt idx="5">
                  <c:v>0</c:v>
                </c:pt>
                <c:pt idx="6">
                  <c:v>1.2210510327072792</c:v>
                </c:pt>
                <c:pt idx="7">
                  <c:v>0</c:v>
                </c:pt>
                <c:pt idx="8">
                  <c:v>0.58402341004108993</c:v>
                </c:pt>
                <c:pt idx="9">
                  <c:v>0</c:v>
                </c:pt>
                <c:pt idx="10">
                  <c:v>1.3385401901520653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3.736832907509211</c:v>
                </c:pt>
                <c:pt idx="17">
                  <c:v>0</c:v>
                </c:pt>
                <c:pt idx="18">
                  <c:v>2.8866180514289028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1.1680468200821799</c:v>
                </c:pt>
                <c:pt idx="28">
                  <c:v>3.3393705195950569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68480"/>
        <c:axId val="177670016"/>
      </c:barChart>
      <c:catAx>
        <c:axId val="1776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70016"/>
        <c:crosses val="autoZero"/>
        <c:auto val="1"/>
        <c:lblAlgn val="ctr"/>
        <c:lblOffset val="100"/>
        <c:noMultiLvlLbl val="0"/>
      </c:catAx>
      <c:valAx>
        <c:axId val="1776700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6848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69296223580991E-2"/>
          <c:y val="2.5876524274809645E-2"/>
          <c:w val="0.73009145985935631"/>
          <c:h val="0.61654155433401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0.65711393980773247</c:v>
                </c:pt>
                <c:pt idx="3">
                  <c:v>0</c:v>
                </c:pt>
                <c:pt idx="4">
                  <c:v>3.7370402358197761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2.0019329656411498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5.054296276816304</c:v>
                </c:pt>
                <c:pt idx="29">
                  <c:v>0</c:v>
                </c:pt>
                <c:pt idx="30">
                  <c:v>0.59902463535140549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2.2626544484219231</c:v>
                </c:pt>
                <c:pt idx="3">
                  <c:v>0</c:v>
                </c:pt>
                <c:pt idx="4">
                  <c:v>1.9002533219061757</c:v>
                </c:pt>
                <c:pt idx="5">
                  <c:v>0</c:v>
                </c:pt>
                <c:pt idx="6">
                  <c:v>5.0182001259353042</c:v>
                </c:pt>
                <c:pt idx="7">
                  <c:v>0</c:v>
                </c:pt>
                <c:pt idx="8">
                  <c:v>3.9077625430663976</c:v>
                </c:pt>
                <c:pt idx="9">
                  <c:v>1.7506866786648825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2.1240837979448837</c:v>
                </c:pt>
                <c:pt idx="17">
                  <c:v>0</c:v>
                </c:pt>
                <c:pt idx="18">
                  <c:v>9.4575144957676507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1.7250877645559617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12.621864879841594</c:v>
                </c:pt>
                <c:pt idx="28">
                  <c:v>17.775204518719946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1.7791823488876073</c:v>
                </c:pt>
                <c:pt idx="5">
                  <c:v>0</c:v>
                </c:pt>
                <c:pt idx="6">
                  <c:v>1.2210510327072792</c:v>
                </c:pt>
                <c:pt idx="7">
                  <c:v>0</c:v>
                </c:pt>
                <c:pt idx="8">
                  <c:v>0.58402341004108993</c:v>
                </c:pt>
                <c:pt idx="9">
                  <c:v>0</c:v>
                </c:pt>
                <c:pt idx="10">
                  <c:v>1.3385401901520653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3.736832907509211</c:v>
                </c:pt>
                <c:pt idx="17">
                  <c:v>0</c:v>
                </c:pt>
                <c:pt idx="18">
                  <c:v>2.8866180514289028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1.1680468200821799</c:v>
                </c:pt>
                <c:pt idx="28">
                  <c:v>3.3393705195950569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736704"/>
        <c:axId val="177742592"/>
      </c:barChart>
      <c:catAx>
        <c:axId val="1777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742592"/>
        <c:crosses val="autoZero"/>
        <c:auto val="1"/>
        <c:lblAlgn val="ctr"/>
        <c:lblOffset val="100"/>
        <c:noMultiLvlLbl val="0"/>
      </c:catAx>
      <c:valAx>
        <c:axId val="1777425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73670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18.487328281916515</c:v>
                </c:pt>
                <c:pt idx="5">
                  <c:v>0</c:v>
                </c:pt>
                <c:pt idx="6">
                  <c:v>0.16008289108246221</c:v>
                </c:pt>
                <c:pt idx="7">
                  <c:v>0.11752474009853876</c:v>
                </c:pt>
                <c:pt idx="8">
                  <c:v>0</c:v>
                </c:pt>
                <c:pt idx="9">
                  <c:v>5.4031847520119483</c:v>
                </c:pt>
                <c:pt idx="10">
                  <c:v>0.26726434391473192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6.2174242686811736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0.8215530145381823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0.21105033436866338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0.21868917718483369</c:v>
                </c:pt>
                <c:pt idx="4">
                  <c:v>9.9648261997846497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5.3682622953447057</c:v>
                </c:pt>
                <c:pt idx="10">
                  <c:v>1.2172635436128063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0.453201896524555</c:v>
                </c:pt>
                <c:pt idx="17">
                  <c:v>0</c:v>
                </c:pt>
                <c:pt idx="18">
                  <c:v>0.26981812683371964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0.85111392640865691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0.28242261978866867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0.40747460588815071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845376"/>
        <c:axId val="177846912"/>
      </c:barChart>
      <c:catAx>
        <c:axId val="1778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46912"/>
        <c:crosses val="autoZero"/>
        <c:auto val="1"/>
        <c:lblAlgn val="ctr"/>
        <c:lblOffset val="100"/>
        <c:noMultiLvlLbl val="0"/>
      </c:catAx>
      <c:valAx>
        <c:axId val="1778469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4537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64019339101159E-2"/>
          <c:y val="2.3613686994013096E-2"/>
          <c:w val="0.7438809060903967"/>
          <c:h val="0.621067228895612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18.487328281916515</c:v>
                </c:pt>
                <c:pt idx="5">
                  <c:v>0</c:v>
                </c:pt>
                <c:pt idx="6">
                  <c:v>0.16008289108246221</c:v>
                </c:pt>
                <c:pt idx="7">
                  <c:v>0.11752474009853876</c:v>
                </c:pt>
                <c:pt idx="8">
                  <c:v>0</c:v>
                </c:pt>
                <c:pt idx="9">
                  <c:v>5.4031847520119483</c:v>
                </c:pt>
                <c:pt idx="10">
                  <c:v>0.26726434391473192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6.2174242686811736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0.8215530145381823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0.21105033436866338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0.21868917718483369</c:v>
                </c:pt>
                <c:pt idx="4">
                  <c:v>9.9648261997846497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5.3682622953447057</c:v>
                </c:pt>
                <c:pt idx="10">
                  <c:v>1.2172635436128063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0.453201896524555</c:v>
                </c:pt>
                <c:pt idx="17">
                  <c:v>0</c:v>
                </c:pt>
                <c:pt idx="18">
                  <c:v>0.26981812683371964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B/M/B*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0.85111392640865691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0.28242261978866867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0.40747460588815071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10528"/>
        <c:axId val="178312320"/>
      </c:barChart>
      <c:catAx>
        <c:axId val="1783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312320"/>
        <c:crosses val="autoZero"/>
        <c:auto val="1"/>
        <c:lblAlgn val="ctr"/>
        <c:lblOffset val="100"/>
        <c:noMultiLvlLbl val="0"/>
      </c:catAx>
      <c:valAx>
        <c:axId val="1783123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1052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0.80930497636173582</c:v>
                </c:pt>
                <c:pt idx="1">
                  <c:v>0</c:v>
                </c:pt>
                <c:pt idx="3">
                  <c:v>4.705365674209939</c:v>
                </c:pt>
                <c:pt idx="4">
                  <c:v>0</c:v>
                </c:pt>
                <c:pt idx="6">
                  <c:v>5.054296276816304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1.3090135486374073</c:v>
                </c:pt>
                <c:pt idx="1">
                  <c:v>1.0439804640419112</c:v>
                </c:pt>
                <c:pt idx="3">
                  <c:v>21.65621906971721</c:v>
                </c:pt>
                <c:pt idx="4">
                  <c:v>23.982976851471033</c:v>
                </c:pt>
                <c:pt idx="6">
                  <c:v>17.775204518719946</c:v>
                </c:pt>
                <c:pt idx="7">
                  <c:v>12.621864879841594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0.49099338223801509</c:v>
                </c:pt>
                <c:pt idx="1">
                  <c:v>0.56668374171258218</c:v>
                </c:pt>
                <c:pt idx="3">
                  <c:v>3.5871097463402295</c:v>
                </c:pt>
                <c:pt idx="4">
                  <c:v>6.5660309044117042</c:v>
                </c:pt>
                <c:pt idx="6">
                  <c:v>2.1713236995128775</c:v>
                </c:pt>
                <c:pt idx="7">
                  <c:v>1.1680468200821799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8509952"/>
        <c:axId val="118511488"/>
      </c:barChart>
      <c:catAx>
        <c:axId val="1185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8511488"/>
        <c:crosses val="autoZero"/>
        <c:auto val="1"/>
        <c:lblAlgn val="ctr"/>
        <c:lblOffset val="100"/>
        <c:noMultiLvlLbl val="0"/>
      </c:catAx>
      <c:valAx>
        <c:axId val="11851148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85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0.80930497636173582</c:v>
                </c:pt>
                <c:pt idx="1">
                  <c:v>0</c:v>
                </c:pt>
                <c:pt idx="3">
                  <c:v>4.705365674209939</c:v>
                </c:pt>
                <c:pt idx="4">
                  <c:v>0</c:v>
                </c:pt>
                <c:pt idx="6">
                  <c:v>5.054296276816304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1.3090135486374073</c:v>
                </c:pt>
                <c:pt idx="1">
                  <c:v>1.0439804640419112</c:v>
                </c:pt>
                <c:pt idx="3">
                  <c:v>21.65621906971721</c:v>
                </c:pt>
                <c:pt idx="4">
                  <c:v>23.982976851471033</c:v>
                </c:pt>
                <c:pt idx="6">
                  <c:v>17.775204518719946</c:v>
                </c:pt>
                <c:pt idx="7">
                  <c:v>12.621864879841594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0.49099338223801509</c:v>
                </c:pt>
                <c:pt idx="1">
                  <c:v>0.56668374171258218</c:v>
                </c:pt>
                <c:pt idx="3">
                  <c:v>3.5871097463402295</c:v>
                </c:pt>
                <c:pt idx="4">
                  <c:v>6.5660309044117042</c:v>
                </c:pt>
                <c:pt idx="6">
                  <c:v>2.1713236995128775</c:v>
                </c:pt>
                <c:pt idx="7">
                  <c:v>1.1680468200821799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0659328"/>
        <c:axId val="160660864"/>
      </c:barChart>
      <c:catAx>
        <c:axId val="1606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660864"/>
        <c:crosses val="autoZero"/>
        <c:auto val="1"/>
        <c:lblAlgn val="ctr"/>
        <c:lblOffset val="100"/>
        <c:noMultiLvlLbl val="0"/>
      </c:catAx>
      <c:valAx>
        <c:axId val="16066086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65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0.91380387257963769</c:v>
                </c:pt>
                <c:pt idx="1">
                  <c:v>0.92059219380888291</c:v>
                </c:pt>
                <c:pt idx="2">
                  <c:v>0.89534883720930236</c:v>
                </c:pt>
                <c:pt idx="3">
                  <c:v>0.87769784172661869</c:v>
                </c:pt>
                <c:pt idx="4">
                  <c:v>0.9162717219589257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7.4953154278575893E-2</c:v>
                </c:pt>
                <c:pt idx="1">
                  <c:v>7.1332436069986543E-2</c:v>
                </c:pt>
                <c:pt idx="2">
                  <c:v>5.8139534883720929E-2</c:v>
                </c:pt>
                <c:pt idx="3">
                  <c:v>0.11510791366906475</c:v>
                </c:pt>
                <c:pt idx="4">
                  <c:v>7.266982622432859E-2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7.4953154278575894E-3</c:v>
                </c:pt>
                <c:pt idx="1">
                  <c:v>5.3835800807537013E-3</c:v>
                </c:pt>
                <c:pt idx="2">
                  <c:v>3.4883720930232558E-2</c:v>
                </c:pt>
                <c:pt idx="3">
                  <c:v>7.1942446043165471E-3</c:v>
                </c:pt>
                <c:pt idx="4">
                  <c:v>6.3191153238546603E-3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2.4984384759525295E-3</c:v>
                </c:pt>
                <c:pt idx="1">
                  <c:v>2.6917900403768506E-3</c:v>
                </c:pt>
                <c:pt idx="2">
                  <c:v>0</c:v>
                </c:pt>
                <c:pt idx="3">
                  <c:v>0</c:v>
                </c:pt>
                <c:pt idx="4">
                  <c:v>3.1595576619273301E-3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1.2492192379762648E-3</c:v>
                </c:pt>
                <c:pt idx="1">
                  <c:v>0</c:v>
                </c:pt>
                <c:pt idx="2">
                  <c:v>1.1627906976744186E-2</c:v>
                </c:pt>
                <c:pt idx="3">
                  <c:v>0</c:v>
                </c:pt>
                <c:pt idx="4">
                  <c:v>1.5797788309636651E-3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catAx>
        <c:axId val="1607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766208"/>
        <c:crosses val="autoZero"/>
        <c:auto val="1"/>
        <c:lblAlgn val="ctr"/>
        <c:lblOffset val="100"/>
        <c:noMultiLvlLbl val="0"/>
      </c:catAx>
      <c:valAx>
        <c:axId val="1607662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76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0.91380387257963769</c:v>
                </c:pt>
                <c:pt idx="1">
                  <c:v>0.92059219380888291</c:v>
                </c:pt>
                <c:pt idx="2">
                  <c:v>0.89534883720930236</c:v>
                </c:pt>
                <c:pt idx="3">
                  <c:v>0.87769784172661869</c:v>
                </c:pt>
                <c:pt idx="4">
                  <c:v>0.9162717219589257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7.4953154278575893E-2</c:v>
                </c:pt>
                <c:pt idx="1">
                  <c:v>7.1332436069986543E-2</c:v>
                </c:pt>
                <c:pt idx="2">
                  <c:v>5.8139534883720929E-2</c:v>
                </c:pt>
                <c:pt idx="3">
                  <c:v>0.11510791366906475</c:v>
                </c:pt>
                <c:pt idx="4">
                  <c:v>7.266982622432859E-2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7.4953154278575894E-3</c:v>
                </c:pt>
                <c:pt idx="1">
                  <c:v>5.3835800807537013E-3</c:v>
                </c:pt>
                <c:pt idx="2">
                  <c:v>3.4883720930232558E-2</c:v>
                </c:pt>
                <c:pt idx="3">
                  <c:v>7.1942446043165471E-3</c:v>
                </c:pt>
                <c:pt idx="4">
                  <c:v>6.3191153238546603E-3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2.4984384759525295E-3</c:v>
                </c:pt>
                <c:pt idx="1">
                  <c:v>2.6917900403768506E-3</c:v>
                </c:pt>
                <c:pt idx="2">
                  <c:v>0</c:v>
                </c:pt>
                <c:pt idx="3">
                  <c:v>0</c:v>
                </c:pt>
                <c:pt idx="4">
                  <c:v>3.1595576619273301E-3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1.2492192379762648E-3</c:v>
                </c:pt>
                <c:pt idx="1">
                  <c:v>0</c:v>
                </c:pt>
                <c:pt idx="2">
                  <c:v>1.1627906976744186E-2</c:v>
                </c:pt>
                <c:pt idx="3">
                  <c:v>0</c:v>
                </c:pt>
                <c:pt idx="4">
                  <c:v>1.5797788309636651E-3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98976"/>
        <c:axId val="160808960"/>
      </c:barChart>
      <c:catAx>
        <c:axId val="1607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0808960"/>
        <c:crosses val="autoZero"/>
        <c:auto val="1"/>
        <c:lblAlgn val="ctr"/>
        <c:lblOffset val="100"/>
        <c:noMultiLvlLbl val="0"/>
      </c:catAx>
      <c:valAx>
        <c:axId val="16080896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798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0.36509900990099009</c:v>
                </c:pt>
                <c:pt idx="1">
                  <c:v>0.34852546916890081</c:v>
                </c:pt>
                <c:pt idx="2">
                  <c:v>0.44565217391304346</c:v>
                </c:pt>
                <c:pt idx="3">
                  <c:v>0.56028368794326244</c:v>
                </c:pt>
                <c:pt idx="4">
                  <c:v>0.32967032967032966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0.3941831683168317</c:v>
                </c:pt>
                <c:pt idx="1">
                  <c:v>0.42761394101876676</c:v>
                </c:pt>
                <c:pt idx="2">
                  <c:v>0.22826086956521738</c:v>
                </c:pt>
                <c:pt idx="3">
                  <c:v>0.21985815602836881</c:v>
                </c:pt>
                <c:pt idx="4">
                  <c:v>0.4175824175824176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0.17202970297029702</c:v>
                </c:pt>
                <c:pt idx="1">
                  <c:v>0.16487935656836461</c:v>
                </c:pt>
                <c:pt idx="2">
                  <c:v>0.14130434782608695</c:v>
                </c:pt>
                <c:pt idx="3">
                  <c:v>0.13475177304964539</c:v>
                </c:pt>
                <c:pt idx="4">
                  <c:v>0.19309262166405022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5.2599009900990097E-2</c:v>
                </c:pt>
                <c:pt idx="1">
                  <c:v>4.2895442359249331E-2</c:v>
                </c:pt>
                <c:pt idx="2">
                  <c:v>0.14130434782608695</c:v>
                </c:pt>
                <c:pt idx="3">
                  <c:v>5.6737588652482268E-2</c:v>
                </c:pt>
                <c:pt idx="4">
                  <c:v>5.0235478806907381E-2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8.6633663366336641E-3</c:v>
                </c:pt>
                <c:pt idx="1">
                  <c:v>1.2064343163538873E-2</c:v>
                </c:pt>
                <c:pt idx="2">
                  <c:v>1.0869565217391304E-2</c:v>
                </c:pt>
                <c:pt idx="3">
                  <c:v>7.0921985815602835E-3</c:v>
                </c:pt>
                <c:pt idx="4">
                  <c:v>4.7095761381475663E-3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7.4257425742574254E-3</c:v>
                </c:pt>
                <c:pt idx="1">
                  <c:v>4.0214477211796247E-3</c:v>
                </c:pt>
                <c:pt idx="2">
                  <c:v>3.2608695652173912E-2</c:v>
                </c:pt>
                <c:pt idx="3">
                  <c:v>2.1276595744680851E-2</c:v>
                </c:pt>
                <c:pt idx="4">
                  <c:v>4.7095761381475663E-3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440704"/>
        <c:axId val="160442240"/>
      </c:barChart>
      <c:catAx>
        <c:axId val="1604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442240"/>
        <c:crosses val="autoZero"/>
        <c:auto val="1"/>
        <c:lblAlgn val="ctr"/>
        <c:lblOffset val="100"/>
        <c:noMultiLvlLbl val="0"/>
      </c:catAx>
      <c:valAx>
        <c:axId val="16044224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44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Devon Cornwall and the Isles of Scilly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71021.393712942823</c:v>
                </c:pt>
                <c:pt idx="1">
                  <c:v>23711.606917971028</c:v>
                </c:pt>
                <c:pt idx="2">
                  <c:v>1068.1399326605017</c:v>
                </c:pt>
                <c:pt idx="3">
                  <c:v>573.23560574507985</c:v>
                </c:pt>
                <c:pt idx="4">
                  <c:v>2126.6601915570131</c:v>
                </c:pt>
                <c:pt idx="5">
                  <c:v>2162.1723624826204</c:v>
                </c:pt>
                <c:pt idx="6">
                  <c:v>7267.1837844251886</c:v>
                </c:pt>
                <c:pt idx="7">
                  <c:v>33.326266881599999</c:v>
                </c:pt>
                <c:pt idx="8">
                  <c:v>0</c:v>
                </c:pt>
                <c:pt idx="9">
                  <c:v>864.36310749413235</c:v>
                </c:pt>
                <c:pt idx="10">
                  <c:v>2687.0087971777903</c:v>
                </c:pt>
                <c:pt idx="11">
                  <c:v>256.91641132913446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0.36509900990099009</c:v>
                </c:pt>
                <c:pt idx="1">
                  <c:v>0.34852546916890081</c:v>
                </c:pt>
                <c:pt idx="2">
                  <c:v>0.44565217391304346</c:v>
                </c:pt>
                <c:pt idx="3">
                  <c:v>0.56028368794326244</c:v>
                </c:pt>
                <c:pt idx="4">
                  <c:v>0.32967032967032966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0.3941831683168317</c:v>
                </c:pt>
                <c:pt idx="1">
                  <c:v>0.42761394101876676</c:v>
                </c:pt>
                <c:pt idx="2">
                  <c:v>0.22826086956521738</c:v>
                </c:pt>
                <c:pt idx="3">
                  <c:v>0.21985815602836881</c:v>
                </c:pt>
                <c:pt idx="4">
                  <c:v>0.4175824175824176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0.17202970297029702</c:v>
                </c:pt>
                <c:pt idx="1">
                  <c:v>0.16487935656836461</c:v>
                </c:pt>
                <c:pt idx="2">
                  <c:v>0.14130434782608695</c:v>
                </c:pt>
                <c:pt idx="3">
                  <c:v>0.13475177304964539</c:v>
                </c:pt>
                <c:pt idx="4">
                  <c:v>0.19309262166405022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5.2599009900990097E-2</c:v>
                </c:pt>
                <c:pt idx="1">
                  <c:v>4.2895442359249331E-2</c:v>
                </c:pt>
                <c:pt idx="2">
                  <c:v>0.14130434782608695</c:v>
                </c:pt>
                <c:pt idx="3">
                  <c:v>5.6737588652482268E-2</c:v>
                </c:pt>
                <c:pt idx="4">
                  <c:v>5.0235478806907381E-2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8.6633663366336641E-3</c:v>
                </c:pt>
                <c:pt idx="1">
                  <c:v>1.2064343163538873E-2</c:v>
                </c:pt>
                <c:pt idx="2">
                  <c:v>1.0869565217391304E-2</c:v>
                </c:pt>
                <c:pt idx="3">
                  <c:v>7.0921985815602835E-3</c:v>
                </c:pt>
                <c:pt idx="4">
                  <c:v>4.7095761381475663E-3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Devon Cornwall and the Isles of Scilly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7.4257425742574254E-3</c:v>
                </c:pt>
                <c:pt idx="1">
                  <c:v>4.0214477211796247E-3</c:v>
                </c:pt>
                <c:pt idx="2">
                  <c:v>3.2608695652173912E-2</c:v>
                </c:pt>
                <c:pt idx="3">
                  <c:v>2.1276595744680851E-2</c:v>
                </c:pt>
                <c:pt idx="4">
                  <c:v>4.7095761381475663E-3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500352"/>
        <c:axId val="160514432"/>
      </c:barChart>
      <c:catAx>
        <c:axId val="1605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0514432"/>
        <c:crosses val="autoZero"/>
        <c:auto val="1"/>
        <c:lblAlgn val="ctr"/>
        <c:lblOffset val="100"/>
        <c:noMultiLvlLbl val="0"/>
      </c:catAx>
      <c:valAx>
        <c:axId val="16051443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50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19.50452575873053</c:v>
                </c:pt>
                <c:pt idx="1">
                  <c:v>22.309884756270979</c:v>
                </c:pt>
                <c:pt idx="2">
                  <c:v>28.176388575134887</c:v>
                </c:pt>
                <c:pt idx="3">
                  <c:v>19.973876156151917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80.495474241269463</c:v>
                </c:pt>
                <c:pt idx="1">
                  <c:v>77.690115243729025</c:v>
                </c:pt>
                <c:pt idx="2">
                  <c:v>71.823611424865106</c:v>
                </c:pt>
                <c:pt idx="3">
                  <c:v>80.026123843848083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595968"/>
        <c:axId val="160597504"/>
      </c:barChart>
      <c:catAx>
        <c:axId val="1605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597504"/>
        <c:crosses val="autoZero"/>
        <c:auto val="1"/>
        <c:lblAlgn val="ctr"/>
        <c:lblOffset val="100"/>
        <c:noMultiLvlLbl val="0"/>
      </c:catAx>
      <c:valAx>
        <c:axId val="16059750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59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19.50452575873053</c:v>
                </c:pt>
                <c:pt idx="1">
                  <c:v>22.309884756270979</c:v>
                </c:pt>
                <c:pt idx="2">
                  <c:v>28.176388575134887</c:v>
                </c:pt>
                <c:pt idx="3">
                  <c:v>19.973876156151917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80.495474241269463</c:v>
                </c:pt>
                <c:pt idx="1">
                  <c:v>77.690115243729025</c:v>
                </c:pt>
                <c:pt idx="2">
                  <c:v>71.823611424865106</c:v>
                </c:pt>
                <c:pt idx="3">
                  <c:v>80.026123843848083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175040"/>
        <c:axId val="161176576"/>
      </c:barChart>
      <c:catAx>
        <c:axId val="1611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1176576"/>
        <c:crosses val="autoZero"/>
        <c:auto val="1"/>
        <c:lblAlgn val="ctr"/>
        <c:lblOffset val="100"/>
        <c:noMultiLvlLbl val="0"/>
      </c:catAx>
      <c:valAx>
        <c:axId val="16117657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117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9.7325203223092753</c:v>
                </c:pt>
                <c:pt idx="1">
                  <c:v>2.5173770757205838</c:v>
                </c:pt>
                <c:pt idx="2">
                  <c:v>3.7773833221469828</c:v>
                </c:pt>
                <c:pt idx="3">
                  <c:v>0.8862339599139738</c:v>
                </c:pt>
                <c:pt idx="4">
                  <c:v>6.2940590262245761</c:v>
                </c:pt>
                <c:pt idx="5">
                  <c:v>0</c:v>
                </c:pt>
                <c:pt idx="6">
                  <c:v>0</c:v>
                </c:pt>
                <c:pt idx="8">
                  <c:v>7.0673630839784449</c:v>
                </c:pt>
                <c:pt idx="9">
                  <c:v>1.1311989223817662</c:v>
                </c:pt>
                <c:pt idx="10">
                  <c:v>6.5635036021937596</c:v>
                </c:pt>
                <c:pt idx="11">
                  <c:v>0</c:v>
                </c:pt>
                <c:pt idx="12">
                  <c:v>9.8695890827235324</c:v>
                </c:pt>
                <c:pt idx="13">
                  <c:v>0</c:v>
                </c:pt>
                <c:pt idx="14">
                  <c:v>0</c:v>
                </c:pt>
                <c:pt idx="16">
                  <c:v>19.20909737245842</c:v>
                </c:pt>
                <c:pt idx="17">
                  <c:v>0.7284557251136099</c:v>
                </c:pt>
                <c:pt idx="18">
                  <c:v>5.5745139969704072</c:v>
                </c:pt>
                <c:pt idx="19">
                  <c:v>0</c:v>
                </c:pt>
                <c:pt idx="20">
                  <c:v>7.0498607856153921</c:v>
                </c:pt>
                <c:pt idx="21">
                  <c:v>0</c:v>
                </c:pt>
                <c:pt idx="22">
                  <c:v>0</c:v>
                </c:pt>
                <c:pt idx="24">
                  <c:v>10.018150462060095</c:v>
                </c:pt>
                <c:pt idx="25">
                  <c:v>2.62647264462773</c:v>
                </c:pt>
                <c:pt idx="26">
                  <c:v>3.9678469603832034</c:v>
                </c:pt>
                <c:pt idx="27">
                  <c:v>1.0359241379108415</c:v>
                </c:pt>
                <c:pt idx="28">
                  <c:v>6.1562197232247176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64000"/>
        <c:axId val="161265536"/>
      </c:barChart>
      <c:catAx>
        <c:axId val="1612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265536"/>
        <c:crosses val="autoZero"/>
        <c:auto val="1"/>
        <c:lblAlgn val="ctr"/>
        <c:lblOffset val="100"/>
        <c:noMultiLvlLbl val="0"/>
      </c:catAx>
      <c:valAx>
        <c:axId val="16126553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126400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5.4758507601836377E-2"/>
          <c:w val="0.86659772492244058"/>
          <c:h val="0.55353032591732043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9.7325203223092753</c:v>
                </c:pt>
                <c:pt idx="1">
                  <c:v>2.5173770757205838</c:v>
                </c:pt>
                <c:pt idx="2">
                  <c:v>3.7773833221469828</c:v>
                </c:pt>
                <c:pt idx="3">
                  <c:v>0.8862339599139738</c:v>
                </c:pt>
                <c:pt idx="4">
                  <c:v>6.2940590262245761</c:v>
                </c:pt>
                <c:pt idx="5">
                  <c:v>0</c:v>
                </c:pt>
                <c:pt idx="6">
                  <c:v>0</c:v>
                </c:pt>
                <c:pt idx="8">
                  <c:v>7.0673630839784449</c:v>
                </c:pt>
                <c:pt idx="9">
                  <c:v>1.1311989223817662</c:v>
                </c:pt>
                <c:pt idx="10">
                  <c:v>6.5635036021937596</c:v>
                </c:pt>
                <c:pt idx="11">
                  <c:v>0</c:v>
                </c:pt>
                <c:pt idx="12">
                  <c:v>9.8695890827235324</c:v>
                </c:pt>
                <c:pt idx="13">
                  <c:v>0</c:v>
                </c:pt>
                <c:pt idx="14">
                  <c:v>0</c:v>
                </c:pt>
                <c:pt idx="16">
                  <c:v>19.20909737245842</c:v>
                </c:pt>
                <c:pt idx="17">
                  <c:v>0.7284557251136099</c:v>
                </c:pt>
                <c:pt idx="18">
                  <c:v>5.5745139969704072</c:v>
                </c:pt>
                <c:pt idx="19">
                  <c:v>0</c:v>
                </c:pt>
                <c:pt idx="20">
                  <c:v>7.0498607856153921</c:v>
                </c:pt>
                <c:pt idx="21">
                  <c:v>0</c:v>
                </c:pt>
                <c:pt idx="22">
                  <c:v>0</c:v>
                </c:pt>
                <c:pt idx="24">
                  <c:v>10.018150462060095</c:v>
                </c:pt>
                <c:pt idx="25">
                  <c:v>2.62647264462773</c:v>
                </c:pt>
                <c:pt idx="26">
                  <c:v>3.9678469603832034</c:v>
                </c:pt>
                <c:pt idx="27">
                  <c:v>1.0359241379108415</c:v>
                </c:pt>
                <c:pt idx="28">
                  <c:v>6.1562197232247176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407360"/>
        <c:axId val="161408896"/>
      </c:barChart>
      <c:catAx>
        <c:axId val="1614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1408896"/>
        <c:crosses val="autoZero"/>
        <c:auto val="1"/>
        <c:lblAlgn val="ctr"/>
        <c:lblOffset val="100"/>
        <c:noMultiLvlLbl val="0"/>
      </c:catAx>
      <c:valAx>
        <c:axId val="161408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140736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14.18</c:v>
                </c:pt>
                <c:pt idx="1">
                  <c:v>15.97</c:v>
                </c:pt>
                <c:pt idx="2">
                  <c:v>4.6100000000000003</c:v>
                </c:pt>
                <c:pt idx="3">
                  <c:v>17.27</c:v>
                </c:pt>
                <c:pt idx="4">
                  <c:v>9.0299999999999994</c:v>
                </c:pt>
                <c:pt idx="5">
                  <c:v>12.48</c:v>
                </c:pt>
                <c:pt idx="6">
                  <c:v>14.11</c:v>
                </c:pt>
                <c:pt idx="7">
                  <c:v>11.94</c:v>
                </c:pt>
                <c:pt idx="8">
                  <c:v>16.52</c:v>
                </c:pt>
                <c:pt idx="9">
                  <c:v>8.7200000000000006</c:v>
                </c:pt>
                <c:pt idx="10">
                  <c:v>16.420000000000002</c:v>
                </c:pt>
                <c:pt idx="11">
                  <c:v>3.85</c:v>
                </c:pt>
                <c:pt idx="12">
                  <c:v>6.28</c:v>
                </c:pt>
                <c:pt idx="13">
                  <c:v>4.3899999999999997</c:v>
                </c:pt>
                <c:pt idx="14">
                  <c:v>5.15</c:v>
                </c:pt>
                <c:pt idx="15">
                  <c:v>3.11</c:v>
                </c:pt>
                <c:pt idx="16">
                  <c:v>5.78</c:v>
                </c:pt>
                <c:pt idx="17">
                  <c:v>2.2599999999999998</c:v>
                </c:pt>
                <c:pt idx="18">
                  <c:v>0</c:v>
                </c:pt>
                <c:pt idx="19">
                  <c:v>5.87</c:v>
                </c:pt>
                <c:pt idx="20">
                  <c:v>0</c:v>
                </c:pt>
                <c:pt idx="21">
                  <c:v>3.96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6.77</c:v>
                </c:pt>
                <c:pt idx="1">
                  <c:v>13.14</c:v>
                </c:pt>
                <c:pt idx="2">
                  <c:v>5.17</c:v>
                </c:pt>
                <c:pt idx="3">
                  <c:v>15.39</c:v>
                </c:pt>
                <c:pt idx="4">
                  <c:v>8.0500000000000007</c:v>
                </c:pt>
                <c:pt idx="5">
                  <c:v>11.74</c:v>
                </c:pt>
                <c:pt idx="6">
                  <c:v>14.77</c:v>
                </c:pt>
                <c:pt idx="7">
                  <c:v>10.96</c:v>
                </c:pt>
                <c:pt idx="8">
                  <c:v>12.55</c:v>
                </c:pt>
                <c:pt idx="9">
                  <c:v>10.29</c:v>
                </c:pt>
                <c:pt idx="10">
                  <c:v>14.3</c:v>
                </c:pt>
                <c:pt idx="11">
                  <c:v>4.74</c:v>
                </c:pt>
                <c:pt idx="12">
                  <c:v>7.3</c:v>
                </c:pt>
                <c:pt idx="13">
                  <c:v>5.32</c:v>
                </c:pt>
                <c:pt idx="14">
                  <c:v>6.27</c:v>
                </c:pt>
                <c:pt idx="15">
                  <c:v>5.57</c:v>
                </c:pt>
                <c:pt idx="16">
                  <c:v>6.94</c:v>
                </c:pt>
                <c:pt idx="17">
                  <c:v>2.86</c:v>
                </c:pt>
                <c:pt idx="18">
                  <c:v>4.2699999999999996</c:v>
                </c:pt>
                <c:pt idx="19">
                  <c:v>5.3</c:v>
                </c:pt>
                <c:pt idx="20">
                  <c:v>4.01</c:v>
                </c:pt>
                <c:pt idx="21">
                  <c:v>5.82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1503104"/>
        <c:axId val="161504640"/>
      </c:barChart>
      <c:catAx>
        <c:axId val="161503104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1504640"/>
        <c:crosses val="autoZero"/>
        <c:auto val="1"/>
        <c:lblAlgn val="ctr"/>
        <c:lblOffset val="100"/>
        <c:noMultiLvlLbl val="0"/>
      </c:catAx>
      <c:valAx>
        <c:axId val="161504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1503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14.18</c:v>
                </c:pt>
                <c:pt idx="1">
                  <c:v>15.97</c:v>
                </c:pt>
                <c:pt idx="2">
                  <c:v>4.6100000000000003</c:v>
                </c:pt>
                <c:pt idx="3">
                  <c:v>17.27</c:v>
                </c:pt>
                <c:pt idx="4">
                  <c:v>9.0299999999999994</c:v>
                </c:pt>
                <c:pt idx="5">
                  <c:v>12.48</c:v>
                </c:pt>
                <c:pt idx="6">
                  <c:v>14.11</c:v>
                </c:pt>
                <c:pt idx="7">
                  <c:v>11.94</c:v>
                </c:pt>
                <c:pt idx="8">
                  <c:v>16.52</c:v>
                </c:pt>
                <c:pt idx="9">
                  <c:v>8.7200000000000006</c:v>
                </c:pt>
                <c:pt idx="10">
                  <c:v>16.420000000000002</c:v>
                </c:pt>
                <c:pt idx="11">
                  <c:v>3.85</c:v>
                </c:pt>
                <c:pt idx="12">
                  <c:v>6.28</c:v>
                </c:pt>
                <c:pt idx="13">
                  <c:v>4.3899999999999997</c:v>
                </c:pt>
                <c:pt idx="14">
                  <c:v>5.15</c:v>
                </c:pt>
                <c:pt idx="15">
                  <c:v>3.11</c:v>
                </c:pt>
                <c:pt idx="16">
                  <c:v>5.78</c:v>
                </c:pt>
                <c:pt idx="17">
                  <c:v>2.2599999999999998</c:v>
                </c:pt>
                <c:pt idx="18">
                  <c:v>0</c:v>
                </c:pt>
                <c:pt idx="19">
                  <c:v>5.87</c:v>
                </c:pt>
                <c:pt idx="20">
                  <c:v>0</c:v>
                </c:pt>
                <c:pt idx="21">
                  <c:v>3.96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6.77</c:v>
                </c:pt>
                <c:pt idx="1">
                  <c:v>13.14</c:v>
                </c:pt>
                <c:pt idx="2">
                  <c:v>5.17</c:v>
                </c:pt>
                <c:pt idx="3">
                  <c:v>15.39</c:v>
                </c:pt>
                <c:pt idx="4">
                  <c:v>8.0500000000000007</c:v>
                </c:pt>
                <c:pt idx="5">
                  <c:v>11.74</c:v>
                </c:pt>
                <c:pt idx="6">
                  <c:v>14.77</c:v>
                </c:pt>
                <c:pt idx="7">
                  <c:v>10.96</c:v>
                </c:pt>
                <c:pt idx="8">
                  <c:v>12.55</c:v>
                </c:pt>
                <c:pt idx="9">
                  <c:v>10.29</c:v>
                </c:pt>
                <c:pt idx="10">
                  <c:v>14.3</c:v>
                </c:pt>
                <c:pt idx="11">
                  <c:v>4.74</c:v>
                </c:pt>
                <c:pt idx="12">
                  <c:v>7.3</c:v>
                </c:pt>
                <c:pt idx="13">
                  <c:v>5.32</c:v>
                </c:pt>
                <c:pt idx="14">
                  <c:v>6.27</c:v>
                </c:pt>
                <c:pt idx="15">
                  <c:v>5.57</c:v>
                </c:pt>
                <c:pt idx="16">
                  <c:v>6.94</c:v>
                </c:pt>
                <c:pt idx="17">
                  <c:v>2.86</c:v>
                </c:pt>
                <c:pt idx="18">
                  <c:v>4.2699999999999996</c:v>
                </c:pt>
                <c:pt idx="19">
                  <c:v>5.3</c:v>
                </c:pt>
                <c:pt idx="20">
                  <c:v>4.01</c:v>
                </c:pt>
                <c:pt idx="21">
                  <c:v>5.82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0106368"/>
        <c:axId val="160107904"/>
      </c:barChart>
      <c:catAx>
        <c:axId val="16010636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0107904"/>
        <c:crosses val="autoZero"/>
        <c:auto val="1"/>
        <c:lblAlgn val="ctr"/>
        <c:lblOffset val="100"/>
        <c:noMultiLvlLbl val="0"/>
      </c:catAx>
      <c:valAx>
        <c:axId val="160107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0106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313.85500000000002</c:v>
                </c:pt>
                <c:pt idx="1">
                  <c:v>330.96299999999997</c:v>
                </c:pt>
                <c:pt idx="2">
                  <c:v>493.14600000000002</c:v>
                </c:pt>
                <c:pt idx="3">
                  <c:v>442.50299999999999</c:v>
                </c:pt>
                <c:pt idx="4">
                  <c:v>333.70799999999997</c:v>
                </c:pt>
                <c:pt idx="5">
                  <c:v>255.398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94016"/>
        <c:axId val="160295936"/>
      </c:lineChart>
      <c:catAx>
        <c:axId val="16029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295936"/>
        <c:crosses val="autoZero"/>
        <c:auto val="1"/>
        <c:lblAlgn val="ctr"/>
        <c:lblOffset val="100"/>
        <c:noMultiLvlLbl val="0"/>
      </c:catAx>
      <c:valAx>
        <c:axId val="160295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29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313.85500000000002</c:v>
                </c:pt>
                <c:pt idx="1">
                  <c:v>330.96299999999997</c:v>
                </c:pt>
                <c:pt idx="2">
                  <c:v>493.14600000000002</c:v>
                </c:pt>
                <c:pt idx="3">
                  <c:v>442.50299999999999</c:v>
                </c:pt>
                <c:pt idx="4">
                  <c:v>333.70799999999997</c:v>
                </c:pt>
                <c:pt idx="5">
                  <c:v>255.398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05408"/>
        <c:axId val="161107328"/>
      </c:lineChart>
      <c:catAx>
        <c:axId val="16110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107328"/>
        <c:crosses val="autoZero"/>
        <c:auto val="1"/>
        <c:lblAlgn val="ctr"/>
        <c:lblOffset val="100"/>
        <c:noMultiLvlLbl val="0"/>
      </c:catAx>
      <c:valAx>
        <c:axId val="161107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105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165888"/>
        <c:axId val="162167808"/>
      </c:barChart>
      <c:catAx>
        <c:axId val="16216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167808"/>
        <c:crosses val="autoZero"/>
        <c:auto val="1"/>
        <c:lblAlgn val="ctr"/>
        <c:lblOffset val="100"/>
        <c:noMultiLvlLbl val="0"/>
      </c:catAx>
      <c:valAx>
        <c:axId val="162167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16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61740.979698158597</c:v>
                </c:pt>
                <c:pt idx="1">
                  <c:v>23298.053222802704</c:v>
                </c:pt>
                <c:pt idx="2">
                  <c:v>1058.884431148789</c:v>
                </c:pt>
                <c:pt idx="3">
                  <c:v>538.40411820124393</c:v>
                </c:pt>
                <c:pt idx="4">
                  <c:v>1713.1077391177637</c:v>
                </c:pt>
                <c:pt idx="5">
                  <c:v>1909.1806013587754</c:v>
                </c:pt>
                <c:pt idx="6">
                  <c:v>6785.2156208466249</c:v>
                </c:pt>
                <c:pt idx="7">
                  <c:v>33.326266881599999</c:v>
                </c:pt>
                <c:pt idx="8">
                  <c:v>0</c:v>
                </c:pt>
                <c:pt idx="9">
                  <c:v>571.61735043390763</c:v>
                </c:pt>
                <c:pt idx="10">
                  <c:v>2464.0607953399485</c:v>
                </c:pt>
                <c:pt idx="11">
                  <c:v>235.26127042268448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9280.414018159443</c:v>
                </c:pt>
                <c:pt idx="1">
                  <c:v>413.55369464404822</c:v>
                </c:pt>
                <c:pt idx="2">
                  <c:v>9.2555037264000006</c:v>
                </c:pt>
                <c:pt idx="3">
                  <c:v>34.831487641450003</c:v>
                </c:pt>
                <c:pt idx="4">
                  <c:v>413.55245239986999</c:v>
                </c:pt>
                <c:pt idx="5">
                  <c:v>252.991761176625</c:v>
                </c:pt>
                <c:pt idx="6">
                  <c:v>481.96816595391425</c:v>
                </c:pt>
                <c:pt idx="7">
                  <c:v>0</c:v>
                </c:pt>
                <c:pt idx="8">
                  <c:v>0</c:v>
                </c:pt>
                <c:pt idx="9">
                  <c:v>292.74575706022506</c:v>
                </c:pt>
                <c:pt idx="10">
                  <c:v>222.94799874057603</c:v>
                </c:pt>
                <c:pt idx="11">
                  <c:v>21.655140906449997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8269952"/>
        <c:axId val="48312704"/>
      </c:barChart>
      <c:catAx>
        <c:axId val="48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31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12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269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43.674101</c:v>
                  </c:pt>
                  <c:pt idx="1">
                    <c:v>43.333666199999996</c:v>
                  </c:pt>
                  <c:pt idx="2">
                    <c:v>75.80208660000001</c:v>
                  </c:pt>
                  <c:pt idx="3">
                    <c:v>55.404564000000001</c:v>
                  </c:pt>
                  <c:pt idx="4">
                    <c:v>50.203683199999993</c:v>
                  </c:pt>
                  <c:pt idx="5">
                    <c:v>24.243460100000004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238.006</c:v>
                </c:pt>
                <c:pt idx="1">
                  <c:v>258.863</c:v>
                </c:pt>
                <c:pt idx="2">
                  <c:v>420.42200000000003</c:v>
                </c:pt>
                <c:pt idx="3">
                  <c:v>350.44</c:v>
                </c:pt>
                <c:pt idx="4">
                  <c:v>257.19099999999997</c:v>
                </c:pt>
                <c:pt idx="5">
                  <c:v>166.393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276480"/>
        <c:axId val="162278400"/>
      </c:barChart>
      <c:catAx>
        <c:axId val="16227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278400"/>
        <c:crosses val="autoZero"/>
        <c:auto val="1"/>
        <c:lblAlgn val="ctr"/>
        <c:lblOffset val="100"/>
        <c:noMultiLvlLbl val="0"/>
      </c:catAx>
      <c:valAx>
        <c:axId val="162278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27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1877.1559999999999</c:v>
                </c:pt>
                <c:pt idx="1">
                  <c:v>2067.8319999999999</c:v>
                </c:pt>
                <c:pt idx="2">
                  <c:v>2197.7379999999998</c:v>
                </c:pt>
                <c:pt idx="3">
                  <c:v>2254.884</c:v>
                </c:pt>
                <c:pt idx="4">
                  <c:v>2292.6550000000002</c:v>
                </c:pt>
                <c:pt idx="5">
                  <c:v>2327.1770000000001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6009.2330000000002</c:v>
                </c:pt>
                <c:pt idx="1">
                  <c:v>4902.0439999999999</c:v>
                </c:pt>
                <c:pt idx="2">
                  <c:v>3995.5529999999999</c:v>
                </c:pt>
                <c:pt idx="3">
                  <c:v>3553.1849999999999</c:v>
                </c:pt>
                <c:pt idx="4">
                  <c:v>3148.9690000000001</c:v>
                </c:pt>
                <c:pt idx="5">
                  <c:v>2970.6190000000001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690944"/>
        <c:axId val="162697216"/>
      </c:barChart>
      <c:catAx>
        <c:axId val="16269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697216"/>
        <c:crosses val="autoZero"/>
        <c:auto val="1"/>
        <c:lblAlgn val="ctr"/>
        <c:lblOffset val="100"/>
        <c:noMultiLvlLbl val="0"/>
      </c:catAx>
      <c:valAx>
        <c:axId val="16269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690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1877.1559999999999</c:v>
                </c:pt>
                <c:pt idx="1">
                  <c:v>2067.8319999999999</c:v>
                </c:pt>
                <c:pt idx="2">
                  <c:v>2197.7379999999998</c:v>
                </c:pt>
                <c:pt idx="3">
                  <c:v>2254.884</c:v>
                </c:pt>
                <c:pt idx="4">
                  <c:v>2292.6550000000002</c:v>
                </c:pt>
                <c:pt idx="5">
                  <c:v>2327.1770000000001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6009.2330000000002</c:v>
                </c:pt>
                <c:pt idx="1">
                  <c:v>4902.0439999999999</c:v>
                </c:pt>
                <c:pt idx="2">
                  <c:v>3995.5529999999999</c:v>
                </c:pt>
                <c:pt idx="3">
                  <c:v>3553.1849999999999</c:v>
                </c:pt>
                <c:pt idx="4">
                  <c:v>3148.9690000000001</c:v>
                </c:pt>
                <c:pt idx="5">
                  <c:v>2970.6190000000001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740096"/>
        <c:axId val="162750464"/>
      </c:barChart>
      <c:catAx>
        <c:axId val="16274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750464"/>
        <c:crosses val="autoZero"/>
        <c:auto val="1"/>
        <c:lblAlgn val="ctr"/>
        <c:lblOffset val="100"/>
        <c:noMultiLvlLbl val="0"/>
      </c:catAx>
      <c:valAx>
        <c:axId val="162750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740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108.014</c:v>
                </c:pt>
                <c:pt idx="1">
                  <c:v>105.068</c:v>
                </c:pt>
                <c:pt idx="2">
                  <c:v>98.620999999999995</c:v>
                </c:pt>
                <c:pt idx="3">
                  <c:v>93.903000000000006</c:v>
                </c:pt>
                <c:pt idx="4">
                  <c:v>88.989000000000004</c:v>
                </c:pt>
                <c:pt idx="5">
                  <c:v>88.123000000000005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214.21199999999999</c:v>
                </c:pt>
                <c:pt idx="1">
                  <c:v>183.87200000000001</c:v>
                </c:pt>
                <c:pt idx="2">
                  <c:v>146.76499999999999</c:v>
                </c:pt>
                <c:pt idx="3">
                  <c:v>136.99299999999999</c:v>
                </c:pt>
                <c:pt idx="4">
                  <c:v>142.66200000000001</c:v>
                </c:pt>
                <c:pt idx="5">
                  <c:v>154.31200000000001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925952"/>
        <c:axId val="160932224"/>
      </c:barChart>
      <c:catAx>
        <c:axId val="1609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0932224"/>
        <c:crosses val="autoZero"/>
        <c:auto val="1"/>
        <c:lblAlgn val="ctr"/>
        <c:lblOffset val="100"/>
        <c:noMultiLvlLbl val="0"/>
      </c:catAx>
      <c:valAx>
        <c:axId val="16093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092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108.014</c:v>
                </c:pt>
                <c:pt idx="1">
                  <c:v>105.068</c:v>
                </c:pt>
                <c:pt idx="2">
                  <c:v>98.620999999999995</c:v>
                </c:pt>
                <c:pt idx="3">
                  <c:v>93.903000000000006</c:v>
                </c:pt>
                <c:pt idx="4">
                  <c:v>88.989000000000004</c:v>
                </c:pt>
                <c:pt idx="5">
                  <c:v>88.123000000000005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214.21199999999999</c:v>
                </c:pt>
                <c:pt idx="1">
                  <c:v>183.87200000000001</c:v>
                </c:pt>
                <c:pt idx="2">
                  <c:v>146.76499999999999</c:v>
                </c:pt>
                <c:pt idx="3">
                  <c:v>136.99299999999999</c:v>
                </c:pt>
                <c:pt idx="4">
                  <c:v>142.66200000000001</c:v>
                </c:pt>
                <c:pt idx="5">
                  <c:v>154.31200000000001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077504"/>
        <c:axId val="161083776"/>
      </c:barChart>
      <c:catAx>
        <c:axId val="16107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083776"/>
        <c:crosses val="autoZero"/>
        <c:auto val="1"/>
        <c:lblAlgn val="ctr"/>
        <c:lblOffset val="100"/>
        <c:noMultiLvlLbl val="0"/>
      </c:catAx>
      <c:valAx>
        <c:axId val="16108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077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1821.8979999999999</c:v>
                </c:pt>
                <c:pt idx="1">
                  <c:v>1954.567</c:v>
                </c:pt>
                <c:pt idx="2">
                  <c:v>2114.895</c:v>
                </c:pt>
                <c:pt idx="3">
                  <c:v>2244.3789999999999</c:v>
                </c:pt>
                <c:pt idx="4">
                  <c:v>2253.5810000000001</c:v>
                </c:pt>
                <c:pt idx="5">
                  <c:v>2315.94</c:v>
                </c:pt>
                <c:pt idx="7">
                  <c:v>6384.7110000000002</c:v>
                </c:pt>
                <c:pt idx="8">
                  <c:v>5919.8509999999997</c:v>
                </c:pt>
                <c:pt idx="9">
                  <c:v>4235.6289999999999</c:v>
                </c:pt>
                <c:pt idx="10">
                  <c:v>3808.556</c:v>
                </c:pt>
                <c:pt idx="11">
                  <c:v>3431.8420000000001</c:v>
                </c:pt>
                <c:pt idx="12">
                  <c:v>3006.1669999999999</c:v>
                </c:pt>
                <c:pt idx="14">
                  <c:v>8206.6090000000004</c:v>
                </c:pt>
                <c:pt idx="15">
                  <c:v>7874.4179999999997</c:v>
                </c:pt>
                <c:pt idx="16">
                  <c:v>6350.5239999999994</c:v>
                </c:pt>
                <c:pt idx="17">
                  <c:v>6052.9349999999995</c:v>
                </c:pt>
                <c:pt idx="18">
                  <c:v>5685.4230000000007</c:v>
                </c:pt>
                <c:pt idx="19">
                  <c:v>5322.107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832960"/>
        <c:axId val="16183488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432.05599999999998</c:v>
                </c:pt>
                <c:pt idx="1">
                  <c:v>525.34</c:v>
                </c:pt>
                <c:pt idx="2">
                  <c:v>493.10499999999996</c:v>
                </c:pt>
                <c:pt idx="3">
                  <c:v>469.51500000000004</c:v>
                </c:pt>
                <c:pt idx="4">
                  <c:v>444.94500000000005</c:v>
                </c:pt>
                <c:pt idx="5">
                  <c:v>440.61500000000001</c:v>
                </c:pt>
                <c:pt idx="7">
                  <c:v>856.84799999999996</c:v>
                </c:pt>
                <c:pt idx="8">
                  <c:v>919.36000000000013</c:v>
                </c:pt>
                <c:pt idx="9">
                  <c:v>733.82499999999993</c:v>
                </c:pt>
                <c:pt idx="10">
                  <c:v>684.96499999999992</c:v>
                </c:pt>
                <c:pt idx="11">
                  <c:v>713.31000000000006</c:v>
                </c:pt>
                <c:pt idx="12">
                  <c:v>771.56000000000006</c:v>
                </c:pt>
                <c:pt idx="14">
                  <c:v>1288.904</c:v>
                </c:pt>
                <c:pt idx="15">
                  <c:v>1444.7</c:v>
                </c:pt>
                <c:pt idx="16">
                  <c:v>1226.9299999999998</c:v>
                </c:pt>
                <c:pt idx="17">
                  <c:v>1154.48</c:v>
                </c:pt>
                <c:pt idx="18">
                  <c:v>1158.2550000000001</c:v>
                </c:pt>
                <c:pt idx="19">
                  <c:v>1212.175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836416"/>
        <c:axId val="161846400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303.39600000000002</c:v>
                </c:pt>
                <c:pt idx="1">
                  <c:v>360.5</c:v>
                </c:pt>
                <c:pt idx="2">
                  <c:v>363.62</c:v>
                </c:pt>
                <c:pt idx="3">
                  <c:v>460.315</c:v>
                </c:pt>
                <c:pt idx="4">
                  <c:v>382.58499999999998</c:v>
                </c:pt>
                <c:pt idx="5">
                  <c:v>445.02499999999998</c:v>
                </c:pt>
                <c:pt idx="7">
                  <c:v>952.024</c:v>
                </c:pt>
                <c:pt idx="8">
                  <c:v>1294.3150000000001</c:v>
                </c:pt>
                <c:pt idx="9">
                  <c:v>2102.11</c:v>
                </c:pt>
                <c:pt idx="10">
                  <c:v>1752.2</c:v>
                </c:pt>
                <c:pt idx="11">
                  <c:v>1285.9549999999999</c:v>
                </c:pt>
                <c:pt idx="12">
                  <c:v>831.96500000000003</c:v>
                </c:pt>
                <c:pt idx="14">
                  <c:v>1255.42</c:v>
                </c:pt>
                <c:pt idx="15">
                  <c:v>1654.8149999999998</c:v>
                </c:pt>
                <c:pt idx="16">
                  <c:v>2465.73</c:v>
                </c:pt>
                <c:pt idx="17">
                  <c:v>2212.5149999999999</c:v>
                </c:pt>
                <c:pt idx="18">
                  <c:v>1668.54</c:v>
                </c:pt>
                <c:pt idx="19">
                  <c:v>1276.99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36416"/>
        <c:axId val="161846400"/>
      </c:lineChart>
      <c:catAx>
        <c:axId val="16183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834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3488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832960"/>
        <c:crosses val="autoZero"/>
        <c:crossBetween val="between"/>
      </c:valAx>
      <c:catAx>
        <c:axId val="16183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1846400"/>
        <c:crosses val="autoZero"/>
        <c:auto val="0"/>
        <c:lblAlgn val="ctr"/>
        <c:lblOffset val="100"/>
        <c:noMultiLvlLbl val="0"/>
      </c:catAx>
      <c:valAx>
        <c:axId val="161846400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1836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1821.8979999999999</c:v>
                </c:pt>
                <c:pt idx="1">
                  <c:v>1954.567</c:v>
                </c:pt>
                <c:pt idx="2">
                  <c:v>2114.895</c:v>
                </c:pt>
                <c:pt idx="3">
                  <c:v>2244.3789999999999</c:v>
                </c:pt>
                <c:pt idx="4">
                  <c:v>2253.5810000000001</c:v>
                </c:pt>
                <c:pt idx="5">
                  <c:v>2315.94</c:v>
                </c:pt>
                <c:pt idx="7">
                  <c:v>6384.7110000000002</c:v>
                </c:pt>
                <c:pt idx="8">
                  <c:v>5919.8509999999997</c:v>
                </c:pt>
                <c:pt idx="9">
                  <c:v>4235.6289999999999</c:v>
                </c:pt>
                <c:pt idx="10">
                  <c:v>3808.556</c:v>
                </c:pt>
                <c:pt idx="11">
                  <c:v>3431.8420000000001</c:v>
                </c:pt>
                <c:pt idx="12">
                  <c:v>3006.1669999999999</c:v>
                </c:pt>
                <c:pt idx="14">
                  <c:v>8206.6090000000004</c:v>
                </c:pt>
                <c:pt idx="15">
                  <c:v>7874.4179999999997</c:v>
                </c:pt>
                <c:pt idx="16">
                  <c:v>6350.5239999999994</c:v>
                </c:pt>
                <c:pt idx="17">
                  <c:v>6052.9349999999995</c:v>
                </c:pt>
                <c:pt idx="18">
                  <c:v>5685.4230000000007</c:v>
                </c:pt>
                <c:pt idx="19">
                  <c:v>5322.107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272192"/>
        <c:axId val="16327411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432.05599999999998</c:v>
                </c:pt>
                <c:pt idx="1">
                  <c:v>525.34</c:v>
                </c:pt>
                <c:pt idx="2">
                  <c:v>493.10499999999996</c:v>
                </c:pt>
                <c:pt idx="3">
                  <c:v>469.51500000000004</c:v>
                </c:pt>
                <c:pt idx="4">
                  <c:v>444.94500000000005</c:v>
                </c:pt>
                <c:pt idx="5">
                  <c:v>440.61500000000001</c:v>
                </c:pt>
                <c:pt idx="7">
                  <c:v>856.84799999999996</c:v>
                </c:pt>
                <c:pt idx="8">
                  <c:v>919.36000000000013</c:v>
                </c:pt>
                <c:pt idx="9">
                  <c:v>733.82499999999993</c:v>
                </c:pt>
                <c:pt idx="10">
                  <c:v>684.96499999999992</c:v>
                </c:pt>
                <c:pt idx="11">
                  <c:v>713.31000000000006</c:v>
                </c:pt>
                <c:pt idx="12">
                  <c:v>771.56000000000006</c:v>
                </c:pt>
                <c:pt idx="14">
                  <c:v>1288.904</c:v>
                </c:pt>
                <c:pt idx="15">
                  <c:v>1444.7</c:v>
                </c:pt>
                <c:pt idx="16">
                  <c:v>1226.9299999999998</c:v>
                </c:pt>
                <c:pt idx="17">
                  <c:v>1154.48</c:v>
                </c:pt>
                <c:pt idx="18">
                  <c:v>1158.2550000000001</c:v>
                </c:pt>
                <c:pt idx="19">
                  <c:v>1212.175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280000"/>
        <c:axId val="16328153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303.39600000000002</c:v>
                </c:pt>
                <c:pt idx="1">
                  <c:v>360.5</c:v>
                </c:pt>
                <c:pt idx="2">
                  <c:v>363.62</c:v>
                </c:pt>
                <c:pt idx="3">
                  <c:v>460.315</c:v>
                </c:pt>
                <c:pt idx="4">
                  <c:v>382.58499999999998</c:v>
                </c:pt>
                <c:pt idx="5">
                  <c:v>445.02499999999998</c:v>
                </c:pt>
                <c:pt idx="7">
                  <c:v>952.024</c:v>
                </c:pt>
                <c:pt idx="8">
                  <c:v>1294.3150000000001</c:v>
                </c:pt>
                <c:pt idx="9">
                  <c:v>2102.11</c:v>
                </c:pt>
                <c:pt idx="10">
                  <c:v>1752.2</c:v>
                </c:pt>
                <c:pt idx="11">
                  <c:v>1285.9549999999999</c:v>
                </c:pt>
                <c:pt idx="12">
                  <c:v>831.96500000000003</c:v>
                </c:pt>
                <c:pt idx="14">
                  <c:v>1255.42</c:v>
                </c:pt>
                <c:pt idx="15">
                  <c:v>1654.8149999999998</c:v>
                </c:pt>
                <c:pt idx="16">
                  <c:v>2465.73</c:v>
                </c:pt>
                <c:pt idx="17">
                  <c:v>2212.5149999999999</c:v>
                </c:pt>
                <c:pt idx="18">
                  <c:v>1668.54</c:v>
                </c:pt>
                <c:pt idx="19">
                  <c:v>1276.99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80000"/>
        <c:axId val="163281536"/>
      </c:lineChart>
      <c:catAx>
        <c:axId val="16327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27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7411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272192"/>
        <c:crosses val="autoZero"/>
        <c:crossBetween val="between"/>
      </c:valAx>
      <c:catAx>
        <c:axId val="16328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3281536"/>
        <c:crosses val="autoZero"/>
        <c:auto val="0"/>
        <c:lblAlgn val="ctr"/>
        <c:lblOffset val="100"/>
        <c:noMultiLvlLbl val="0"/>
      </c:catAx>
      <c:valAx>
        <c:axId val="163281536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280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  <c:pt idx="6">
                  <c:v>84.558000000000007</c:v>
                </c:pt>
                <c:pt idx="7">
                  <c:v>105.60299999999999</c:v>
                </c:pt>
                <c:pt idx="8">
                  <c:v>84.367999999999995</c:v>
                </c:pt>
                <c:pt idx="9">
                  <c:v>92.313000000000002</c:v>
                </c:pt>
                <c:pt idx="10">
                  <c:v>138.72300000000001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330.42700000000002</c:v>
                </c:pt>
                <c:pt idx="1">
                  <c:v>520.34100000000001</c:v>
                </c:pt>
                <c:pt idx="2">
                  <c:v>232.18</c:v>
                </c:pt>
                <c:pt idx="3">
                  <c:v>212.33600000000001</c:v>
                </c:pt>
                <c:pt idx="4">
                  <c:v>227.797</c:v>
                </c:pt>
                <c:pt idx="5">
                  <c:v>166.84</c:v>
                </c:pt>
                <c:pt idx="6">
                  <c:v>181.90899999999999</c:v>
                </c:pt>
                <c:pt idx="7">
                  <c:v>183.56899999999999</c:v>
                </c:pt>
                <c:pt idx="8">
                  <c:v>130.34399999999999</c:v>
                </c:pt>
                <c:pt idx="9">
                  <c:v>204.273</c:v>
                </c:pt>
                <c:pt idx="10">
                  <c:v>94.292000000000002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406.27600000000001</c:v>
                </c:pt>
                <c:pt idx="1">
                  <c:v>592.44100000000003</c:v>
                </c:pt>
                <c:pt idx="2">
                  <c:v>304.904</c:v>
                </c:pt>
                <c:pt idx="3">
                  <c:v>304.399</c:v>
                </c:pt>
                <c:pt idx="4">
                  <c:v>304.31399999999996</c:v>
                </c:pt>
                <c:pt idx="5">
                  <c:v>255.845</c:v>
                </c:pt>
                <c:pt idx="6">
                  <c:v>266.46699999999998</c:v>
                </c:pt>
                <c:pt idx="7">
                  <c:v>289.17199999999997</c:v>
                </c:pt>
                <c:pt idx="8">
                  <c:v>214.71199999999999</c:v>
                </c:pt>
                <c:pt idx="9">
                  <c:v>296.58600000000001</c:v>
                </c:pt>
                <c:pt idx="10">
                  <c:v>233.01500000000001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0800"/>
        <c:axId val="162462720"/>
      </c:lineChart>
      <c:catAx>
        <c:axId val="16246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462720"/>
        <c:crosses val="autoZero"/>
        <c:auto val="1"/>
        <c:lblAlgn val="ctr"/>
        <c:lblOffset val="100"/>
        <c:noMultiLvlLbl val="0"/>
      </c:catAx>
      <c:valAx>
        <c:axId val="162462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246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  <c:pt idx="6">
                  <c:v>84.558000000000007</c:v>
                </c:pt>
                <c:pt idx="7">
                  <c:v>105.60299999999999</c:v>
                </c:pt>
                <c:pt idx="8">
                  <c:v>84.367999999999995</c:v>
                </c:pt>
                <c:pt idx="9">
                  <c:v>92.313000000000002</c:v>
                </c:pt>
                <c:pt idx="10">
                  <c:v>138.72300000000001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330.42700000000002</c:v>
                </c:pt>
                <c:pt idx="1">
                  <c:v>520.34100000000001</c:v>
                </c:pt>
                <c:pt idx="2">
                  <c:v>232.18</c:v>
                </c:pt>
                <c:pt idx="3">
                  <c:v>212.33600000000001</c:v>
                </c:pt>
                <c:pt idx="4">
                  <c:v>227.797</c:v>
                </c:pt>
                <c:pt idx="5">
                  <c:v>166.84</c:v>
                </c:pt>
                <c:pt idx="6">
                  <c:v>181.90899999999999</c:v>
                </c:pt>
                <c:pt idx="7">
                  <c:v>183.56899999999999</c:v>
                </c:pt>
                <c:pt idx="8">
                  <c:v>130.34399999999999</c:v>
                </c:pt>
                <c:pt idx="9">
                  <c:v>204.273</c:v>
                </c:pt>
                <c:pt idx="10">
                  <c:v>94.292000000000002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406.27600000000001</c:v>
                </c:pt>
                <c:pt idx="1">
                  <c:v>592.44100000000003</c:v>
                </c:pt>
                <c:pt idx="2">
                  <c:v>304.904</c:v>
                </c:pt>
                <c:pt idx="3">
                  <c:v>304.399</c:v>
                </c:pt>
                <c:pt idx="4">
                  <c:v>304.31399999999996</c:v>
                </c:pt>
                <c:pt idx="5">
                  <c:v>255.845</c:v>
                </c:pt>
                <c:pt idx="6">
                  <c:v>266.46699999999998</c:v>
                </c:pt>
                <c:pt idx="7">
                  <c:v>289.17199999999997</c:v>
                </c:pt>
                <c:pt idx="8">
                  <c:v>214.71199999999999</c:v>
                </c:pt>
                <c:pt idx="9">
                  <c:v>296.58600000000001</c:v>
                </c:pt>
                <c:pt idx="10">
                  <c:v>233.01500000000001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14432"/>
        <c:axId val="162516352"/>
      </c:lineChart>
      <c:catAx>
        <c:axId val="16251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2516352"/>
        <c:crosses val="autoZero"/>
        <c:auto val="1"/>
        <c:lblAlgn val="ctr"/>
        <c:lblOffset val="100"/>
        <c:noMultiLvlLbl val="0"/>
      </c:catAx>
      <c:valAx>
        <c:axId val="16251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layout>
            <c:manualLayout>
              <c:xMode val="edge"/>
              <c:yMode val="edge"/>
              <c:x val="1.6390859622074531E-2"/>
              <c:y val="0.148945916489579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2514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  <c:pt idx="6">
                  <c:v>84.558000000000007</c:v>
                </c:pt>
                <c:pt idx="7">
                  <c:v>105.60299999999999</c:v>
                </c:pt>
                <c:pt idx="8">
                  <c:v>84.367999999999995</c:v>
                </c:pt>
                <c:pt idx="9">
                  <c:v>92.313000000000002</c:v>
                </c:pt>
                <c:pt idx="10">
                  <c:v>138.72300000000001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56.6682305</c:v>
                  </c:pt>
                  <c:pt idx="1">
                    <c:v>82.63015080000001</c:v>
                  </c:pt>
                  <c:pt idx="2">
                    <c:v>26.700700000000001</c:v>
                  </c:pt>
                  <c:pt idx="3">
                    <c:v>31.298326400000001</c:v>
                  </c:pt>
                  <c:pt idx="4">
                    <c:v>33.827854500000001</c:v>
                  </c:pt>
                  <c:pt idx="5">
                    <c:v>35.486868000000001</c:v>
                  </c:pt>
                  <c:pt idx="6">
                    <c:v>28.013985999999999</c:v>
                  </c:pt>
                  <c:pt idx="7">
                    <c:v>28.012629399999994</c:v>
                  </c:pt>
                  <c:pt idx="8">
                    <c:v>21.193934400000003</c:v>
                  </c:pt>
                  <c:pt idx="9">
                    <c:v>39.199988700000006</c:v>
                  </c:pt>
                  <c:pt idx="10">
                    <c:v>6.1101216000000003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56.6682305</c:v>
                  </c:pt>
                  <c:pt idx="1">
                    <c:v>82.63015080000001</c:v>
                  </c:pt>
                  <c:pt idx="2">
                    <c:v>26.700700000000001</c:v>
                  </c:pt>
                  <c:pt idx="3">
                    <c:v>31.298326400000001</c:v>
                  </c:pt>
                  <c:pt idx="4">
                    <c:v>33.827854500000001</c:v>
                  </c:pt>
                  <c:pt idx="5">
                    <c:v>35.486868000000001</c:v>
                  </c:pt>
                  <c:pt idx="6">
                    <c:v>28.013985999999999</c:v>
                  </c:pt>
                  <c:pt idx="7">
                    <c:v>28.012629399999994</c:v>
                  </c:pt>
                  <c:pt idx="8">
                    <c:v>21.193934400000003</c:v>
                  </c:pt>
                  <c:pt idx="9">
                    <c:v>39.199988700000006</c:v>
                  </c:pt>
                  <c:pt idx="10">
                    <c:v>6.1101216000000003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330.42700000000002</c:v>
                </c:pt>
                <c:pt idx="1">
                  <c:v>520.34100000000001</c:v>
                </c:pt>
                <c:pt idx="2">
                  <c:v>232.18</c:v>
                </c:pt>
                <c:pt idx="3">
                  <c:v>212.33600000000001</c:v>
                </c:pt>
                <c:pt idx="4">
                  <c:v>227.797</c:v>
                </c:pt>
                <c:pt idx="5">
                  <c:v>166.84</c:v>
                </c:pt>
                <c:pt idx="6">
                  <c:v>181.90899999999999</c:v>
                </c:pt>
                <c:pt idx="7">
                  <c:v>183.56899999999999</c:v>
                </c:pt>
                <c:pt idx="8">
                  <c:v>130.34399999999999</c:v>
                </c:pt>
                <c:pt idx="9">
                  <c:v>204.273</c:v>
                </c:pt>
                <c:pt idx="10">
                  <c:v>94.292000000000002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608832"/>
        <c:axId val="161610752"/>
      </c:barChart>
      <c:catAx>
        <c:axId val="16160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610752"/>
        <c:crosses val="autoZero"/>
        <c:auto val="1"/>
        <c:lblAlgn val="ctr"/>
        <c:lblOffset val="100"/>
        <c:noMultiLvlLbl val="0"/>
      </c:catAx>
      <c:valAx>
        <c:axId val="161610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60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61740.979698158597</c:v>
                </c:pt>
                <c:pt idx="1">
                  <c:v>23298.053222802704</c:v>
                </c:pt>
                <c:pt idx="2">
                  <c:v>1058.884431148789</c:v>
                </c:pt>
                <c:pt idx="3">
                  <c:v>538.40411820124393</c:v>
                </c:pt>
                <c:pt idx="4">
                  <c:v>1713.1077391177637</c:v>
                </c:pt>
                <c:pt idx="5">
                  <c:v>1909.1806013587754</c:v>
                </c:pt>
                <c:pt idx="6">
                  <c:v>6785.2156208466249</c:v>
                </c:pt>
                <c:pt idx="7">
                  <c:v>33.326266881599999</c:v>
                </c:pt>
                <c:pt idx="8">
                  <c:v>0</c:v>
                </c:pt>
                <c:pt idx="9">
                  <c:v>571.61735043390763</c:v>
                </c:pt>
                <c:pt idx="10">
                  <c:v>2464.0607953399485</c:v>
                </c:pt>
                <c:pt idx="11">
                  <c:v>235.26127042268448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9280.414018159443</c:v>
                </c:pt>
                <c:pt idx="1">
                  <c:v>413.55369464404822</c:v>
                </c:pt>
                <c:pt idx="2">
                  <c:v>9.2555037264000006</c:v>
                </c:pt>
                <c:pt idx="3">
                  <c:v>34.831487641450003</c:v>
                </c:pt>
                <c:pt idx="4">
                  <c:v>413.55245239986999</c:v>
                </c:pt>
                <c:pt idx="5">
                  <c:v>252.991761176625</c:v>
                </c:pt>
                <c:pt idx="6">
                  <c:v>481.96816595391425</c:v>
                </c:pt>
                <c:pt idx="7">
                  <c:v>0</c:v>
                </c:pt>
                <c:pt idx="8">
                  <c:v>0</c:v>
                </c:pt>
                <c:pt idx="9">
                  <c:v>292.74575706022506</c:v>
                </c:pt>
                <c:pt idx="10">
                  <c:v>222.94799874057603</c:v>
                </c:pt>
                <c:pt idx="11">
                  <c:v>21.655140906449997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8715264"/>
        <c:axId val="48716800"/>
      </c:barChart>
      <c:catAx>
        <c:axId val="487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71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168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8715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75.849000000000004</c:v>
                </c:pt>
                <c:pt idx="1">
                  <c:v>72.099999999999994</c:v>
                </c:pt>
                <c:pt idx="2">
                  <c:v>72.724000000000004</c:v>
                </c:pt>
                <c:pt idx="3">
                  <c:v>92.063000000000002</c:v>
                </c:pt>
                <c:pt idx="4">
                  <c:v>76.516999999999996</c:v>
                </c:pt>
                <c:pt idx="5">
                  <c:v>89.004999999999995</c:v>
                </c:pt>
                <c:pt idx="6">
                  <c:v>84.558000000000007</c:v>
                </c:pt>
                <c:pt idx="7">
                  <c:v>105.60299999999999</c:v>
                </c:pt>
                <c:pt idx="8">
                  <c:v>84.367999999999995</c:v>
                </c:pt>
                <c:pt idx="9">
                  <c:v>92.313000000000002</c:v>
                </c:pt>
                <c:pt idx="10">
                  <c:v>138.72300000000001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56.6682305</c:v>
                  </c:pt>
                  <c:pt idx="1">
                    <c:v>82.63015080000001</c:v>
                  </c:pt>
                  <c:pt idx="2">
                    <c:v>26.700700000000001</c:v>
                  </c:pt>
                  <c:pt idx="3">
                    <c:v>31.298326400000001</c:v>
                  </c:pt>
                  <c:pt idx="4">
                    <c:v>33.827854500000001</c:v>
                  </c:pt>
                  <c:pt idx="5">
                    <c:v>35.486868000000001</c:v>
                  </c:pt>
                  <c:pt idx="6">
                    <c:v>28.013985999999999</c:v>
                  </c:pt>
                  <c:pt idx="7">
                    <c:v>28.012629399999994</c:v>
                  </c:pt>
                  <c:pt idx="8">
                    <c:v>21.193934400000003</c:v>
                  </c:pt>
                  <c:pt idx="9">
                    <c:v>39.199988700000006</c:v>
                  </c:pt>
                  <c:pt idx="10">
                    <c:v>6.1101216000000003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56.6682305</c:v>
                  </c:pt>
                  <c:pt idx="1">
                    <c:v>82.63015080000001</c:v>
                  </c:pt>
                  <c:pt idx="2">
                    <c:v>26.700700000000001</c:v>
                  </c:pt>
                  <c:pt idx="3">
                    <c:v>31.298326400000001</c:v>
                  </c:pt>
                  <c:pt idx="4">
                    <c:v>33.827854500000001</c:v>
                  </c:pt>
                  <c:pt idx="5">
                    <c:v>35.486868000000001</c:v>
                  </c:pt>
                  <c:pt idx="6">
                    <c:v>28.013985999999999</c:v>
                  </c:pt>
                  <c:pt idx="7">
                    <c:v>28.012629399999994</c:v>
                  </c:pt>
                  <c:pt idx="8">
                    <c:v>21.193934400000003</c:v>
                  </c:pt>
                  <c:pt idx="9">
                    <c:v>39.199988700000006</c:v>
                  </c:pt>
                  <c:pt idx="10">
                    <c:v>6.1101216000000003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330.42700000000002</c:v>
                </c:pt>
                <c:pt idx="1">
                  <c:v>520.34100000000001</c:v>
                </c:pt>
                <c:pt idx="2">
                  <c:v>232.18</c:v>
                </c:pt>
                <c:pt idx="3">
                  <c:v>212.33600000000001</c:v>
                </c:pt>
                <c:pt idx="4">
                  <c:v>227.797</c:v>
                </c:pt>
                <c:pt idx="5">
                  <c:v>166.84</c:v>
                </c:pt>
                <c:pt idx="6">
                  <c:v>181.90899999999999</c:v>
                </c:pt>
                <c:pt idx="7">
                  <c:v>183.56899999999999</c:v>
                </c:pt>
                <c:pt idx="8">
                  <c:v>130.34399999999999</c:v>
                </c:pt>
                <c:pt idx="9">
                  <c:v>204.273</c:v>
                </c:pt>
                <c:pt idx="10">
                  <c:v>94.292000000000002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674368"/>
        <c:axId val="161676288"/>
      </c:barChart>
      <c:catAx>
        <c:axId val="16167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1676288"/>
        <c:crosses val="autoZero"/>
        <c:auto val="1"/>
        <c:lblAlgn val="ctr"/>
        <c:lblOffset val="100"/>
        <c:noMultiLvlLbl val="0"/>
      </c:catAx>
      <c:valAx>
        <c:axId val="161676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167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1877.1559999999999</c:v>
                </c:pt>
                <c:pt idx="1">
                  <c:v>2067.8319999999999</c:v>
                </c:pt>
                <c:pt idx="2">
                  <c:v>2197.7379999999998</c:v>
                </c:pt>
                <c:pt idx="3">
                  <c:v>2254.884</c:v>
                </c:pt>
                <c:pt idx="4">
                  <c:v>2292.6550000000002</c:v>
                </c:pt>
                <c:pt idx="5">
                  <c:v>2327.1770000000001</c:v>
                </c:pt>
                <c:pt idx="6">
                  <c:v>2326.4360000000001</c:v>
                </c:pt>
                <c:pt idx="7">
                  <c:v>2274.163</c:v>
                </c:pt>
                <c:pt idx="8">
                  <c:v>2259.1680000000001</c:v>
                </c:pt>
                <c:pt idx="9">
                  <c:v>2296.0360000000001</c:v>
                </c:pt>
                <c:pt idx="10">
                  <c:v>2257.1559999999999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  <c:pt idx="6">
                    <c:v>240.49921219999996</c:v>
                  </c:pt>
                  <c:pt idx="7">
                    <c:v>235.19512940000004</c:v>
                  </c:pt>
                  <c:pt idx="8">
                    <c:v>251.97422250000002</c:v>
                  </c:pt>
                  <c:pt idx="9">
                    <c:v>223.12671900000001</c:v>
                  </c:pt>
                  <c:pt idx="10">
                    <c:v>232.44603080000002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  <c:pt idx="6">
                    <c:v>240.49921219999996</c:v>
                  </c:pt>
                  <c:pt idx="7">
                    <c:v>235.19512940000004</c:v>
                  </c:pt>
                  <c:pt idx="8">
                    <c:v>251.97422250000002</c:v>
                  </c:pt>
                  <c:pt idx="9">
                    <c:v>223.12671900000001</c:v>
                  </c:pt>
                  <c:pt idx="10">
                    <c:v>232.44603080000002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6009.2330000000002</c:v>
                </c:pt>
                <c:pt idx="1">
                  <c:v>4902.0439999999999</c:v>
                </c:pt>
                <c:pt idx="2">
                  <c:v>3995.5529999999999</c:v>
                </c:pt>
                <c:pt idx="3">
                  <c:v>3553.1849999999999</c:v>
                </c:pt>
                <c:pt idx="4">
                  <c:v>3148.9690000000001</c:v>
                </c:pt>
                <c:pt idx="5">
                  <c:v>2970.6190000000001</c:v>
                </c:pt>
                <c:pt idx="6">
                  <c:v>2799.7579999999998</c:v>
                </c:pt>
                <c:pt idx="7">
                  <c:v>2776.8020000000001</c:v>
                </c:pt>
                <c:pt idx="8">
                  <c:v>3054.2330000000002</c:v>
                </c:pt>
                <c:pt idx="9">
                  <c:v>3164.9180000000001</c:v>
                </c:pt>
                <c:pt idx="10">
                  <c:v>3479.7310000000002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010816"/>
        <c:axId val="163029376"/>
      </c:barChart>
      <c:catAx>
        <c:axId val="16301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029376"/>
        <c:crosses val="autoZero"/>
        <c:auto val="1"/>
        <c:lblAlgn val="ctr"/>
        <c:lblOffset val="100"/>
        <c:noMultiLvlLbl val="0"/>
      </c:catAx>
      <c:valAx>
        <c:axId val="16302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01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1877.1559999999999</c:v>
                </c:pt>
                <c:pt idx="1">
                  <c:v>2067.8319999999999</c:v>
                </c:pt>
                <c:pt idx="2">
                  <c:v>2197.7379999999998</c:v>
                </c:pt>
                <c:pt idx="3">
                  <c:v>2254.884</c:v>
                </c:pt>
                <c:pt idx="4">
                  <c:v>2292.6550000000002</c:v>
                </c:pt>
                <c:pt idx="5">
                  <c:v>2327.1770000000001</c:v>
                </c:pt>
                <c:pt idx="6">
                  <c:v>2326.4360000000001</c:v>
                </c:pt>
                <c:pt idx="7">
                  <c:v>2274.163</c:v>
                </c:pt>
                <c:pt idx="8">
                  <c:v>2259.1680000000001</c:v>
                </c:pt>
                <c:pt idx="9">
                  <c:v>2296.0360000000001</c:v>
                </c:pt>
                <c:pt idx="10">
                  <c:v>2257.1559999999999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  <c:pt idx="6">
                    <c:v>240.49921219999996</c:v>
                  </c:pt>
                  <c:pt idx="7">
                    <c:v>235.19512940000004</c:v>
                  </c:pt>
                  <c:pt idx="8">
                    <c:v>251.97422250000002</c:v>
                  </c:pt>
                  <c:pt idx="9">
                    <c:v>223.12671900000001</c:v>
                  </c:pt>
                  <c:pt idx="10">
                    <c:v>232.44603080000002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446.48601189999999</c:v>
                  </c:pt>
                  <c:pt idx="1">
                    <c:v>330.88797</c:v>
                  </c:pt>
                  <c:pt idx="2">
                    <c:v>315.24913169999996</c:v>
                  </c:pt>
                  <c:pt idx="3">
                    <c:v>291.00585150000001</c:v>
                  </c:pt>
                  <c:pt idx="4">
                    <c:v>269.55174640000001</c:v>
                  </c:pt>
                  <c:pt idx="5">
                    <c:v>251.61142930000003</c:v>
                  </c:pt>
                  <c:pt idx="6">
                    <c:v>240.49921219999996</c:v>
                  </c:pt>
                  <c:pt idx="7">
                    <c:v>235.19512940000004</c:v>
                  </c:pt>
                  <c:pt idx="8">
                    <c:v>251.97422250000002</c:v>
                  </c:pt>
                  <c:pt idx="9">
                    <c:v>223.12671900000001</c:v>
                  </c:pt>
                  <c:pt idx="10">
                    <c:v>232.44603080000002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6009.2330000000002</c:v>
                </c:pt>
                <c:pt idx="1">
                  <c:v>4902.0439999999999</c:v>
                </c:pt>
                <c:pt idx="2">
                  <c:v>3995.5529999999999</c:v>
                </c:pt>
                <c:pt idx="3">
                  <c:v>3553.1849999999999</c:v>
                </c:pt>
                <c:pt idx="4">
                  <c:v>3148.9690000000001</c:v>
                </c:pt>
                <c:pt idx="5">
                  <c:v>2970.6190000000001</c:v>
                </c:pt>
                <c:pt idx="6">
                  <c:v>2799.7579999999998</c:v>
                </c:pt>
                <c:pt idx="7">
                  <c:v>2776.8020000000001</c:v>
                </c:pt>
                <c:pt idx="8">
                  <c:v>3054.2330000000002</c:v>
                </c:pt>
                <c:pt idx="9">
                  <c:v>3164.9180000000001</c:v>
                </c:pt>
                <c:pt idx="10">
                  <c:v>3479.7310000000002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096832"/>
        <c:axId val="163103104"/>
      </c:barChart>
      <c:catAx>
        <c:axId val="1630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103104"/>
        <c:crosses val="autoZero"/>
        <c:auto val="1"/>
        <c:lblAlgn val="ctr"/>
        <c:lblOffset val="100"/>
        <c:noMultiLvlLbl val="0"/>
      </c:catAx>
      <c:valAx>
        <c:axId val="163103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09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108.014</c:v>
                </c:pt>
                <c:pt idx="1">
                  <c:v>105.068</c:v>
                </c:pt>
                <c:pt idx="2">
                  <c:v>98.620999999999995</c:v>
                </c:pt>
                <c:pt idx="3">
                  <c:v>93.903000000000006</c:v>
                </c:pt>
                <c:pt idx="4">
                  <c:v>88.989000000000004</c:v>
                </c:pt>
                <c:pt idx="5">
                  <c:v>88.123000000000005</c:v>
                </c:pt>
                <c:pt idx="6">
                  <c:v>87.787000000000006</c:v>
                </c:pt>
                <c:pt idx="7">
                  <c:v>88.135999999999996</c:v>
                </c:pt>
                <c:pt idx="8">
                  <c:v>90.846000000000004</c:v>
                </c:pt>
                <c:pt idx="9">
                  <c:v>96.028000000000006</c:v>
                </c:pt>
                <c:pt idx="10">
                  <c:v>99.320999999999998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  <c:pt idx="6">
                    <c:v>12.944176199999999</c:v>
                  </c:pt>
                  <c:pt idx="7">
                    <c:v>13.042028699999998</c:v>
                  </c:pt>
                  <c:pt idx="8">
                    <c:v>12.822154799999998</c:v>
                  </c:pt>
                  <c:pt idx="9">
                    <c:v>11.654049000000001</c:v>
                  </c:pt>
                  <c:pt idx="10">
                    <c:v>11.147997600000002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  <c:pt idx="6">
                    <c:v>12.944176199999999</c:v>
                  </c:pt>
                  <c:pt idx="7">
                    <c:v>13.042028699999998</c:v>
                  </c:pt>
                  <c:pt idx="8">
                    <c:v>12.822154799999998</c:v>
                  </c:pt>
                  <c:pt idx="9">
                    <c:v>11.654049000000001</c:v>
                  </c:pt>
                  <c:pt idx="10">
                    <c:v>11.147997600000002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214.21199999999999</c:v>
                </c:pt>
                <c:pt idx="1">
                  <c:v>183.87200000000001</c:v>
                </c:pt>
                <c:pt idx="2">
                  <c:v>146.76499999999999</c:v>
                </c:pt>
                <c:pt idx="3">
                  <c:v>136.99299999999999</c:v>
                </c:pt>
                <c:pt idx="4">
                  <c:v>142.66200000000001</c:v>
                </c:pt>
                <c:pt idx="5">
                  <c:v>154.31200000000001</c:v>
                </c:pt>
                <c:pt idx="6">
                  <c:v>164.05799999999999</c:v>
                </c:pt>
                <c:pt idx="7">
                  <c:v>178.90299999999999</c:v>
                </c:pt>
                <c:pt idx="8">
                  <c:v>193.39599999999999</c:v>
                </c:pt>
                <c:pt idx="9">
                  <c:v>204.45699999999999</c:v>
                </c:pt>
                <c:pt idx="10">
                  <c:v>208.76400000000001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047104"/>
        <c:axId val="164049280"/>
      </c:barChart>
      <c:catAx>
        <c:axId val="16404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049280"/>
        <c:crosses val="autoZero"/>
        <c:auto val="1"/>
        <c:lblAlgn val="ctr"/>
        <c:lblOffset val="100"/>
        <c:noMultiLvlLbl val="0"/>
      </c:catAx>
      <c:valAx>
        <c:axId val="16404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047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108.014</c:v>
                </c:pt>
                <c:pt idx="1">
                  <c:v>105.068</c:v>
                </c:pt>
                <c:pt idx="2">
                  <c:v>98.620999999999995</c:v>
                </c:pt>
                <c:pt idx="3">
                  <c:v>93.903000000000006</c:v>
                </c:pt>
                <c:pt idx="4">
                  <c:v>88.989000000000004</c:v>
                </c:pt>
                <c:pt idx="5">
                  <c:v>88.123000000000005</c:v>
                </c:pt>
                <c:pt idx="6">
                  <c:v>87.787000000000006</c:v>
                </c:pt>
                <c:pt idx="7">
                  <c:v>88.135999999999996</c:v>
                </c:pt>
                <c:pt idx="8">
                  <c:v>90.846000000000004</c:v>
                </c:pt>
                <c:pt idx="9">
                  <c:v>96.028000000000006</c:v>
                </c:pt>
                <c:pt idx="10">
                  <c:v>99.320999999999998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  <c:pt idx="6">
                    <c:v>12.944176199999999</c:v>
                  </c:pt>
                  <c:pt idx="7">
                    <c:v>13.042028699999998</c:v>
                  </c:pt>
                  <c:pt idx="8">
                    <c:v>12.822154799999998</c:v>
                  </c:pt>
                  <c:pt idx="9">
                    <c:v>11.654049000000001</c:v>
                  </c:pt>
                  <c:pt idx="10">
                    <c:v>11.147997600000002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13.4739348</c:v>
                  </c:pt>
                  <c:pt idx="1">
                    <c:v>13.0916864</c:v>
                  </c:pt>
                  <c:pt idx="2">
                    <c:v>12.8125845</c:v>
                  </c:pt>
                  <c:pt idx="3">
                    <c:v>12.617055300000002</c:v>
                  </c:pt>
                  <c:pt idx="4">
                    <c:v>12.539989799999999</c:v>
                  </c:pt>
                  <c:pt idx="5">
                    <c:v>12.730740000000001</c:v>
                  </c:pt>
                  <c:pt idx="6">
                    <c:v>12.944176199999999</c:v>
                  </c:pt>
                  <c:pt idx="7">
                    <c:v>13.042028699999998</c:v>
                  </c:pt>
                  <c:pt idx="8">
                    <c:v>12.822154799999998</c:v>
                  </c:pt>
                  <c:pt idx="9">
                    <c:v>11.654049000000001</c:v>
                  </c:pt>
                  <c:pt idx="10">
                    <c:v>11.147997600000002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214.21199999999999</c:v>
                </c:pt>
                <c:pt idx="1">
                  <c:v>183.87200000000001</c:v>
                </c:pt>
                <c:pt idx="2">
                  <c:v>146.76499999999999</c:v>
                </c:pt>
                <c:pt idx="3">
                  <c:v>136.99299999999999</c:v>
                </c:pt>
                <c:pt idx="4">
                  <c:v>142.66200000000001</c:v>
                </c:pt>
                <c:pt idx="5">
                  <c:v>154.31200000000001</c:v>
                </c:pt>
                <c:pt idx="6">
                  <c:v>164.05799999999999</c:v>
                </c:pt>
                <c:pt idx="7">
                  <c:v>178.90299999999999</c:v>
                </c:pt>
                <c:pt idx="8">
                  <c:v>193.39599999999999</c:v>
                </c:pt>
                <c:pt idx="9">
                  <c:v>204.45699999999999</c:v>
                </c:pt>
                <c:pt idx="10">
                  <c:v>208.76400000000001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083968"/>
        <c:axId val="164090240"/>
      </c:barChart>
      <c:catAx>
        <c:axId val="1640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090240"/>
        <c:crosses val="autoZero"/>
        <c:auto val="1"/>
        <c:lblAlgn val="ctr"/>
        <c:lblOffset val="100"/>
        <c:noMultiLvlLbl val="0"/>
      </c:catAx>
      <c:valAx>
        <c:axId val="164090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08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1821.8979999999999</c:v>
                </c:pt>
                <c:pt idx="1">
                  <c:v>1954.567</c:v>
                </c:pt>
                <c:pt idx="2">
                  <c:v>2114.895</c:v>
                </c:pt>
                <c:pt idx="3">
                  <c:v>2244.3789999999999</c:v>
                </c:pt>
                <c:pt idx="4">
                  <c:v>2253.5810000000001</c:v>
                </c:pt>
                <c:pt idx="5">
                  <c:v>2315.94</c:v>
                </c:pt>
                <c:pt idx="6">
                  <c:v>2311.5279999999998</c:v>
                </c:pt>
                <c:pt idx="7">
                  <c:v>2327.6729999999998</c:v>
                </c:pt>
                <c:pt idx="8">
                  <c:v>2240.3389999999999</c:v>
                </c:pt>
                <c:pt idx="9">
                  <c:v>2272.7269999999999</c:v>
                </c:pt>
                <c:pt idx="10">
                  <c:v>2291.3029999999999</c:v>
                </c:pt>
                <c:pt idx="12">
                  <c:v>6384.7110000000002</c:v>
                </c:pt>
                <c:pt idx="13">
                  <c:v>5919.8509999999997</c:v>
                </c:pt>
                <c:pt idx="14">
                  <c:v>4235.6289999999999</c:v>
                </c:pt>
                <c:pt idx="15">
                  <c:v>3808.556</c:v>
                </c:pt>
                <c:pt idx="16">
                  <c:v>3431.8420000000001</c:v>
                </c:pt>
                <c:pt idx="17">
                  <c:v>3006.1669999999999</c:v>
                </c:pt>
                <c:pt idx="18">
                  <c:v>2943.529</c:v>
                </c:pt>
                <c:pt idx="19">
                  <c:v>2854.2739999999999</c:v>
                </c:pt>
                <c:pt idx="20">
                  <c:v>2830.9490000000001</c:v>
                </c:pt>
                <c:pt idx="21">
                  <c:v>3146.2080000000001</c:v>
                </c:pt>
                <c:pt idx="22">
                  <c:v>3147.1260000000002</c:v>
                </c:pt>
                <c:pt idx="24">
                  <c:v>8206.6090000000004</c:v>
                </c:pt>
                <c:pt idx="25">
                  <c:v>7874.4179999999997</c:v>
                </c:pt>
                <c:pt idx="26">
                  <c:v>6350.5239999999994</c:v>
                </c:pt>
                <c:pt idx="27">
                  <c:v>6052.9349999999995</c:v>
                </c:pt>
                <c:pt idx="28">
                  <c:v>5685.4230000000007</c:v>
                </c:pt>
                <c:pt idx="29">
                  <c:v>5322.107</c:v>
                </c:pt>
                <c:pt idx="30">
                  <c:v>5255.0569999999998</c:v>
                </c:pt>
                <c:pt idx="31">
                  <c:v>5181.9470000000001</c:v>
                </c:pt>
                <c:pt idx="32">
                  <c:v>5071.2880000000005</c:v>
                </c:pt>
                <c:pt idx="33">
                  <c:v>5418.9349999999995</c:v>
                </c:pt>
                <c:pt idx="34">
                  <c:v>5438.4290000000001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885632"/>
        <c:axId val="16288755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432.05599999999998</c:v>
                </c:pt>
                <c:pt idx="1">
                  <c:v>525.34</c:v>
                </c:pt>
                <c:pt idx="2">
                  <c:v>493.10499999999996</c:v>
                </c:pt>
                <c:pt idx="3">
                  <c:v>469.51500000000004</c:v>
                </c:pt>
                <c:pt idx="4">
                  <c:v>444.94500000000005</c:v>
                </c:pt>
                <c:pt idx="5">
                  <c:v>440.61500000000001</c:v>
                </c:pt>
                <c:pt idx="6">
                  <c:v>438.93500000000006</c:v>
                </c:pt>
                <c:pt idx="7">
                  <c:v>440.67999999999995</c:v>
                </c:pt>
                <c:pt idx="8">
                  <c:v>454.23</c:v>
                </c:pt>
                <c:pt idx="9">
                  <c:v>480.14000000000004</c:v>
                </c:pt>
                <c:pt idx="10">
                  <c:v>496.60500000000002</c:v>
                </c:pt>
                <c:pt idx="12">
                  <c:v>856.84799999999996</c:v>
                </c:pt>
                <c:pt idx="13">
                  <c:v>919.36000000000013</c:v>
                </c:pt>
                <c:pt idx="14">
                  <c:v>733.82499999999993</c:v>
                </c:pt>
                <c:pt idx="15">
                  <c:v>684.96499999999992</c:v>
                </c:pt>
                <c:pt idx="16">
                  <c:v>713.31000000000006</c:v>
                </c:pt>
                <c:pt idx="17">
                  <c:v>771.56000000000006</c:v>
                </c:pt>
                <c:pt idx="18">
                  <c:v>820.29</c:v>
                </c:pt>
                <c:pt idx="19">
                  <c:v>894.51499999999999</c:v>
                </c:pt>
                <c:pt idx="20">
                  <c:v>966.9799999999999</c:v>
                </c:pt>
                <c:pt idx="21">
                  <c:v>1022.285</c:v>
                </c:pt>
                <c:pt idx="22">
                  <c:v>1043.8200000000002</c:v>
                </c:pt>
                <c:pt idx="24">
                  <c:v>1288.904</c:v>
                </c:pt>
                <c:pt idx="25">
                  <c:v>1444.7</c:v>
                </c:pt>
                <c:pt idx="26">
                  <c:v>1226.9299999999998</c:v>
                </c:pt>
                <c:pt idx="27">
                  <c:v>1154.48</c:v>
                </c:pt>
                <c:pt idx="28">
                  <c:v>1158.2550000000001</c:v>
                </c:pt>
                <c:pt idx="29">
                  <c:v>1212.175</c:v>
                </c:pt>
                <c:pt idx="30">
                  <c:v>1259.2249999999999</c:v>
                </c:pt>
                <c:pt idx="31">
                  <c:v>1335.1949999999999</c:v>
                </c:pt>
                <c:pt idx="32">
                  <c:v>1421.2099999999998</c:v>
                </c:pt>
                <c:pt idx="33">
                  <c:v>1502.4250000000002</c:v>
                </c:pt>
                <c:pt idx="34">
                  <c:v>1540.4250000000002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889088"/>
        <c:axId val="162894976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303.39600000000002</c:v>
                </c:pt>
                <c:pt idx="1">
                  <c:v>360.5</c:v>
                </c:pt>
                <c:pt idx="2">
                  <c:v>363.62</c:v>
                </c:pt>
                <c:pt idx="3">
                  <c:v>460.315</c:v>
                </c:pt>
                <c:pt idx="4">
                  <c:v>382.58499999999998</c:v>
                </c:pt>
                <c:pt idx="5">
                  <c:v>445.02499999999998</c:v>
                </c:pt>
                <c:pt idx="6">
                  <c:v>422.79</c:v>
                </c:pt>
                <c:pt idx="7">
                  <c:v>528.01499999999999</c:v>
                </c:pt>
                <c:pt idx="8">
                  <c:v>421.84</c:v>
                </c:pt>
                <c:pt idx="9">
                  <c:v>461.565</c:v>
                </c:pt>
                <c:pt idx="10">
                  <c:v>693.61500000000001</c:v>
                </c:pt>
                <c:pt idx="12">
                  <c:v>1321.7080000000001</c:v>
                </c:pt>
                <c:pt idx="13">
                  <c:v>2601.7049999999999</c:v>
                </c:pt>
                <c:pt idx="14">
                  <c:v>1160.9000000000001</c:v>
                </c:pt>
                <c:pt idx="15">
                  <c:v>1061.68</c:v>
                </c:pt>
                <c:pt idx="16">
                  <c:v>1138.9849999999999</c:v>
                </c:pt>
                <c:pt idx="17">
                  <c:v>834.2</c:v>
                </c:pt>
                <c:pt idx="18">
                  <c:v>909.54499999999996</c:v>
                </c:pt>
                <c:pt idx="19">
                  <c:v>917.84499999999991</c:v>
                </c:pt>
                <c:pt idx="20">
                  <c:v>651.72</c:v>
                </c:pt>
                <c:pt idx="21">
                  <c:v>1021.365</c:v>
                </c:pt>
                <c:pt idx="22">
                  <c:v>471.46000000000004</c:v>
                </c:pt>
                <c:pt idx="24">
                  <c:v>1625.104</c:v>
                </c:pt>
                <c:pt idx="25">
                  <c:v>2962.2049999999999</c:v>
                </c:pt>
                <c:pt idx="26">
                  <c:v>1524.52</c:v>
                </c:pt>
                <c:pt idx="27">
                  <c:v>1521.9949999999999</c:v>
                </c:pt>
                <c:pt idx="28">
                  <c:v>1521.5699999999997</c:v>
                </c:pt>
                <c:pt idx="29">
                  <c:v>1279.2249999999999</c:v>
                </c:pt>
                <c:pt idx="30">
                  <c:v>1332.335</c:v>
                </c:pt>
                <c:pt idx="31">
                  <c:v>1445.86</c:v>
                </c:pt>
                <c:pt idx="32">
                  <c:v>1073.56</c:v>
                </c:pt>
                <c:pt idx="33">
                  <c:v>1482.93</c:v>
                </c:pt>
                <c:pt idx="34">
                  <c:v>1165.075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89088"/>
        <c:axId val="162894976"/>
      </c:lineChart>
      <c:catAx>
        <c:axId val="16288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88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88755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885632"/>
        <c:crosses val="autoZero"/>
        <c:crossBetween val="between"/>
      </c:valAx>
      <c:catAx>
        <c:axId val="16288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894976"/>
        <c:crosses val="autoZero"/>
        <c:auto val="0"/>
        <c:lblAlgn val="ctr"/>
        <c:lblOffset val="100"/>
        <c:noMultiLvlLbl val="0"/>
      </c:catAx>
      <c:valAx>
        <c:axId val="162894976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8890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1821.8979999999999</c:v>
                </c:pt>
                <c:pt idx="1">
                  <c:v>1954.567</c:v>
                </c:pt>
                <c:pt idx="2">
                  <c:v>2114.895</c:v>
                </c:pt>
                <c:pt idx="3">
                  <c:v>2244.3789999999999</c:v>
                </c:pt>
                <c:pt idx="4">
                  <c:v>2253.5810000000001</c:v>
                </c:pt>
                <c:pt idx="5">
                  <c:v>2315.94</c:v>
                </c:pt>
                <c:pt idx="6">
                  <c:v>2311.5279999999998</c:v>
                </c:pt>
                <c:pt idx="7">
                  <c:v>2327.6729999999998</c:v>
                </c:pt>
                <c:pt idx="8">
                  <c:v>2240.3389999999999</c:v>
                </c:pt>
                <c:pt idx="9">
                  <c:v>2272.7269999999999</c:v>
                </c:pt>
                <c:pt idx="10">
                  <c:v>2291.3029999999999</c:v>
                </c:pt>
                <c:pt idx="12">
                  <c:v>6384.7110000000002</c:v>
                </c:pt>
                <c:pt idx="13">
                  <c:v>5919.8509999999997</c:v>
                </c:pt>
                <c:pt idx="14">
                  <c:v>4235.6289999999999</c:v>
                </c:pt>
                <c:pt idx="15">
                  <c:v>3808.556</c:v>
                </c:pt>
                <c:pt idx="16">
                  <c:v>3431.8420000000001</c:v>
                </c:pt>
                <c:pt idx="17">
                  <c:v>3006.1669999999999</c:v>
                </c:pt>
                <c:pt idx="18">
                  <c:v>2943.529</c:v>
                </c:pt>
                <c:pt idx="19">
                  <c:v>2854.2739999999999</c:v>
                </c:pt>
                <c:pt idx="20">
                  <c:v>2830.9490000000001</c:v>
                </c:pt>
                <c:pt idx="21">
                  <c:v>3146.2080000000001</c:v>
                </c:pt>
                <c:pt idx="22">
                  <c:v>3147.1260000000002</c:v>
                </c:pt>
                <c:pt idx="24">
                  <c:v>8206.6090000000004</c:v>
                </c:pt>
                <c:pt idx="25">
                  <c:v>7874.4179999999997</c:v>
                </c:pt>
                <c:pt idx="26">
                  <c:v>6350.5239999999994</c:v>
                </c:pt>
                <c:pt idx="27">
                  <c:v>6052.9349999999995</c:v>
                </c:pt>
                <c:pt idx="28">
                  <c:v>5685.4230000000007</c:v>
                </c:pt>
                <c:pt idx="29">
                  <c:v>5322.107</c:v>
                </c:pt>
                <c:pt idx="30">
                  <c:v>5255.0569999999998</c:v>
                </c:pt>
                <c:pt idx="31">
                  <c:v>5181.9470000000001</c:v>
                </c:pt>
                <c:pt idx="32">
                  <c:v>5071.2880000000005</c:v>
                </c:pt>
                <c:pt idx="33">
                  <c:v>5418.9349999999995</c:v>
                </c:pt>
                <c:pt idx="34">
                  <c:v>5438.4290000000001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53440"/>
        <c:axId val="16385536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432.05599999999998</c:v>
                </c:pt>
                <c:pt idx="1">
                  <c:v>525.34</c:v>
                </c:pt>
                <c:pt idx="2">
                  <c:v>493.10499999999996</c:v>
                </c:pt>
                <c:pt idx="3">
                  <c:v>469.51500000000004</c:v>
                </c:pt>
                <c:pt idx="4">
                  <c:v>444.94500000000005</c:v>
                </c:pt>
                <c:pt idx="5">
                  <c:v>440.61500000000001</c:v>
                </c:pt>
                <c:pt idx="6">
                  <c:v>438.93500000000006</c:v>
                </c:pt>
                <c:pt idx="7">
                  <c:v>440.67999999999995</c:v>
                </c:pt>
                <c:pt idx="8">
                  <c:v>454.23</c:v>
                </c:pt>
                <c:pt idx="9">
                  <c:v>480.14000000000004</c:v>
                </c:pt>
                <c:pt idx="10">
                  <c:v>496.60500000000002</c:v>
                </c:pt>
                <c:pt idx="12">
                  <c:v>856.84799999999996</c:v>
                </c:pt>
                <c:pt idx="13">
                  <c:v>919.36000000000013</c:v>
                </c:pt>
                <c:pt idx="14">
                  <c:v>733.82499999999993</c:v>
                </c:pt>
                <c:pt idx="15">
                  <c:v>684.96499999999992</c:v>
                </c:pt>
                <c:pt idx="16">
                  <c:v>713.31000000000006</c:v>
                </c:pt>
                <c:pt idx="17">
                  <c:v>771.56000000000006</c:v>
                </c:pt>
                <c:pt idx="18">
                  <c:v>820.29</c:v>
                </c:pt>
                <c:pt idx="19">
                  <c:v>894.51499999999999</c:v>
                </c:pt>
                <c:pt idx="20">
                  <c:v>966.9799999999999</c:v>
                </c:pt>
                <c:pt idx="21">
                  <c:v>1022.285</c:v>
                </c:pt>
                <c:pt idx="22">
                  <c:v>1043.8200000000002</c:v>
                </c:pt>
                <c:pt idx="24">
                  <c:v>1288.904</c:v>
                </c:pt>
                <c:pt idx="25">
                  <c:v>1444.7</c:v>
                </c:pt>
                <c:pt idx="26">
                  <c:v>1226.9299999999998</c:v>
                </c:pt>
                <c:pt idx="27">
                  <c:v>1154.48</c:v>
                </c:pt>
                <c:pt idx="28">
                  <c:v>1158.2550000000001</c:v>
                </c:pt>
                <c:pt idx="29">
                  <c:v>1212.175</c:v>
                </c:pt>
                <c:pt idx="30">
                  <c:v>1259.2249999999999</c:v>
                </c:pt>
                <c:pt idx="31">
                  <c:v>1335.1949999999999</c:v>
                </c:pt>
                <c:pt idx="32">
                  <c:v>1421.2099999999998</c:v>
                </c:pt>
                <c:pt idx="33">
                  <c:v>1502.4250000000002</c:v>
                </c:pt>
                <c:pt idx="34">
                  <c:v>1540.4250000000002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865344"/>
        <c:axId val="163866880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303.39600000000002</c:v>
                </c:pt>
                <c:pt idx="1">
                  <c:v>360.5</c:v>
                </c:pt>
                <c:pt idx="2">
                  <c:v>363.62</c:v>
                </c:pt>
                <c:pt idx="3">
                  <c:v>460.315</c:v>
                </c:pt>
                <c:pt idx="4">
                  <c:v>382.58499999999998</c:v>
                </c:pt>
                <c:pt idx="5">
                  <c:v>445.02499999999998</c:v>
                </c:pt>
                <c:pt idx="6">
                  <c:v>422.79</c:v>
                </c:pt>
                <c:pt idx="7">
                  <c:v>528.01499999999999</c:v>
                </c:pt>
                <c:pt idx="8">
                  <c:v>421.84</c:v>
                </c:pt>
                <c:pt idx="9">
                  <c:v>461.565</c:v>
                </c:pt>
                <c:pt idx="10">
                  <c:v>693.61500000000001</c:v>
                </c:pt>
                <c:pt idx="12">
                  <c:v>1321.7080000000001</c:v>
                </c:pt>
                <c:pt idx="13">
                  <c:v>2601.7049999999999</c:v>
                </c:pt>
                <c:pt idx="14">
                  <c:v>1160.9000000000001</c:v>
                </c:pt>
                <c:pt idx="15">
                  <c:v>1061.68</c:v>
                </c:pt>
                <c:pt idx="16">
                  <c:v>1138.9849999999999</c:v>
                </c:pt>
                <c:pt idx="17">
                  <c:v>834.2</c:v>
                </c:pt>
                <c:pt idx="18">
                  <c:v>909.54499999999996</c:v>
                </c:pt>
                <c:pt idx="19">
                  <c:v>917.84499999999991</c:v>
                </c:pt>
                <c:pt idx="20">
                  <c:v>651.72</c:v>
                </c:pt>
                <c:pt idx="21">
                  <c:v>1021.365</c:v>
                </c:pt>
                <c:pt idx="22">
                  <c:v>471.46000000000004</c:v>
                </c:pt>
                <c:pt idx="24">
                  <c:v>1625.104</c:v>
                </c:pt>
                <c:pt idx="25">
                  <c:v>2962.2049999999999</c:v>
                </c:pt>
                <c:pt idx="26">
                  <c:v>1524.52</c:v>
                </c:pt>
                <c:pt idx="27">
                  <c:v>1521.9949999999999</c:v>
                </c:pt>
                <c:pt idx="28">
                  <c:v>1521.5699999999997</c:v>
                </c:pt>
                <c:pt idx="29">
                  <c:v>1279.2249999999999</c:v>
                </c:pt>
                <c:pt idx="30">
                  <c:v>1332.335</c:v>
                </c:pt>
                <c:pt idx="31">
                  <c:v>1445.86</c:v>
                </c:pt>
                <c:pt idx="32">
                  <c:v>1073.56</c:v>
                </c:pt>
                <c:pt idx="33">
                  <c:v>1482.93</c:v>
                </c:pt>
                <c:pt idx="34">
                  <c:v>1165.075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65344"/>
        <c:axId val="163866880"/>
      </c:lineChart>
      <c:catAx>
        <c:axId val="16385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85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553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853440"/>
        <c:crosses val="autoZero"/>
        <c:crossBetween val="between"/>
      </c:valAx>
      <c:catAx>
        <c:axId val="16386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3866880"/>
        <c:crosses val="autoZero"/>
        <c:auto val="0"/>
        <c:lblAlgn val="ctr"/>
        <c:lblOffset val="100"/>
        <c:noMultiLvlLbl val="0"/>
      </c:catAx>
      <c:valAx>
        <c:axId val="163866880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86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1.2330000000000001</c:v>
                </c:pt>
                <c:pt idx="1">
                  <c:v>1.1779999999999999</c:v>
                </c:pt>
                <c:pt idx="2">
                  <c:v>1.0680000000000001</c:v>
                </c:pt>
                <c:pt idx="3">
                  <c:v>2.0339999999999998</c:v>
                </c:pt>
                <c:pt idx="4">
                  <c:v>1.58</c:v>
                </c:pt>
                <c:pt idx="5">
                  <c:v>3.5289999999999999</c:v>
                </c:pt>
                <c:pt idx="6">
                  <c:v>3.3650000000000002</c:v>
                </c:pt>
                <c:pt idx="7">
                  <c:v>3.62</c:v>
                </c:pt>
                <c:pt idx="8">
                  <c:v>3.8079999999999998</c:v>
                </c:pt>
                <c:pt idx="9">
                  <c:v>3.7189999999999999</c:v>
                </c:pt>
                <c:pt idx="10">
                  <c:v>6.8019999999999996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76.659000000000006</c:v>
                </c:pt>
                <c:pt idx="1">
                  <c:v>71.724999999999994</c:v>
                </c:pt>
                <c:pt idx="2">
                  <c:v>55.628</c:v>
                </c:pt>
                <c:pt idx="3">
                  <c:v>54.444000000000003</c:v>
                </c:pt>
                <c:pt idx="4">
                  <c:v>54.802999999999997</c:v>
                </c:pt>
                <c:pt idx="5">
                  <c:v>81.849999999999994</c:v>
                </c:pt>
                <c:pt idx="6">
                  <c:v>90.275000000000006</c:v>
                </c:pt>
                <c:pt idx="7">
                  <c:v>61.390999999999998</c:v>
                </c:pt>
                <c:pt idx="8">
                  <c:v>59.960999999999999</c:v>
                </c:pt>
                <c:pt idx="9">
                  <c:v>66.349999999999994</c:v>
                </c:pt>
                <c:pt idx="10">
                  <c:v>81.378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77.89200000000001</c:v>
                </c:pt>
                <c:pt idx="1">
                  <c:v>72.902999999999992</c:v>
                </c:pt>
                <c:pt idx="2">
                  <c:v>56.695999999999998</c:v>
                </c:pt>
                <c:pt idx="3">
                  <c:v>56.478000000000002</c:v>
                </c:pt>
                <c:pt idx="4">
                  <c:v>56.382999999999996</c:v>
                </c:pt>
                <c:pt idx="5">
                  <c:v>85.378999999999991</c:v>
                </c:pt>
                <c:pt idx="6">
                  <c:v>93.64</c:v>
                </c:pt>
                <c:pt idx="7">
                  <c:v>65.010999999999996</c:v>
                </c:pt>
                <c:pt idx="8">
                  <c:v>63.768999999999998</c:v>
                </c:pt>
                <c:pt idx="9">
                  <c:v>70.068999999999988</c:v>
                </c:pt>
                <c:pt idx="10">
                  <c:v>88.18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78624"/>
        <c:axId val="163580544"/>
      </c:lineChart>
      <c:catAx>
        <c:axId val="16357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580544"/>
        <c:crosses val="autoZero"/>
        <c:auto val="1"/>
        <c:lblAlgn val="ctr"/>
        <c:lblOffset val="100"/>
        <c:noMultiLvlLbl val="0"/>
      </c:catAx>
      <c:valAx>
        <c:axId val="163580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57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1.2330000000000001</c:v>
                </c:pt>
                <c:pt idx="1">
                  <c:v>1.1779999999999999</c:v>
                </c:pt>
                <c:pt idx="2">
                  <c:v>1.0680000000000001</c:v>
                </c:pt>
                <c:pt idx="3">
                  <c:v>2.0339999999999998</c:v>
                </c:pt>
                <c:pt idx="4">
                  <c:v>1.58</c:v>
                </c:pt>
                <c:pt idx="5">
                  <c:v>3.5289999999999999</c:v>
                </c:pt>
                <c:pt idx="6">
                  <c:v>3.3650000000000002</c:v>
                </c:pt>
                <c:pt idx="7">
                  <c:v>3.62</c:v>
                </c:pt>
                <c:pt idx="8">
                  <c:v>3.8079999999999998</c:v>
                </c:pt>
                <c:pt idx="9">
                  <c:v>3.7189999999999999</c:v>
                </c:pt>
                <c:pt idx="10">
                  <c:v>6.8019999999999996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76.659000000000006</c:v>
                </c:pt>
                <c:pt idx="1">
                  <c:v>71.724999999999994</c:v>
                </c:pt>
                <c:pt idx="2">
                  <c:v>55.628</c:v>
                </c:pt>
                <c:pt idx="3">
                  <c:v>54.444000000000003</c:v>
                </c:pt>
                <c:pt idx="4">
                  <c:v>54.802999999999997</c:v>
                </c:pt>
                <c:pt idx="5">
                  <c:v>81.849999999999994</c:v>
                </c:pt>
                <c:pt idx="6">
                  <c:v>90.275000000000006</c:v>
                </c:pt>
                <c:pt idx="7">
                  <c:v>61.390999999999998</c:v>
                </c:pt>
                <c:pt idx="8">
                  <c:v>59.960999999999999</c:v>
                </c:pt>
                <c:pt idx="9">
                  <c:v>66.349999999999994</c:v>
                </c:pt>
                <c:pt idx="10">
                  <c:v>81.378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77.89200000000001</c:v>
                </c:pt>
                <c:pt idx="1">
                  <c:v>72.902999999999992</c:v>
                </c:pt>
                <c:pt idx="2">
                  <c:v>56.695999999999998</c:v>
                </c:pt>
                <c:pt idx="3">
                  <c:v>56.478000000000002</c:v>
                </c:pt>
                <c:pt idx="4">
                  <c:v>56.382999999999996</c:v>
                </c:pt>
                <c:pt idx="5">
                  <c:v>85.378999999999991</c:v>
                </c:pt>
                <c:pt idx="6">
                  <c:v>93.64</c:v>
                </c:pt>
                <c:pt idx="7">
                  <c:v>65.010999999999996</c:v>
                </c:pt>
                <c:pt idx="8">
                  <c:v>63.768999999999998</c:v>
                </c:pt>
                <c:pt idx="9">
                  <c:v>70.068999999999988</c:v>
                </c:pt>
                <c:pt idx="10">
                  <c:v>88.18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24064"/>
        <c:axId val="163625984"/>
      </c:lineChart>
      <c:catAx>
        <c:axId val="16362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625984"/>
        <c:crosses val="autoZero"/>
        <c:auto val="1"/>
        <c:lblAlgn val="ctr"/>
        <c:lblOffset val="100"/>
        <c:noMultiLvlLbl val="0"/>
      </c:catAx>
      <c:valAx>
        <c:axId val="16362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62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1.2330000000000001</c:v>
                </c:pt>
                <c:pt idx="1">
                  <c:v>1.1779999999999999</c:v>
                </c:pt>
                <c:pt idx="2">
                  <c:v>1.0680000000000001</c:v>
                </c:pt>
                <c:pt idx="3">
                  <c:v>2.0339999999999998</c:v>
                </c:pt>
                <c:pt idx="4">
                  <c:v>1.58</c:v>
                </c:pt>
                <c:pt idx="5">
                  <c:v>3.5289999999999999</c:v>
                </c:pt>
                <c:pt idx="6">
                  <c:v>3.3650000000000002</c:v>
                </c:pt>
                <c:pt idx="7">
                  <c:v>3.62</c:v>
                </c:pt>
                <c:pt idx="8">
                  <c:v>3.8079999999999998</c:v>
                </c:pt>
                <c:pt idx="9">
                  <c:v>3.7189999999999999</c:v>
                </c:pt>
                <c:pt idx="10">
                  <c:v>6.8019999999999996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13.1470185</c:v>
                  </c:pt>
                  <c:pt idx="1">
                    <c:v>11.38993</c:v>
                  </c:pt>
                  <c:pt idx="2">
                    <c:v>6.3972199999999999</c:v>
                  </c:pt>
                  <c:pt idx="3">
                    <c:v>8.0250456000000003</c:v>
                  </c:pt>
                  <c:pt idx="4">
                    <c:v>8.1382455</c:v>
                  </c:pt>
                  <c:pt idx="5">
                    <c:v>17.409495</c:v>
                  </c:pt>
                  <c:pt idx="6">
                    <c:v>13.902350000000002</c:v>
                  </c:pt>
                  <c:pt idx="7">
                    <c:v>9.3682666000000001</c:v>
                  </c:pt>
                  <c:pt idx="8">
                    <c:v>9.7496586000000001</c:v>
                  </c:pt>
                  <c:pt idx="9">
                    <c:v>12.732564999999999</c:v>
                  </c:pt>
                  <c:pt idx="10">
                    <c:v>5.273294400000001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13.1470185</c:v>
                  </c:pt>
                  <c:pt idx="1">
                    <c:v>11.38993</c:v>
                  </c:pt>
                  <c:pt idx="2">
                    <c:v>6.3972199999999999</c:v>
                  </c:pt>
                  <c:pt idx="3">
                    <c:v>8.0250456000000003</c:v>
                  </c:pt>
                  <c:pt idx="4">
                    <c:v>8.1382455</c:v>
                  </c:pt>
                  <c:pt idx="5">
                    <c:v>17.409495</c:v>
                  </c:pt>
                  <c:pt idx="6">
                    <c:v>13.902350000000002</c:v>
                  </c:pt>
                  <c:pt idx="7">
                    <c:v>9.3682666000000001</c:v>
                  </c:pt>
                  <c:pt idx="8">
                    <c:v>9.7496586000000001</c:v>
                  </c:pt>
                  <c:pt idx="9">
                    <c:v>12.732564999999999</c:v>
                  </c:pt>
                  <c:pt idx="10">
                    <c:v>5.273294400000001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76.659000000000006</c:v>
                </c:pt>
                <c:pt idx="1">
                  <c:v>71.724999999999994</c:v>
                </c:pt>
                <c:pt idx="2">
                  <c:v>55.628</c:v>
                </c:pt>
                <c:pt idx="3">
                  <c:v>54.444000000000003</c:v>
                </c:pt>
                <c:pt idx="4">
                  <c:v>54.802999999999997</c:v>
                </c:pt>
                <c:pt idx="5">
                  <c:v>81.849999999999994</c:v>
                </c:pt>
                <c:pt idx="6">
                  <c:v>90.275000000000006</c:v>
                </c:pt>
                <c:pt idx="7">
                  <c:v>61.390999999999998</c:v>
                </c:pt>
                <c:pt idx="8">
                  <c:v>59.960999999999999</c:v>
                </c:pt>
                <c:pt idx="9">
                  <c:v>66.349999999999994</c:v>
                </c:pt>
                <c:pt idx="10">
                  <c:v>81.378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13792"/>
        <c:axId val="163715712"/>
      </c:barChart>
      <c:catAx>
        <c:axId val="1637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15712"/>
        <c:crosses val="autoZero"/>
        <c:auto val="1"/>
        <c:lblAlgn val="ctr"/>
        <c:lblOffset val="100"/>
        <c:noMultiLvlLbl val="0"/>
      </c:catAx>
      <c:valAx>
        <c:axId val="16371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1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1207.2479612876039</c:v>
                </c:pt>
                <c:pt idx="1">
                  <c:v>7709.9524046166307</c:v>
                </c:pt>
                <c:pt idx="2">
                  <c:v>550.96696035671607</c:v>
                </c:pt>
                <c:pt idx="3">
                  <c:v>93.739573558394994</c:v>
                </c:pt>
                <c:pt idx="4">
                  <c:v>250.99826101425003</c:v>
                </c:pt>
                <c:pt idx="5">
                  <c:v>269.92879402599408</c:v>
                </c:pt>
                <c:pt idx="6">
                  <c:v>1299.4663991006826</c:v>
                </c:pt>
                <c:pt idx="7">
                  <c:v>0</c:v>
                </c:pt>
                <c:pt idx="8">
                  <c:v>0</c:v>
                </c:pt>
                <c:pt idx="9">
                  <c:v>10.800203173214999</c:v>
                </c:pt>
                <c:pt idx="10">
                  <c:v>18.378318825588025</c:v>
                </c:pt>
                <c:pt idx="11">
                  <c:v>8.615833192937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69814.145755030389</c:v>
                </c:pt>
                <c:pt idx="1">
                  <c:v>16001.654512830115</c:v>
                </c:pt>
                <c:pt idx="2">
                  <c:v>517.17297451847287</c:v>
                </c:pt>
                <c:pt idx="3">
                  <c:v>479.49603228429891</c:v>
                </c:pt>
                <c:pt idx="4">
                  <c:v>1875.6619305033837</c:v>
                </c:pt>
                <c:pt idx="5">
                  <c:v>1892.2435685094063</c:v>
                </c:pt>
                <c:pt idx="6">
                  <c:v>5967.7173876998586</c:v>
                </c:pt>
                <c:pt idx="7">
                  <c:v>33.326266881599999</c:v>
                </c:pt>
                <c:pt idx="8">
                  <c:v>36.504059868349998</c:v>
                </c:pt>
                <c:pt idx="9">
                  <c:v>974.91222019621819</c:v>
                </c:pt>
                <c:pt idx="10">
                  <c:v>2530.2115396181853</c:v>
                </c:pt>
                <c:pt idx="11">
                  <c:v>228.86613802929753</c:v>
                </c:pt>
                <c:pt idx="12">
                  <c:v>0</c:v>
                </c:pt>
                <c:pt idx="13">
                  <c:v>0</c:v>
                </c:pt>
                <c:pt idx="14">
                  <c:v>5.1292127151500004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1.2330000000000001</c:v>
                </c:pt>
                <c:pt idx="1">
                  <c:v>1.1779999999999999</c:v>
                </c:pt>
                <c:pt idx="2">
                  <c:v>1.0680000000000001</c:v>
                </c:pt>
                <c:pt idx="3">
                  <c:v>2.0339999999999998</c:v>
                </c:pt>
                <c:pt idx="4">
                  <c:v>1.58</c:v>
                </c:pt>
                <c:pt idx="5">
                  <c:v>3.5289999999999999</c:v>
                </c:pt>
                <c:pt idx="6">
                  <c:v>3.3650000000000002</c:v>
                </c:pt>
                <c:pt idx="7">
                  <c:v>3.62</c:v>
                </c:pt>
                <c:pt idx="8">
                  <c:v>3.8079999999999998</c:v>
                </c:pt>
                <c:pt idx="9">
                  <c:v>3.7189999999999999</c:v>
                </c:pt>
                <c:pt idx="10">
                  <c:v>6.8019999999999996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13.1470185</c:v>
                  </c:pt>
                  <c:pt idx="1">
                    <c:v>11.38993</c:v>
                  </c:pt>
                  <c:pt idx="2">
                    <c:v>6.3972199999999999</c:v>
                  </c:pt>
                  <c:pt idx="3">
                    <c:v>8.0250456000000003</c:v>
                  </c:pt>
                  <c:pt idx="4">
                    <c:v>8.1382455</c:v>
                  </c:pt>
                  <c:pt idx="5">
                    <c:v>17.409495</c:v>
                  </c:pt>
                  <c:pt idx="6">
                    <c:v>13.902350000000002</c:v>
                  </c:pt>
                  <c:pt idx="7">
                    <c:v>9.3682666000000001</c:v>
                  </c:pt>
                  <c:pt idx="8">
                    <c:v>9.7496586000000001</c:v>
                  </c:pt>
                  <c:pt idx="9">
                    <c:v>12.732564999999999</c:v>
                  </c:pt>
                  <c:pt idx="10">
                    <c:v>5.273294400000001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13.1470185</c:v>
                  </c:pt>
                  <c:pt idx="1">
                    <c:v>11.38993</c:v>
                  </c:pt>
                  <c:pt idx="2">
                    <c:v>6.3972199999999999</c:v>
                  </c:pt>
                  <c:pt idx="3">
                    <c:v>8.0250456000000003</c:v>
                  </c:pt>
                  <c:pt idx="4">
                    <c:v>8.1382455</c:v>
                  </c:pt>
                  <c:pt idx="5">
                    <c:v>17.409495</c:v>
                  </c:pt>
                  <c:pt idx="6">
                    <c:v>13.902350000000002</c:v>
                  </c:pt>
                  <c:pt idx="7">
                    <c:v>9.3682666000000001</c:v>
                  </c:pt>
                  <c:pt idx="8">
                    <c:v>9.7496586000000001</c:v>
                  </c:pt>
                  <c:pt idx="9">
                    <c:v>12.732564999999999</c:v>
                  </c:pt>
                  <c:pt idx="10">
                    <c:v>5.273294400000001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76.659000000000006</c:v>
                </c:pt>
                <c:pt idx="1">
                  <c:v>71.724999999999994</c:v>
                </c:pt>
                <c:pt idx="2">
                  <c:v>55.628</c:v>
                </c:pt>
                <c:pt idx="3">
                  <c:v>54.444000000000003</c:v>
                </c:pt>
                <c:pt idx="4">
                  <c:v>54.802999999999997</c:v>
                </c:pt>
                <c:pt idx="5">
                  <c:v>81.849999999999994</c:v>
                </c:pt>
                <c:pt idx="6">
                  <c:v>90.275000000000006</c:v>
                </c:pt>
                <c:pt idx="7">
                  <c:v>61.390999999999998</c:v>
                </c:pt>
                <c:pt idx="8">
                  <c:v>59.960999999999999</c:v>
                </c:pt>
                <c:pt idx="9">
                  <c:v>66.349999999999994</c:v>
                </c:pt>
                <c:pt idx="10">
                  <c:v>81.378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58848"/>
        <c:axId val="163760768"/>
      </c:barChart>
      <c:catAx>
        <c:axId val="1637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60768"/>
        <c:crosses val="autoZero"/>
        <c:auto val="1"/>
        <c:lblAlgn val="ctr"/>
        <c:lblOffset val="100"/>
        <c:noMultiLvlLbl val="0"/>
      </c:catAx>
      <c:valAx>
        <c:axId val="163760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58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310.09399999999999</c:v>
                </c:pt>
                <c:pt idx="1">
                  <c:v>341.38499999999999</c:v>
                </c:pt>
                <c:pt idx="2">
                  <c:v>373.33499999999998</c:v>
                </c:pt>
                <c:pt idx="3">
                  <c:v>401.60700000000003</c:v>
                </c:pt>
                <c:pt idx="4">
                  <c:v>428.16699999999997</c:v>
                </c:pt>
                <c:pt idx="5">
                  <c:v>449.36900000000003</c:v>
                </c:pt>
                <c:pt idx="6">
                  <c:v>465.012</c:v>
                </c:pt>
                <c:pt idx="7">
                  <c:v>480.92899999999997</c:v>
                </c:pt>
                <c:pt idx="8">
                  <c:v>494.03300000000002</c:v>
                </c:pt>
                <c:pt idx="9">
                  <c:v>509.00700000000001</c:v>
                </c:pt>
                <c:pt idx="10">
                  <c:v>518.42399999999998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951.8136149999998</c:v>
                  </c:pt>
                  <c:pt idx="1">
                    <c:v>946.34375370000009</c:v>
                  </c:pt>
                  <c:pt idx="2">
                    <c:v>972.32765999999992</c:v>
                  </c:pt>
                  <c:pt idx="3">
                    <c:v>1004.5598939999999</c:v>
                  </c:pt>
                  <c:pt idx="4">
                    <c:v>1039.1161769999999</c:v>
                  </c:pt>
                  <c:pt idx="5">
                    <c:v>1073.2014611999998</c:v>
                  </c:pt>
                  <c:pt idx="6">
                    <c:v>1105.8484663999998</c:v>
                  </c:pt>
                  <c:pt idx="7">
                    <c:v>1135.5762144999999</c:v>
                  </c:pt>
                  <c:pt idx="8">
                    <c:v>1162.0062026999999</c:v>
                  </c:pt>
                  <c:pt idx="9">
                    <c:v>1190.940478</c:v>
                  </c:pt>
                  <c:pt idx="10">
                    <c:v>1222.5736224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951.8136149999998</c:v>
                  </c:pt>
                  <c:pt idx="1">
                    <c:v>946.34375370000009</c:v>
                  </c:pt>
                  <c:pt idx="2">
                    <c:v>972.32765999999992</c:v>
                  </c:pt>
                  <c:pt idx="3">
                    <c:v>1004.5598939999999</c:v>
                  </c:pt>
                  <c:pt idx="4">
                    <c:v>1039.1161769999999</c:v>
                  </c:pt>
                  <c:pt idx="5">
                    <c:v>1073.2014611999998</c:v>
                  </c:pt>
                  <c:pt idx="6">
                    <c:v>1105.8484663999998</c:v>
                  </c:pt>
                  <c:pt idx="7">
                    <c:v>1135.5762144999999</c:v>
                  </c:pt>
                  <c:pt idx="8">
                    <c:v>1162.0062026999999</c:v>
                  </c:pt>
                  <c:pt idx="9">
                    <c:v>1190.940478</c:v>
                  </c:pt>
                  <c:pt idx="10">
                    <c:v>1222.5736224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17824.224999999999</c:v>
                </c:pt>
                <c:pt idx="1">
                  <c:v>19352.633000000002</c:v>
                </c:pt>
                <c:pt idx="2">
                  <c:v>21322.974999999999</c:v>
                </c:pt>
                <c:pt idx="3">
                  <c:v>23361.858</c:v>
                </c:pt>
                <c:pt idx="4">
                  <c:v>25344.296999999999</c:v>
                </c:pt>
                <c:pt idx="5">
                  <c:v>27101.046999999999</c:v>
                </c:pt>
                <c:pt idx="6">
                  <c:v>28648.923999999999</c:v>
                </c:pt>
                <c:pt idx="7">
                  <c:v>30121.384999999998</c:v>
                </c:pt>
                <c:pt idx="8">
                  <c:v>31490.683000000001</c:v>
                </c:pt>
                <c:pt idx="9">
                  <c:v>32718.145</c:v>
                </c:pt>
                <c:pt idx="10">
                  <c:v>33772.752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399360"/>
        <c:axId val="164401536"/>
      </c:barChart>
      <c:catAx>
        <c:axId val="16439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401536"/>
        <c:crosses val="autoZero"/>
        <c:auto val="1"/>
        <c:lblAlgn val="ctr"/>
        <c:lblOffset val="100"/>
        <c:noMultiLvlLbl val="0"/>
      </c:catAx>
      <c:valAx>
        <c:axId val="164401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39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310.09399999999999</c:v>
                </c:pt>
                <c:pt idx="1">
                  <c:v>341.38499999999999</c:v>
                </c:pt>
                <c:pt idx="2">
                  <c:v>373.33499999999998</c:v>
                </c:pt>
                <c:pt idx="3">
                  <c:v>401.60700000000003</c:v>
                </c:pt>
                <c:pt idx="4">
                  <c:v>428.16699999999997</c:v>
                </c:pt>
                <c:pt idx="5">
                  <c:v>449.36900000000003</c:v>
                </c:pt>
                <c:pt idx="6">
                  <c:v>465.012</c:v>
                </c:pt>
                <c:pt idx="7">
                  <c:v>480.92899999999997</c:v>
                </c:pt>
                <c:pt idx="8">
                  <c:v>494.03300000000002</c:v>
                </c:pt>
                <c:pt idx="9">
                  <c:v>509.00700000000001</c:v>
                </c:pt>
                <c:pt idx="10">
                  <c:v>518.42399999999998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951.8136149999998</c:v>
                  </c:pt>
                  <c:pt idx="1">
                    <c:v>946.34375370000009</c:v>
                  </c:pt>
                  <c:pt idx="2">
                    <c:v>972.32765999999992</c:v>
                  </c:pt>
                  <c:pt idx="3">
                    <c:v>1004.5598939999999</c:v>
                  </c:pt>
                  <c:pt idx="4">
                    <c:v>1039.1161769999999</c:v>
                  </c:pt>
                  <c:pt idx="5">
                    <c:v>1073.2014611999998</c:v>
                  </c:pt>
                  <c:pt idx="6">
                    <c:v>1105.8484663999998</c:v>
                  </c:pt>
                  <c:pt idx="7">
                    <c:v>1135.5762144999999</c:v>
                  </c:pt>
                  <c:pt idx="8">
                    <c:v>1162.0062026999999</c:v>
                  </c:pt>
                  <c:pt idx="9">
                    <c:v>1190.940478</c:v>
                  </c:pt>
                  <c:pt idx="10">
                    <c:v>1222.5736224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951.8136149999998</c:v>
                  </c:pt>
                  <c:pt idx="1">
                    <c:v>946.34375370000009</c:v>
                  </c:pt>
                  <c:pt idx="2">
                    <c:v>972.32765999999992</c:v>
                  </c:pt>
                  <c:pt idx="3">
                    <c:v>1004.5598939999999</c:v>
                  </c:pt>
                  <c:pt idx="4">
                    <c:v>1039.1161769999999</c:v>
                  </c:pt>
                  <c:pt idx="5">
                    <c:v>1073.2014611999998</c:v>
                  </c:pt>
                  <c:pt idx="6">
                    <c:v>1105.8484663999998</c:v>
                  </c:pt>
                  <c:pt idx="7">
                    <c:v>1135.5762144999999</c:v>
                  </c:pt>
                  <c:pt idx="8">
                    <c:v>1162.0062026999999</c:v>
                  </c:pt>
                  <c:pt idx="9">
                    <c:v>1190.940478</c:v>
                  </c:pt>
                  <c:pt idx="10">
                    <c:v>1222.5736224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17824.224999999999</c:v>
                </c:pt>
                <c:pt idx="1">
                  <c:v>19352.633000000002</c:v>
                </c:pt>
                <c:pt idx="2">
                  <c:v>21322.974999999999</c:v>
                </c:pt>
                <c:pt idx="3">
                  <c:v>23361.858</c:v>
                </c:pt>
                <c:pt idx="4">
                  <c:v>25344.296999999999</c:v>
                </c:pt>
                <c:pt idx="5">
                  <c:v>27101.046999999999</c:v>
                </c:pt>
                <c:pt idx="6">
                  <c:v>28648.923999999999</c:v>
                </c:pt>
                <c:pt idx="7">
                  <c:v>30121.384999999998</c:v>
                </c:pt>
                <c:pt idx="8">
                  <c:v>31490.683000000001</c:v>
                </c:pt>
                <c:pt idx="9">
                  <c:v>32718.145</c:v>
                </c:pt>
                <c:pt idx="10">
                  <c:v>33772.752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292288"/>
        <c:axId val="165298560"/>
      </c:barChart>
      <c:catAx>
        <c:axId val="16529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298560"/>
        <c:crosses val="autoZero"/>
        <c:auto val="1"/>
        <c:lblAlgn val="ctr"/>
        <c:lblOffset val="100"/>
        <c:noMultiLvlLbl val="0"/>
      </c:catAx>
      <c:valAx>
        <c:axId val="165298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29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7.992</c:v>
                </c:pt>
                <c:pt idx="1">
                  <c:v>7.8019999999999996</c:v>
                </c:pt>
                <c:pt idx="2">
                  <c:v>7.4710000000000001</c:v>
                </c:pt>
                <c:pt idx="3">
                  <c:v>7.26</c:v>
                </c:pt>
                <c:pt idx="4">
                  <c:v>6.9320000000000004</c:v>
                </c:pt>
                <c:pt idx="5">
                  <c:v>6.758</c:v>
                </c:pt>
                <c:pt idx="6">
                  <c:v>6.6029999999999998</c:v>
                </c:pt>
                <c:pt idx="7">
                  <c:v>6.6029999999999998</c:v>
                </c:pt>
                <c:pt idx="8">
                  <c:v>6.56</c:v>
                </c:pt>
                <c:pt idx="9">
                  <c:v>6.5910000000000002</c:v>
                </c:pt>
                <c:pt idx="10">
                  <c:v>6.649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23.598828600000001</c:v>
                  </c:pt>
                  <c:pt idx="1">
                    <c:v>15.438808</c:v>
                  </c:pt>
                  <c:pt idx="2">
                    <c:v>14.748678</c:v>
                  </c:pt>
                  <c:pt idx="3">
                    <c:v>14.621478</c:v>
                  </c:pt>
                  <c:pt idx="4">
                    <c:v>13.853899799999999</c:v>
                  </c:pt>
                  <c:pt idx="5">
                    <c:v>12.9328056</c:v>
                  </c:pt>
                  <c:pt idx="6">
                    <c:v>11.987461799999998</c:v>
                  </c:pt>
                  <c:pt idx="7">
                    <c:v>11.053853999999999</c:v>
                  </c:pt>
                  <c:pt idx="8">
                    <c:v>10.213846800000001</c:v>
                  </c:pt>
                  <c:pt idx="9">
                    <c:v>9.5752960000000016</c:v>
                  </c:pt>
                  <c:pt idx="10">
                    <c:v>9.0708012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23.598828600000001</c:v>
                  </c:pt>
                  <c:pt idx="1">
                    <c:v>15.438808</c:v>
                  </c:pt>
                  <c:pt idx="2">
                    <c:v>14.748678</c:v>
                  </c:pt>
                  <c:pt idx="3">
                    <c:v>14.621478</c:v>
                  </c:pt>
                  <c:pt idx="4">
                    <c:v>13.853899799999999</c:v>
                  </c:pt>
                  <c:pt idx="5">
                    <c:v>12.9328056</c:v>
                  </c:pt>
                  <c:pt idx="6">
                    <c:v>11.987461799999998</c:v>
                  </c:pt>
                  <c:pt idx="7">
                    <c:v>11.053853999999999</c:v>
                  </c:pt>
                  <c:pt idx="8">
                    <c:v>10.213846800000001</c:v>
                  </c:pt>
                  <c:pt idx="9">
                    <c:v>9.5752960000000016</c:v>
                  </c:pt>
                  <c:pt idx="10">
                    <c:v>9.0708012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367.58300000000003</c:v>
                </c:pt>
                <c:pt idx="1">
                  <c:v>437.36</c:v>
                </c:pt>
                <c:pt idx="2">
                  <c:v>468.21199999999999</c:v>
                </c:pt>
                <c:pt idx="3">
                  <c:v>462.70499999999998</c:v>
                </c:pt>
                <c:pt idx="4">
                  <c:v>441.20699999999999</c:v>
                </c:pt>
                <c:pt idx="5">
                  <c:v>414.51299999999998</c:v>
                </c:pt>
                <c:pt idx="6">
                  <c:v>382.98599999999999</c:v>
                </c:pt>
                <c:pt idx="7">
                  <c:v>350.916</c:v>
                </c:pt>
                <c:pt idx="8">
                  <c:v>323.22300000000001</c:v>
                </c:pt>
                <c:pt idx="9">
                  <c:v>299.22800000000001</c:v>
                </c:pt>
                <c:pt idx="10">
                  <c:v>279.96300000000002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874816"/>
        <c:axId val="195876736"/>
      </c:barChart>
      <c:catAx>
        <c:axId val="1958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876736"/>
        <c:crosses val="autoZero"/>
        <c:auto val="1"/>
        <c:lblAlgn val="ctr"/>
        <c:lblOffset val="100"/>
        <c:noMultiLvlLbl val="0"/>
      </c:catAx>
      <c:valAx>
        <c:axId val="19587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874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7.992</c:v>
                </c:pt>
                <c:pt idx="1">
                  <c:v>7.8019999999999996</c:v>
                </c:pt>
                <c:pt idx="2">
                  <c:v>7.4710000000000001</c:v>
                </c:pt>
                <c:pt idx="3">
                  <c:v>7.26</c:v>
                </c:pt>
                <c:pt idx="4">
                  <c:v>6.9320000000000004</c:v>
                </c:pt>
                <c:pt idx="5">
                  <c:v>6.758</c:v>
                </c:pt>
                <c:pt idx="6">
                  <c:v>6.6029999999999998</c:v>
                </c:pt>
                <c:pt idx="7">
                  <c:v>6.6029999999999998</c:v>
                </c:pt>
                <c:pt idx="8">
                  <c:v>6.56</c:v>
                </c:pt>
                <c:pt idx="9">
                  <c:v>6.5910000000000002</c:v>
                </c:pt>
                <c:pt idx="10">
                  <c:v>6.649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23.598828600000001</c:v>
                  </c:pt>
                  <c:pt idx="1">
                    <c:v>15.438808</c:v>
                  </c:pt>
                  <c:pt idx="2">
                    <c:v>14.748678</c:v>
                  </c:pt>
                  <c:pt idx="3">
                    <c:v>14.621478</c:v>
                  </c:pt>
                  <c:pt idx="4">
                    <c:v>13.853899799999999</c:v>
                  </c:pt>
                  <c:pt idx="5">
                    <c:v>12.9328056</c:v>
                  </c:pt>
                  <c:pt idx="6">
                    <c:v>11.987461799999998</c:v>
                  </c:pt>
                  <c:pt idx="7">
                    <c:v>11.053853999999999</c:v>
                  </c:pt>
                  <c:pt idx="8">
                    <c:v>10.213846800000001</c:v>
                  </c:pt>
                  <c:pt idx="9">
                    <c:v>9.5752960000000016</c:v>
                  </c:pt>
                  <c:pt idx="10">
                    <c:v>9.0708012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23.598828600000001</c:v>
                  </c:pt>
                  <c:pt idx="1">
                    <c:v>15.438808</c:v>
                  </c:pt>
                  <c:pt idx="2">
                    <c:v>14.748678</c:v>
                  </c:pt>
                  <c:pt idx="3">
                    <c:v>14.621478</c:v>
                  </c:pt>
                  <c:pt idx="4">
                    <c:v>13.853899799999999</c:v>
                  </c:pt>
                  <c:pt idx="5">
                    <c:v>12.9328056</c:v>
                  </c:pt>
                  <c:pt idx="6">
                    <c:v>11.987461799999998</c:v>
                  </c:pt>
                  <c:pt idx="7">
                    <c:v>11.053853999999999</c:v>
                  </c:pt>
                  <c:pt idx="8">
                    <c:v>10.213846800000001</c:v>
                  </c:pt>
                  <c:pt idx="9">
                    <c:v>9.5752960000000016</c:v>
                  </c:pt>
                  <c:pt idx="10">
                    <c:v>9.0708012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367.58300000000003</c:v>
                </c:pt>
                <c:pt idx="1">
                  <c:v>437.36</c:v>
                </c:pt>
                <c:pt idx="2">
                  <c:v>468.21199999999999</c:v>
                </c:pt>
                <c:pt idx="3">
                  <c:v>462.70499999999998</c:v>
                </c:pt>
                <c:pt idx="4">
                  <c:v>441.20699999999999</c:v>
                </c:pt>
                <c:pt idx="5">
                  <c:v>414.51299999999998</c:v>
                </c:pt>
                <c:pt idx="6">
                  <c:v>382.98599999999999</c:v>
                </c:pt>
                <c:pt idx="7">
                  <c:v>350.916</c:v>
                </c:pt>
                <c:pt idx="8">
                  <c:v>323.22300000000001</c:v>
                </c:pt>
                <c:pt idx="9">
                  <c:v>299.22800000000001</c:v>
                </c:pt>
                <c:pt idx="10">
                  <c:v>279.96300000000002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40352"/>
        <c:axId val="195942272"/>
      </c:barChart>
      <c:catAx>
        <c:axId val="19594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942272"/>
        <c:crosses val="autoZero"/>
        <c:auto val="1"/>
        <c:lblAlgn val="ctr"/>
        <c:lblOffset val="100"/>
        <c:noMultiLvlLbl val="0"/>
      </c:catAx>
      <c:valAx>
        <c:axId val="195942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4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293.49099999999999</c:v>
                </c:pt>
                <c:pt idx="1">
                  <c:v>320.85700000000003</c:v>
                </c:pt>
                <c:pt idx="2">
                  <c:v>353.952</c:v>
                </c:pt>
                <c:pt idx="3">
                  <c:v>385.96600000000001</c:v>
                </c:pt>
                <c:pt idx="4">
                  <c:v>412.09899999999999</c:v>
                </c:pt>
                <c:pt idx="5">
                  <c:v>438.858</c:v>
                </c:pt>
                <c:pt idx="6">
                  <c:v>455.00299999999999</c:v>
                </c:pt>
                <c:pt idx="7">
                  <c:v>471.19200000000001</c:v>
                </c:pt>
                <c:pt idx="8">
                  <c:v>486.10500000000002</c:v>
                </c:pt>
                <c:pt idx="9">
                  <c:v>499.863</c:v>
                </c:pt>
                <c:pt idx="10">
                  <c:v>514.22199999999998</c:v>
                </c:pt>
                <c:pt idx="12">
                  <c:v>17135.909</c:v>
                </c:pt>
                <c:pt idx="13">
                  <c:v>18299.601999999999</c:v>
                </c:pt>
                <c:pt idx="14">
                  <c:v>20086.423999999999</c:v>
                </c:pt>
                <c:pt idx="15">
                  <c:v>22149.345000000001</c:v>
                </c:pt>
                <c:pt idx="16">
                  <c:v>24190.65</c:v>
                </c:pt>
                <c:pt idx="17">
                  <c:v>26122.668000000001</c:v>
                </c:pt>
                <c:pt idx="18">
                  <c:v>27785.981</c:v>
                </c:pt>
                <c:pt idx="19">
                  <c:v>29249.536</c:v>
                </c:pt>
                <c:pt idx="20">
                  <c:v>30697.161</c:v>
                </c:pt>
                <c:pt idx="21">
                  <c:v>32013.473999999998</c:v>
                </c:pt>
                <c:pt idx="22">
                  <c:v>33177.866000000002</c:v>
                </c:pt>
                <c:pt idx="24">
                  <c:v>17429.400000000001</c:v>
                </c:pt>
                <c:pt idx="25">
                  <c:v>18620.458999999999</c:v>
                </c:pt>
                <c:pt idx="26">
                  <c:v>20440.376</c:v>
                </c:pt>
                <c:pt idx="27">
                  <c:v>22535.311000000002</c:v>
                </c:pt>
                <c:pt idx="28">
                  <c:v>24602.749</c:v>
                </c:pt>
                <c:pt idx="29">
                  <c:v>26561.526000000002</c:v>
                </c:pt>
                <c:pt idx="30">
                  <c:v>28240.984</c:v>
                </c:pt>
                <c:pt idx="31">
                  <c:v>29720.727999999999</c:v>
                </c:pt>
                <c:pt idx="32">
                  <c:v>31183.266</c:v>
                </c:pt>
                <c:pt idx="33">
                  <c:v>32513.337</c:v>
                </c:pt>
                <c:pt idx="34">
                  <c:v>33692.088000000003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13024"/>
        <c:axId val="16413158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31.968</c:v>
                </c:pt>
                <c:pt idx="1">
                  <c:v>39.01</c:v>
                </c:pt>
                <c:pt idx="2">
                  <c:v>37.355000000000004</c:v>
                </c:pt>
                <c:pt idx="3">
                  <c:v>36.299999999999997</c:v>
                </c:pt>
                <c:pt idx="4">
                  <c:v>34.660000000000004</c:v>
                </c:pt>
                <c:pt idx="5">
                  <c:v>33.79</c:v>
                </c:pt>
                <c:pt idx="6">
                  <c:v>33.015000000000001</c:v>
                </c:pt>
                <c:pt idx="7">
                  <c:v>33.015000000000001</c:v>
                </c:pt>
                <c:pt idx="8">
                  <c:v>32.799999999999997</c:v>
                </c:pt>
                <c:pt idx="9">
                  <c:v>32.954999999999998</c:v>
                </c:pt>
                <c:pt idx="10">
                  <c:v>33.244999999999997</c:v>
                </c:pt>
                <c:pt idx="12">
                  <c:v>1470.3320000000001</c:v>
                </c:pt>
                <c:pt idx="13">
                  <c:v>2186.8000000000002</c:v>
                </c:pt>
                <c:pt idx="14">
                  <c:v>2341.06</c:v>
                </c:pt>
                <c:pt idx="15">
                  <c:v>2313.5250000000001</c:v>
                </c:pt>
                <c:pt idx="16">
                  <c:v>2206.0349999999999</c:v>
                </c:pt>
                <c:pt idx="17">
                  <c:v>2072.5650000000001</c:v>
                </c:pt>
                <c:pt idx="18">
                  <c:v>1914.9299999999998</c:v>
                </c:pt>
                <c:pt idx="19">
                  <c:v>1754.58</c:v>
                </c:pt>
                <c:pt idx="20">
                  <c:v>1616.115</c:v>
                </c:pt>
                <c:pt idx="21">
                  <c:v>1496.14</c:v>
                </c:pt>
                <c:pt idx="22">
                  <c:v>1399.8150000000001</c:v>
                </c:pt>
                <c:pt idx="24">
                  <c:v>1502.3000000000002</c:v>
                </c:pt>
                <c:pt idx="25">
                  <c:v>2225.8100000000004</c:v>
                </c:pt>
                <c:pt idx="26">
                  <c:v>2378.415</c:v>
                </c:pt>
                <c:pt idx="27">
                  <c:v>2349.8249999999998</c:v>
                </c:pt>
                <c:pt idx="28">
                  <c:v>2240.6950000000002</c:v>
                </c:pt>
                <c:pt idx="29">
                  <c:v>2106.3549999999996</c:v>
                </c:pt>
                <c:pt idx="30">
                  <c:v>1947.9449999999999</c:v>
                </c:pt>
                <c:pt idx="31">
                  <c:v>1787.595</c:v>
                </c:pt>
                <c:pt idx="32">
                  <c:v>1648.915</c:v>
                </c:pt>
                <c:pt idx="33">
                  <c:v>1529.095</c:v>
                </c:pt>
                <c:pt idx="34">
                  <c:v>1433.0600000000002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33120"/>
        <c:axId val="164143104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4.9320000000000004</c:v>
                </c:pt>
                <c:pt idx="1">
                  <c:v>5.89</c:v>
                </c:pt>
                <c:pt idx="2">
                  <c:v>5.34</c:v>
                </c:pt>
                <c:pt idx="3">
                  <c:v>10.169999999999998</c:v>
                </c:pt>
                <c:pt idx="4">
                  <c:v>7.9</c:v>
                </c:pt>
                <c:pt idx="5">
                  <c:v>17.645</c:v>
                </c:pt>
                <c:pt idx="6">
                  <c:v>16.825000000000003</c:v>
                </c:pt>
                <c:pt idx="7">
                  <c:v>18.100000000000001</c:v>
                </c:pt>
                <c:pt idx="8">
                  <c:v>19.04</c:v>
                </c:pt>
                <c:pt idx="9">
                  <c:v>18.594999999999999</c:v>
                </c:pt>
                <c:pt idx="10">
                  <c:v>34.01</c:v>
                </c:pt>
                <c:pt idx="12">
                  <c:v>306.63600000000002</c:v>
                </c:pt>
                <c:pt idx="13">
                  <c:v>358.625</c:v>
                </c:pt>
                <c:pt idx="14">
                  <c:v>278.14</c:v>
                </c:pt>
                <c:pt idx="15">
                  <c:v>272.22000000000003</c:v>
                </c:pt>
                <c:pt idx="16">
                  <c:v>274.01499999999999</c:v>
                </c:pt>
                <c:pt idx="17">
                  <c:v>409.25</c:v>
                </c:pt>
                <c:pt idx="18">
                  <c:v>451.375</c:v>
                </c:pt>
                <c:pt idx="19">
                  <c:v>306.95499999999998</c:v>
                </c:pt>
                <c:pt idx="20">
                  <c:v>299.80500000000001</c:v>
                </c:pt>
                <c:pt idx="21">
                  <c:v>331.75</c:v>
                </c:pt>
                <c:pt idx="22">
                  <c:v>406.89</c:v>
                </c:pt>
                <c:pt idx="24">
                  <c:v>311.56800000000004</c:v>
                </c:pt>
                <c:pt idx="25">
                  <c:v>364.51499999999999</c:v>
                </c:pt>
                <c:pt idx="26">
                  <c:v>283.48</c:v>
                </c:pt>
                <c:pt idx="27">
                  <c:v>282.39</c:v>
                </c:pt>
                <c:pt idx="28">
                  <c:v>281.91499999999996</c:v>
                </c:pt>
                <c:pt idx="29">
                  <c:v>426.89499999999998</c:v>
                </c:pt>
                <c:pt idx="30">
                  <c:v>468.2</c:v>
                </c:pt>
                <c:pt idx="31">
                  <c:v>325.05499999999995</c:v>
                </c:pt>
                <c:pt idx="32">
                  <c:v>318.84499999999997</c:v>
                </c:pt>
                <c:pt idx="33">
                  <c:v>350.34499999999991</c:v>
                </c:pt>
                <c:pt idx="34">
                  <c:v>440.90000000000003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33120"/>
        <c:axId val="164143104"/>
      </c:lineChart>
      <c:catAx>
        <c:axId val="164113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413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3158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13024"/>
        <c:crosses val="autoZero"/>
        <c:crossBetween val="between"/>
      </c:valAx>
      <c:catAx>
        <c:axId val="164133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4143104"/>
        <c:crosses val="autoZero"/>
        <c:auto val="0"/>
        <c:lblAlgn val="ctr"/>
        <c:lblOffset val="100"/>
        <c:noMultiLvlLbl val="0"/>
      </c:catAx>
      <c:valAx>
        <c:axId val="164143104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1331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293.49099999999999</c:v>
                </c:pt>
                <c:pt idx="1">
                  <c:v>320.85700000000003</c:v>
                </c:pt>
                <c:pt idx="2">
                  <c:v>353.952</c:v>
                </c:pt>
                <c:pt idx="3">
                  <c:v>385.96600000000001</c:v>
                </c:pt>
                <c:pt idx="4">
                  <c:v>412.09899999999999</c:v>
                </c:pt>
                <c:pt idx="5">
                  <c:v>438.858</c:v>
                </c:pt>
                <c:pt idx="6">
                  <c:v>455.00299999999999</c:v>
                </c:pt>
                <c:pt idx="7">
                  <c:v>471.19200000000001</c:v>
                </c:pt>
                <c:pt idx="8">
                  <c:v>486.10500000000002</c:v>
                </c:pt>
                <c:pt idx="9">
                  <c:v>499.863</c:v>
                </c:pt>
                <c:pt idx="10">
                  <c:v>514.22199999999998</c:v>
                </c:pt>
                <c:pt idx="12">
                  <c:v>17135.909</c:v>
                </c:pt>
                <c:pt idx="13">
                  <c:v>18299.601999999999</c:v>
                </c:pt>
                <c:pt idx="14">
                  <c:v>20086.423999999999</c:v>
                </c:pt>
                <c:pt idx="15">
                  <c:v>22149.345000000001</c:v>
                </c:pt>
                <c:pt idx="16">
                  <c:v>24190.65</c:v>
                </c:pt>
                <c:pt idx="17">
                  <c:v>26122.668000000001</c:v>
                </c:pt>
                <c:pt idx="18">
                  <c:v>27785.981</c:v>
                </c:pt>
                <c:pt idx="19">
                  <c:v>29249.536</c:v>
                </c:pt>
                <c:pt idx="20">
                  <c:v>30697.161</c:v>
                </c:pt>
                <c:pt idx="21">
                  <c:v>32013.473999999998</c:v>
                </c:pt>
                <c:pt idx="22">
                  <c:v>33177.866000000002</c:v>
                </c:pt>
                <c:pt idx="24">
                  <c:v>17429.400000000001</c:v>
                </c:pt>
                <c:pt idx="25">
                  <c:v>18620.458999999999</c:v>
                </c:pt>
                <c:pt idx="26">
                  <c:v>20440.376</c:v>
                </c:pt>
                <c:pt idx="27">
                  <c:v>22535.311000000002</c:v>
                </c:pt>
                <c:pt idx="28">
                  <c:v>24602.749</c:v>
                </c:pt>
                <c:pt idx="29">
                  <c:v>26561.526000000002</c:v>
                </c:pt>
                <c:pt idx="30">
                  <c:v>28240.984</c:v>
                </c:pt>
                <c:pt idx="31">
                  <c:v>29720.727999999999</c:v>
                </c:pt>
                <c:pt idx="32">
                  <c:v>31183.266</c:v>
                </c:pt>
                <c:pt idx="33">
                  <c:v>32513.337</c:v>
                </c:pt>
                <c:pt idx="34">
                  <c:v>33692.088000000003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274176"/>
        <c:axId val="1642760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31.968</c:v>
                </c:pt>
                <c:pt idx="1">
                  <c:v>39.01</c:v>
                </c:pt>
                <c:pt idx="2">
                  <c:v>37.355000000000004</c:v>
                </c:pt>
                <c:pt idx="3">
                  <c:v>36.299999999999997</c:v>
                </c:pt>
                <c:pt idx="4">
                  <c:v>34.660000000000004</c:v>
                </c:pt>
                <c:pt idx="5">
                  <c:v>33.79</c:v>
                </c:pt>
                <c:pt idx="6">
                  <c:v>33.015000000000001</c:v>
                </c:pt>
                <c:pt idx="7">
                  <c:v>33.015000000000001</c:v>
                </c:pt>
                <c:pt idx="8">
                  <c:v>32.799999999999997</c:v>
                </c:pt>
                <c:pt idx="9">
                  <c:v>32.954999999999998</c:v>
                </c:pt>
                <c:pt idx="10">
                  <c:v>33.244999999999997</c:v>
                </c:pt>
                <c:pt idx="12">
                  <c:v>1470.3320000000001</c:v>
                </c:pt>
                <c:pt idx="13">
                  <c:v>2186.8000000000002</c:v>
                </c:pt>
                <c:pt idx="14">
                  <c:v>2341.06</c:v>
                </c:pt>
                <c:pt idx="15">
                  <c:v>2313.5250000000001</c:v>
                </c:pt>
                <c:pt idx="16">
                  <c:v>2206.0349999999999</c:v>
                </c:pt>
                <c:pt idx="17">
                  <c:v>2072.5650000000001</c:v>
                </c:pt>
                <c:pt idx="18">
                  <c:v>1914.9299999999998</c:v>
                </c:pt>
                <c:pt idx="19">
                  <c:v>1754.58</c:v>
                </c:pt>
                <c:pt idx="20">
                  <c:v>1616.115</c:v>
                </c:pt>
                <c:pt idx="21">
                  <c:v>1496.14</c:v>
                </c:pt>
                <c:pt idx="22">
                  <c:v>1399.8150000000001</c:v>
                </c:pt>
                <c:pt idx="24">
                  <c:v>1502.3000000000002</c:v>
                </c:pt>
                <c:pt idx="25">
                  <c:v>2225.8100000000004</c:v>
                </c:pt>
                <c:pt idx="26">
                  <c:v>2378.415</c:v>
                </c:pt>
                <c:pt idx="27">
                  <c:v>2349.8249999999998</c:v>
                </c:pt>
                <c:pt idx="28">
                  <c:v>2240.6950000000002</c:v>
                </c:pt>
                <c:pt idx="29">
                  <c:v>2106.3549999999996</c:v>
                </c:pt>
                <c:pt idx="30">
                  <c:v>1947.9449999999999</c:v>
                </c:pt>
                <c:pt idx="31">
                  <c:v>1787.595</c:v>
                </c:pt>
                <c:pt idx="32">
                  <c:v>1648.915</c:v>
                </c:pt>
                <c:pt idx="33">
                  <c:v>1529.095</c:v>
                </c:pt>
                <c:pt idx="34">
                  <c:v>1433.0600000000002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77632"/>
        <c:axId val="16429171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4.9320000000000004</c:v>
                </c:pt>
                <c:pt idx="1">
                  <c:v>5.89</c:v>
                </c:pt>
                <c:pt idx="2">
                  <c:v>5.34</c:v>
                </c:pt>
                <c:pt idx="3">
                  <c:v>10.169999999999998</c:v>
                </c:pt>
                <c:pt idx="4">
                  <c:v>7.9</c:v>
                </c:pt>
                <c:pt idx="5">
                  <c:v>17.645</c:v>
                </c:pt>
                <c:pt idx="6">
                  <c:v>16.825000000000003</c:v>
                </c:pt>
                <c:pt idx="7">
                  <c:v>18.100000000000001</c:v>
                </c:pt>
                <c:pt idx="8">
                  <c:v>19.04</c:v>
                </c:pt>
                <c:pt idx="9">
                  <c:v>18.594999999999999</c:v>
                </c:pt>
                <c:pt idx="10">
                  <c:v>34.01</c:v>
                </c:pt>
                <c:pt idx="12">
                  <c:v>306.63600000000002</c:v>
                </c:pt>
                <c:pt idx="13">
                  <c:v>358.625</c:v>
                </c:pt>
                <c:pt idx="14">
                  <c:v>278.14</c:v>
                </c:pt>
                <c:pt idx="15">
                  <c:v>272.22000000000003</c:v>
                </c:pt>
                <c:pt idx="16">
                  <c:v>274.01499999999999</c:v>
                </c:pt>
                <c:pt idx="17">
                  <c:v>409.25</c:v>
                </c:pt>
                <c:pt idx="18">
                  <c:v>451.375</c:v>
                </c:pt>
                <c:pt idx="19">
                  <c:v>306.95499999999998</c:v>
                </c:pt>
                <c:pt idx="20">
                  <c:v>299.80500000000001</c:v>
                </c:pt>
                <c:pt idx="21">
                  <c:v>331.75</c:v>
                </c:pt>
                <c:pt idx="22">
                  <c:v>406.89</c:v>
                </c:pt>
                <c:pt idx="24">
                  <c:v>311.56800000000004</c:v>
                </c:pt>
                <c:pt idx="25">
                  <c:v>364.51499999999999</c:v>
                </c:pt>
                <c:pt idx="26">
                  <c:v>283.48</c:v>
                </c:pt>
                <c:pt idx="27">
                  <c:v>282.39</c:v>
                </c:pt>
                <c:pt idx="28">
                  <c:v>281.91499999999996</c:v>
                </c:pt>
                <c:pt idx="29">
                  <c:v>426.89499999999998</c:v>
                </c:pt>
                <c:pt idx="30">
                  <c:v>468.2</c:v>
                </c:pt>
                <c:pt idx="31">
                  <c:v>325.05499999999995</c:v>
                </c:pt>
                <c:pt idx="32">
                  <c:v>318.84499999999997</c:v>
                </c:pt>
                <c:pt idx="33">
                  <c:v>350.34499999999991</c:v>
                </c:pt>
                <c:pt idx="34">
                  <c:v>440.90000000000003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77632"/>
        <c:axId val="164291712"/>
      </c:lineChart>
      <c:catAx>
        <c:axId val="16427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4276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760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274176"/>
        <c:crosses val="autoZero"/>
        <c:crossBetween val="between"/>
      </c:valAx>
      <c:catAx>
        <c:axId val="16427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4291712"/>
        <c:crosses val="autoZero"/>
        <c:auto val="0"/>
        <c:lblAlgn val="ctr"/>
        <c:lblOffset val="100"/>
        <c:noMultiLvlLbl val="0"/>
      </c:catAx>
      <c:valAx>
        <c:axId val="164291712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2776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2.4899999999999999E-2</c:v>
                </c:pt>
                <c:pt idx="1">
                  <c:v>2.4100000000000002E-3</c:v>
                </c:pt>
                <c:pt idx="2">
                  <c:v>0</c:v>
                </c:pt>
                <c:pt idx="3">
                  <c:v>1.0500000000000002E-3</c:v>
                </c:pt>
                <c:pt idx="4">
                  <c:v>7.1600000000000006E-3</c:v>
                </c:pt>
                <c:pt idx="5">
                  <c:v>4.3400000000000001E-3</c:v>
                </c:pt>
                <c:pt idx="6">
                  <c:v>2.1199999999999999E-3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0.16814762799999997</c:v>
                  </c:pt>
                  <c:pt idx="1">
                    <c:v>0.33147189999999993</c:v>
                  </c:pt>
                  <c:pt idx="2">
                    <c:v>0.38324175063701654</c:v>
                  </c:pt>
                  <c:pt idx="3">
                    <c:v>0.61651968171668992</c:v>
                  </c:pt>
                  <c:pt idx="4">
                    <c:v>0.31026051000000004</c:v>
                  </c:pt>
                  <c:pt idx="5">
                    <c:v>0.33781866300000002</c:v>
                  </c:pt>
                  <c:pt idx="6">
                    <c:v>5.4570350436019793E-2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0.16814762799999997</c:v>
                  </c:pt>
                  <c:pt idx="1">
                    <c:v>0.33147189999999993</c:v>
                  </c:pt>
                  <c:pt idx="2">
                    <c:v>0.38324175063701654</c:v>
                  </c:pt>
                  <c:pt idx="3">
                    <c:v>0.61651968171668992</c:v>
                  </c:pt>
                  <c:pt idx="4">
                    <c:v>0.31026051000000004</c:v>
                  </c:pt>
                  <c:pt idx="5">
                    <c:v>0.33781866300000002</c:v>
                  </c:pt>
                  <c:pt idx="6">
                    <c:v>5.4570350436019793E-2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0.75673999999999997</c:v>
                </c:pt>
                <c:pt idx="1">
                  <c:v>1.8685</c:v>
                </c:pt>
                <c:pt idx="2">
                  <c:v>2.2823099999999998</c:v>
                </c:pt>
                <c:pt idx="3">
                  <c:v>3.6597200000000001</c:v>
                </c:pt>
                <c:pt idx="4">
                  <c:v>1.31355</c:v>
                </c:pt>
                <c:pt idx="5">
                  <c:v>0.95186999999999999</c:v>
                </c:pt>
                <c:pt idx="6">
                  <c:v>0.12021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794368"/>
        <c:axId val="164795904"/>
      </c:barChart>
      <c:catAx>
        <c:axId val="164794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795904"/>
        <c:crosses val="autoZero"/>
        <c:auto val="1"/>
        <c:lblAlgn val="ctr"/>
        <c:lblOffset val="100"/>
        <c:noMultiLvlLbl val="0"/>
      </c:catAx>
      <c:valAx>
        <c:axId val="164795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794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2.4899999999999999E-2</c:v>
                </c:pt>
                <c:pt idx="1">
                  <c:v>2.4100000000000002E-3</c:v>
                </c:pt>
                <c:pt idx="2">
                  <c:v>0</c:v>
                </c:pt>
                <c:pt idx="3">
                  <c:v>1.0500000000000002E-3</c:v>
                </c:pt>
                <c:pt idx="4">
                  <c:v>7.1600000000000006E-3</c:v>
                </c:pt>
                <c:pt idx="5">
                  <c:v>4.3400000000000001E-3</c:v>
                </c:pt>
                <c:pt idx="6">
                  <c:v>2.1199999999999999E-3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0.16814762799999997</c:v>
                  </c:pt>
                  <c:pt idx="1">
                    <c:v>0.33147189999999993</c:v>
                  </c:pt>
                  <c:pt idx="2">
                    <c:v>0.38324175063701654</c:v>
                  </c:pt>
                  <c:pt idx="3">
                    <c:v>0.61651968171668992</c:v>
                  </c:pt>
                  <c:pt idx="4">
                    <c:v>0.31026051000000004</c:v>
                  </c:pt>
                  <c:pt idx="5">
                    <c:v>0.33781866300000002</c:v>
                  </c:pt>
                  <c:pt idx="6">
                    <c:v>5.4570350436019793E-2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0.16814762799999997</c:v>
                  </c:pt>
                  <c:pt idx="1">
                    <c:v>0.33147189999999993</c:v>
                  </c:pt>
                  <c:pt idx="2">
                    <c:v>0.38324175063701654</c:v>
                  </c:pt>
                  <c:pt idx="3">
                    <c:v>0.61651968171668992</c:v>
                  </c:pt>
                  <c:pt idx="4">
                    <c:v>0.31026051000000004</c:v>
                  </c:pt>
                  <c:pt idx="5">
                    <c:v>0.33781866300000002</c:v>
                  </c:pt>
                  <c:pt idx="6">
                    <c:v>5.4570350436019793E-2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0.75673999999999997</c:v>
                </c:pt>
                <c:pt idx="1">
                  <c:v>1.8685</c:v>
                </c:pt>
                <c:pt idx="2">
                  <c:v>2.2823099999999998</c:v>
                </c:pt>
                <c:pt idx="3">
                  <c:v>3.6597200000000001</c:v>
                </c:pt>
                <c:pt idx="4">
                  <c:v>1.31355</c:v>
                </c:pt>
                <c:pt idx="5">
                  <c:v>0.95186999999999999</c:v>
                </c:pt>
                <c:pt idx="6">
                  <c:v>0.12021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871552"/>
        <c:axId val="164877440"/>
      </c:barChart>
      <c:catAx>
        <c:axId val="164871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877440"/>
        <c:crosses val="autoZero"/>
        <c:auto val="1"/>
        <c:lblAlgn val="ctr"/>
        <c:lblOffset val="100"/>
        <c:noMultiLvlLbl val="0"/>
      </c:catAx>
      <c:valAx>
        <c:axId val="164877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871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2.6019999999999998E-2</c:v>
                </c:pt>
                <c:pt idx="1">
                  <c:v>1.2800000000000001E-3</c:v>
                </c:pt>
                <c:pt idx="2">
                  <c:v>2.5899999999999999E-3</c:v>
                </c:pt>
                <c:pt idx="3">
                  <c:v>1.5499999999999999E-3</c:v>
                </c:pt>
                <c:pt idx="4">
                  <c:v>5.0099999999999997E-3</c:v>
                </c:pt>
                <c:pt idx="5">
                  <c:v>1.33E-3</c:v>
                </c:pt>
                <c:pt idx="6">
                  <c:v>3.98E-3</c:v>
                </c:pt>
                <c:pt idx="7">
                  <c:v>0</c:v>
                </c:pt>
                <c:pt idx="8">
                  <c:v>1.9000000000000001E-4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0.12332941800000001</c:v>
                  </c:pt>
                  <c:pt idx="1">
                    <c:v>0.317776008</c:v>
                  </c:pt>
                  <c:pt idx="2">
                    <c:v>0.26870269600000002</c:v>
                  </c:pt>
                  <c:pt idx="3">
                    <c:v>0.26942741399999998</c:v>
                  </c:pt>
                  <c:pt idx="4">
                    <c:v>0.56301580000000007</c:v>
                  </c:pt>
                  <c:pt idx="5">
                    <c:v>0.37670912000000001</c:v>
                  </c:pt>
                  <c:pt idx="6">
                    <c:v>0.31194563399999997</c:v>
                  </c:pt>
                  <c:pt idx="7">
                    <c:v>0.16705499999999998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0.12332941800000001</c:v>
                  </c:pt>
                  <c:pt idx="1">
                    <c:v>0.317776008</c:v>
                  </c:pt>
                  <c:pt idx="2">
                    <c:v>0.26870269600000002</c:v>
                  </c:pt>
                  <c:pt idx="3">
                    <c:v>0.26942741399999998</c:v>
                  </c:pt>
                  <c:pt idx="4">
                    <c:v>0.56301580000000007</c:v>
                  </c:pt>
                  <c:pt idx="5">
                    <c:v>0.37670912000000001</c:v>
                  </c:pt>
                  <c:pt idx="6">
                    <c:v>0.31194563399999997</c:v>
                  </c:pt>
                  <c:pt idx="7">
                    <c:v>0.16705499999999998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0.46698000000000001</c:v>
                </c:pt>
                <c:pt idx="1">
                  <c:v>2.11992</c:v>
                </c:pt>
                <c:pt idx="2">
                  <c:v>1.3158800000000002</c:v>
                </c:pt>
                <c:pt idx="3">
                  <c:v>0.98402999999999996</c:v>
                </c:pt>
                <c:pt idx="4">
                  <c:v>3.1719200000000001</c:v>
                </c:pt>
                <c:pt idx="5">
                  <c:v>1.3926400000000001</c:v>
                </c:pt>
                <c:pt idx="6">
                  <c:v>1.1196900000000001</c:v>
                </c:pt>
                <c:pt idx="7">
                  <c:v>0.38183999999999996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02144"/>
        <c:axId val="182994048"/>
      </c:barChart>
      <c:catAx>
        <c:axId val="182902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994048"/>
        <c:crosses val="autoZero"/>
        <c:auto val="1"/>
        <c:lblAlgn val="ctr"/>
        <c:lblOffset val="100"/>
        <c:noMultiLvlLbl val="0"/>
      </c:catAx>
      <c:valAx>
        <c:axId val="1829940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2902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5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55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81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81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55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55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0.00796</cdr:x>
      <cdr:y>0.93734</cdr:y>
    </cdr:from>
    <cdr:to>
      <cdr:x>0.38663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269" y="5260731"/>
          <a:ext cx="3487616" cy="31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Burnt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0"/>
          <a:ext cx="465102" cy="4077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0.01034</cdr:x>
      <cdr:y>0.953</cdr:y>
    </cdr:from>
    <cdr:to>
      <cdr:x>0.43198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5348654"/>
          <a:ext cx="3883269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Burnt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0.94517</cdr:y>
    </cdr:from>
    <cdr:to>
      <cdr:x>0.33652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304692"/>
          <a:ext cx="2989384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0.02307</cdr:x>
      <cdr:y>0.93211</cdr:y>
    </cdr:from>
    <cdr:to>
      <cdr:x>0.3397</cdr:x>
      <cdr:y>0.98956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481" y="5231423"/>
          <a:ext cx="2916115" cy="32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Burnt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0.00653</cdr:y>
    </cdr:from>
    <cdr:to>
      <cdr:x>0.04932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36635"/>
          <a:ext cx="385194" cy="4040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0.00716</cdr:x>
      <cdr:y>0.94778</cdr:y>
    </cdr:from>
    <cdr:to>
      <cdr:x>0.38345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42" y="5319346"/>
          <a:ext cx="3465635" cy="293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Burnt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0.95039</cdr:y>
    </cdr:from>
    <cdr:to>
      <cdr:x>0.37391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4" y="5334000"/>
          <a:ext cx="3333750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Brashed Removal / Mulched / Burnt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0.01175</cdr:y>
    </cdr:from>
    <cdr:to>
      <cdr:x>0.04694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65942"/>
          <a:ext cx="363213" cy="4011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0.81862</cdr:x>
      <cdr:y>0.12253</cdr:y>
    </cdr:from>
    <cdr:to>
      <cdr:x>0.99045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539443" y="687690"/>
          <a:ext cx="1582544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355482"/>
            <a:ext cx="1084470" cy="4909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0.00955</cdr:x>
      <cdr:y>0.94909</cdr:y>
    </cdr:from>
    <cdr:to>
      <cdr:x>0.42005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7923" y="5392615"/>
          <a:ext cx="378069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Burnt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0.00716</cdr:x>
      <cdr:y>0.95431</cdr:y>
    </cdr:from>
    <cdr:to>
      <cdr:x>0.39459</cdr:x>
      <cdr:y>0.99739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42" y="5355981"/>
          <a:ext cx="3568212" cy="241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Burnt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0.24769</cdr:y>
    </cdr:from>
    <cdr:to>
      <cdr:x>0.85991</cdr:x>
      <cdr:y>0.27294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57" y="1390151"/>
          <a:ext cx="151964" cy="1417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0.22585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703" y="1267558"/>
          <a:ext cx="1084471" cy="520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0.00691</cdr:x>
      <cdr:y>0.00392</cdr:y>
    </cdr:from>
    <cdr:to>
      <cdr:x>0.04878</cdr:x>
      <cdr:y>0.66841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24" y="21981"/>
          <a:ext cx="385618" cy="3729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0.00875</cdr:x>
      <cdr:y>0.94909</cdr:y>
    </cdr:from>
    <cdr:to>
      <cdr:x>0.49562</cdr:x>
      <cdr:y>0.98433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96" y="5326673"/>
          <a:ext cx="4484077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Burnt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x14ac:dyDescent="0.2">
      <c r="A3" s="273"/>
      <c r="B3" s="784" t="s">
        <v>615</v>
      </c>
      <c r="C3" s="785"/>
      <c r="D3" s="785"/>
      <c r="E3" s="785"/>
      <c r="F3" s="785"/>
      <c r="G3" s="785"/>
      <c r="H3" s="785"/>
      <c r="J3" s="786" t="s">
        <v>746</v>
      </c>
      <c r="K3" s="786" t="s">
        <v>747</v>
      </c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787"/>
      <c r="K4" s="787"/>
    </row>
    <row r="5" spans="1:19" s="23" customFormat="1" x14ac:dyDescent="0.2">
      <c r="A5" s="427"/>
      <c r="B5" s="435"/>
      <c r="C5" s="425" t="s">
        <v>106</v>
      </c>
      <c r="D5" s="454">
        <v>10.266860000000001</v>
      </c>
      <c r="E5" s="452">
        <v>96.409600000000012</v>
      </c>
      <c r="F5" s="433">
        <v>2</v>
      </c>
      <c r="G5" s="450">
        <f>E5*F5/100</f>
        <v>1.9281920000000001</v>
      </c>
      <c r="H5" s="451">
        <f>SUM(D5,E5)</f>
        <v>106.67646000000002</v>
      </c>
      <c r="I5" s="427"/>
      <c r="J5" s="685"/>
      <c r="K5" s="685"/>
    </row>
    <row r="6" spans="1:19" s="24" customFormat="1" x14ac:dyDescent="0.2">
      <c r="A6" s="429"/>
      <c r="B6" s="436"/>
      <c r="C6" s="425" t="s">
        <v>92</v>
      </c>
      <c r="D6" s="454">
        <v>8.0540900000000004</v>
      </c>
      <c r="E6" s="452">
        <v>16.745930000000001</v>
      </c>
      <c r="F6" s="433">
        <v>5.48</v>
      </c>
      <c r="G6" s="450">
        <f t="shared" ref="G6:G26" si="0">E6*F6/100</f>
        <v>0.91767696400000021</v>
      </c>
      <c r="H6" s="451">
        <f>SUM(D6,E6)</f>
        <v>24.800020000000004</v>
      </c>
      <c r="I6" s="429"/>
      <c r="J6" s="686"/>
      <c r="K6" s="686"/>
    </row>
    <row r="7" spans="1:19" s="24" customFormat="1" x14ac:dyDescent="0.2">
      <c r="A7" s="429"/>
      <c r="B7" s="436"/>
      <c r="C7" s="425" t="s">
        <v>105</v>
      </c>
      <c r="D7" s="454">
        <v>2.2127600000000003</v>
      </c>
      <c r="E7" s="452">
        <v>79.515889999999999</v>
      </c>
      <c r="F7" s="433">
        <v>2.44</v>
      </c>
      <c r="G7" s="450">
        <f>E7*F7/100</f>
        <v>1.9401877159999998</v>
      </c>
      <c r="H7" s="451">
        <f>SUM(D7,E7)</f>
        <v>81.728650000000002</v>
      </c>
      <c r="I7" s="429"/>
      <c r="J7" s="686"/>
      <c r="K7" s="686"/>
    </row>
    <row r="8" spans="1:19" s="24" customFormat="1" x14ac:dyDescent="0.2">
      <c r="A8" s="429"/>
      <c r="B8" s="436"/>
      <c r="C8" s="425" t="s">
        <v>84</v>
      </c>
      <c r="D8" s="546">
        <v>4.0897699999999997</v>
      </c>
      <c r="E8" s="457">
        <v>5.63957</v>
      </c>
      <c r="F8" s="433">
        <v>14.72</v>
      </c>
      <c r="G8" s="450">
        <f t="shared" si="0"/>
        <v>0.83014470400000007</v>
      </c>
      <c r="H8" s="451">
        <f>SUM(D8,E8)</f>
        <v>9.7293400000000005</v>
      </c>
      <c r="I8" s="429"/>
      <c r="J8" s="687">
        <f>H8/$H$6</f>
        <v>0.39231178039372544</v>
      </c>
      <c r="K8" s="687">
        <f>H8/$H$5</f>
        <v>9.1204188815414367E-2</v>
      </c>
    </row>
    <row r="9" spans="1:19" s="24" customFormat="1" x14ac:dyDescent="0.2">
      <c r="A9" s="429"/>
      <c r="B9" s="436"/>
      <c r="C9" s="425" t="s">
        <v>85</v>
      </c>
      <c r="D9" s="546">
        <v>0.37452999999999997</v>
      </c>
      <c r="E9" s="457">
        <v>1.0866099999999999</v>
      </c>
      <c r="F9" s="433">
        <v>29.7</v>
      </c>
      <c r="G9" s="450">
        <f t="shared" si="0"/>
        <v>0.32272316999999995</v>
      </c>
      <c r="H9" s="451">
        <f t="shared" ref="H9:H26" si="1">SUM(D9,E9)</f>
        <v>1.4611399999999999</v>
      </c>
      <c r="I9" s="429"/>
      <c r="J9" s="687">
        <f t="shared" ref="J9:J15" si="2">H9/$H$6</f>
        <v>5.8916887970251623E-2</v>
      </c>
      <c r="K9" s="687">
        <f t="shared" ref="K9:K26" si="3">H9/$H$5</f>
        <v>1.3696929950618905E-2</v>
      </c>
    </row>
    <row r="10" spans="1:19" s="24" customFormat="1" x14ac:dyDescent="0.2">
      <c r="A10" s="429"/>
      <c r="B10" s="436"/>
      <c r="C10" s="425" t="s">
        <v>86</v>
      </c>
      <c r="D10" s="546">
        <v>0.25139</v>
      </c>
      <c r="E10" s="457">
        <v>0.31395999999999996</v>
      </c>
      <c r="F10" s="433">
        <v>54.37</v>
      </c>
      <c r="G10" s="450">
        <f t="shared" si="0"/>
        <v>0.17070005199999996</v>
      </c>
      <c r="H10" s="451">
        <f t="shared" si="1"/>
        <v>0.56535000000000002</v>
      </c>
      <c r="I10" s="429"/>
      <c r="J10" s="687">
        <f t="shared" si="2"/>
        <v>2.2796352583586622E-2</v>
      </c>
      <c r="K10" s="687">
        <f t="shared" si="3"/>
        <v>5.2996696740780476E-3</v>
      </c>
    </row>
    <row r="11" spans="1:19" s="24" customFormat="1" x14ac:dyDescent="0.2">
      <c r="A11" s="429"/>
      <c r="B11" s="436"/>
      <c r="C11" s="425" t="s">
        <v>87</v>
      </c>
      <c r="D11" s="546">
        <v>0.27147000000000004</v>
      </c>
      <c r="E11" s="457">
        <v>1.5041900000000001</v>
      </c>
      <c r="F11" s="433">
        <v>22.44</v>
      </c>
      <c r="G11" s="450">
        <f t="shared" si="0"/>
        <v>0.33754023600000005</v>
      </c>
      <c r="H11" s="451">
        <f t="shared" si="1"/>
        <v>1.7756600000000002</v>
      </c>
      <c r="I11" s="429"/>
      <c r="J11" s="687">
        <f t="shared" si="2"/>
        <v>7.1599135807148537E-2</v>
      </c>
      <c r="K11" s="687">
        <f t="shared" si="3"/>
        <v>1.6645284254839351E-2</v>
      </c>
    </row>
    <row r="12" spans="1:19" s="24" customFormat="1" x14ac:dyDescent="0.2">
      <c r="A12" s="429"/>
      <c r="B12" s="436"/>
      <c r="C12" s="425" t="s">
        <v>88</v>
      </c>
      <c r="D12" s="546">
        <v>0.51385999999999998</v>
      </c>
      <c r="E12" s="457">
        <v>2.7468699999999999</v>
      </c>
      <c r="F12" s="433">
        <v>17.71</v>
      </c>
      <c r="G12" s="450">
        <f t="shared" si="0"/>
        <v>0.48647067700000002</v>
      </c>
      <c r="H12" s="451">
        <f t="shared" si="1"/>
        <v>3.2607299999999997</v>
      </c>
      <c r="I12" s="429"/>
      <c r="J12" s="687">
        <f t="shared" si="2"/>
        <v>0.13148094235407873</v>
      </c>
      <c r="K12" s="687">
        <f t="shared" si="3"/>
        <v>3.0566537359788645E-2</v>
      </c>
    </row>
    <row r="13" spans="1:19" s="24" customFormat="1" x14ac:dyDescent="0.2">
      <c r="A13" s="429"/>
      <c r="B13" s="436"/>
      <c r="C13" s="425" t="s">
        <v>89</v>
      </c>
      <c r="D13" s="546">
        <v>1.93587</v>
      </c>
      <c r="E13" s="457">
        <v>4.1449600000000002</v>
      </c>
      <c r="F13" s="433">
        <v>14.46</v>
      </c>
      <c r="G13" s="450">
        <f t="shared" si="0"/>
        <v>0.59936121600000003</v>
      </c>
      <c r="H13" s="451">
        <f t="shared" si="1"/>
        <v>6.0808300000000006</v>
      </c>
      <c r="I13" s="429"/>
      <c r="J13" s="687">
        <f t="shared" si="2"/>
        <v>0.24519456032696746</v>
      </c>
      <c r="K13" s="687">
        <f t="shared" si="3"/>
        <v>5.7002547703588959E-2</v>
      </c>
    </row>
    <row r="14" spans="1:19" s="24" customFormat="1" x14ac:dyDescent="0.2">
      <c r="A14" s="429"/>
      <c r="B14" s="436"/>
      <c r="C14" s="425" t="s">
        <v>90</v>
      </c>
      <c r="D14" s="546">
        <v>8.9840000000000003E-2</v>
      </c>
      <c r="E14" s="457">
        <v>6.3670000000000004E-2</v>
      </c>
      <c r="F14" s="433">
        <v>77.41</v>
      </c>
      <c r="G14" s="450">
        <f t="shared" si="0"/>
        <v>4.9286947000000005E-2</v>
      </c>
      <c r="H14" s="451">
        <f t="shared" si="1"/>
        <v>0.15351000000000001</v>
      </c>
      <c r="I14" s="429"/>
      <c r="J14" s="687">
        <f t="shared" si="2"/>
        <v>6.1899143629722871E-3</v>
      </c>
      <c r="K14" s="687">
        <f t="shared" si="3"/>
        <v>1.4390241295971012E-3</v>
      </c>
    </row>
    <row r="15" spans="1:19" s="24" customFormat="1" x14ac:dyDescent="0.2">
      <c r="A15" s="429"/>
      <c r="B15" s="436"/>
      <c r="C15" s="425" t="s">
        <v>91</v>
      </c>
      <c r="D15" s="546">
        <v>0.52734999999999999</v>
      </c>
      <c r="E15" s="457">
        <v>1.2460799999999999</v>
      </c>
      <c r="F15" s="433">
        <v>20.6</v>
      </c>
      <c r="G15" s="450">
        <f t="shared" si="0"/>
        <v>0.25669248</v>
      </c>
      <c r="H15" s="451">
        <f t="shared" si="1"/>
        <v>1.7734299999999998</v>
      </c>
      <c r="I15" s="429"/>
      <c r="J15" s="688">
        <f t="shared" si="2"/>
        <v>7.1509216524825364E-2</v>
      </c>
      <c r="K15" s="687">
        <f t="shared" si="3"/>
        <v>1.6624379924118211E-2</v>
      </c>
    </row>
    <row r="16" spans="1:19" s="24" customFormat="1" x14ac:dyDescent="0.2">
      <c r="A16" s="429"/>
      <c r="B16" s="436"/>
      <c r="C16" s="425" t="s">
        <v>94</v>
      </c>
      <c r="D16" s="454">
        <v>0.30352999999999997</v>
      </c>
      <c r="E16" s="457">
        <v>15.61627</v>
      </c>
      <c r="F16" s="433">
        <v>7.07</v>
      </c>
      <c r="G16" s="450">
        <f t="shared" si="0"/>
        <v>1.104070289</v>
      </c>
      <c r="H16" s="451">
        <f t="shared" si="1"/>
        <v>15.9198</v>
      </c>
      <c r="I16" s="429"/>
      <c r="J16" s="687">
        <f>H16/$H$7</f>
        <v>0.19478848604497934</v>
      </c>
      <c r="K16" s="687">
        <f t="shared" si="3"/>
        <v>0.14923442341450024</v>
      </c>
    </row>
    <row r="17" spans="1:11" s="24" customFormat="1" x14ac:dyDescent="0.2">
      <c r="A17" s="429"/>
      <c r="B17" s="436"/>
      <c r="C17" s="425" t="s">
        <v>95</v>
      </c>
      <c r="D17" s="454">
        <v>0.42177999999999999</v>
      </c>
      <c r="E17" s="457">
        <v>5.2995700000000001</v>
      </c>
      <c r="F17" s="433">
        <v>12.06</v>
      </c>
      <c r="G17" s="450">
        <f t="shared" si="0"/>
        <v>0.63912814200000012</v>
      </c>
      <c r="H17" s="451">
        <f t="shared" si="1"/>
        <v>5.7213500000000002</v>
      </c>
      <c r="I17" s="429"/>
      <c r="J17" s="687">
        <f t="shared" ref="J17:J26" si="4">H17/$H$7</f>
        <v>7.0004215168120359E-2</v>
      </c>
      <c r="K17" s="687">
        <f t="shared" si="3"/>
        <v>5.3632732094784537E-2</v>
      </c>
    </row>
    <row r="18" spans="1:11" s="24" customFormat="1" x14ac:dyDescent="0.2">
      <c r="A18" s="429"/>
      <c r="B18" s="436"/>
      <c r="C18" s="425" t="s">
        <v>96</v>
      </c>
      <c r="D18" s="454">
        <v>9.130000000000001E-3</v>
      </c>
      <c r="E18" s="457">
        <v>7.1574300000000006</v>
      </c>
      <c r="F18" s="433">
        <v>11.73</v>
      </c>
      <c r="G18" s="450">
        <f t="shared" si="0"/>
        <v>0.83956653900000011</v>
      </c>
      <c r="H18" s="451">
        <f t="shared" si="1"/>
        <v>7.1665600000000005</v>
      </c>
      <c r="I18" s="429"/>
      <c r="J18" s="687">
        <f t="shared" si="4"/>
        <v>8.7687243090397313E-2</v>
      </c>
      <c r="K18" s="687">
        <f t="shared" si="3"/>
        <v>6.7180332005767715E-2</v>
      </c>
    </row>
    <row r="19" spans="1:11" s="24" customFormat="1" x14ac:dyDescent="0.2">
      <c r="A19" s="429"/>
      <c r="B19" s="436"/>
      <c r="C19" s="425" t="s">
        <v>97</v>
      </c>
      <c r="D19" s="454">
        <v>4.197E-2</v>
      </c>
      <c r="E19" s="457">
        <v>10.9529</v>
      </c>
      <c r="F19" s="433">
        <v>8.6199999999999992</v>
      </c>
      <c r="G19" s="450">
        <f t="shared" si="0"/>
        <v>0.94413997999999988</v>
      </c>
      <c r="H19" s="451">
        <f t="shared" si="1"/>
        <v>10.994869999999999</v>
      </c>
      <c r="I19" s="429"/>
      <c r="J19" s="687">
        <f t="shared" si="4"/>
        <v>0.13452895649200125</v>
      </c>
      <c r="K19" s="687">
        <f t="shared" si="3"/>
        <v>0.10306744337035553</v>
      </c>
    </row>
    <row r="20" spans="1:11" s="24" customFormat="1" x14ac:dyDescent="0.2">
      <c r="A20" s="429"/>
      <c r="B20" s="436"/>
      <c r="C20" s="425" t="s">
        <v>98</v>
      </c>
      <c r="D20" s="454">
        <v>4.7350000000000003E-2</v>
      </c>
      <c r="E20" s="457">
        <v>4.9116999999999997</v>
      </c>
      <c r="F20" s="433">
        <v>12.37</v>
      </c>
      <c r="G20" s="450">
        <f t="shared" si="0"/>
        <v>0.60757728999999994</v>
      </c>
      <c r="H20" s="451">
        <f t="shared" si="1"/>
        <v>4.9590499999999995</v>
      </c>
      <c r="I20" s="429"/>
      <c r="J20" s="687">
        <f t="shared" si="4"/>
        <v>6.0677008613258622E-2</v>
      </c>
      <c r="K20" s="687">
        <f t="shared" si="3"/>
        <v>4.6486825678317398E-2</v>
      </c>
    </row>
    <row r="21" spans="1:11" s="24" customFormat="1" x14ac:dyDescent="0.2">
      <c r="A21" s="429"/>
      <c r="B21" s="436"/>
      <c r="C21" s="425" t="s">
        <v>99</v>
      </c>
      <c r="D21" s="454">
        <v>2.307E-2</v>
      </c>
      <c r="E21" s="457">
        <v>2.6283600000000003</v>
      </c>
      <c r="F21" s="433">
        <v>21.19</v>
      </c>
      <c r="G21" s="450">
        <f t="shared" si="0"/>
        <v>0.55694948400000011</v>
      </c>
      <c r="H21" s="451">
        <f t="shared" si="1"/>
        <v>2.6514300000000004</v>
      </c>
      <c r="I21" s="429"/>
      <c r="J21" s="687">
        <f t="shared" si="4"/>
        <v>3.2441867080882904E-2</v>
      </c>
      <c r="K21" s="687">
        <f t="shared" si="3"/>
        <v>2.4854874261856834E-2</v>
      </c>
    </row>
    <row r="22" spans="1:11" s="24" customFormat="1" x14ac:dyDescent="0.2">
      <c r="A22" s="429"/>
      <c r="B22" s="436"/>
      <c r="C22" s="425" t="s">
        <v>100</v>
      </c>
      <c r="D22" s="454">
        <v>2.48E-3</v>
      </c>
      <c r="E22" s="457">
        <v>8.1652199999999997</v>
      </c>
      <c r="F22" s="433">
        <v>8.5299999999999994</v>
      </c>
      <c r="G22" s="450">
        <f t="shared" si="0"/>
        <v>0.69649326599999994</v>
      </c>
      <c r="H22" s="451">
        <f t="shared" si="1"/>
        <v>8.1677</v>
      </c>
      <c r="I22" s="429"/>
      <c r="J22" s="687">
        <f t="shared" si="4"/>
        <v>9.9936803067223051E-2</v>
      </c>
      <c r="K22" s="687">
        <f t="shared" si="3"/>
        <v>7.6565157861443828E-2</v>
      </c>
    </row>
    <row r="23" spans="1:11" s="24" customFormat="1" x14ac:dyDescent="0.2">
      <c r="A23" s="429"/>
      <c r="B23" s="436"/>
      <c r="C23" s="425" t="s">
        <v>101</v>
      </c>
      <c r="D23" s="454">
        <v>0</v>
      </c>
      <c r="E23" s="457">
        <v>2.8427500000000001</v>
      </c>
      <c r="F23" s="433">
        <v>15.42</v>
      </c>
      <c r="G23" s="450">
        <f t="shared" si="0"/>
        <v>0.43835204999999999</v>
      </c>
      <c r="H23" s="451">
        <f t="shared" si="1"/>
        <v>2.8427500000000001</v>
      </c>
      <c r="I23" s="429"/>
      <c r="J23" s="687">
        <f t="shared" si="4"/>
        <v>3.4782784250076318E-2</v>
      </c>
      <c r="K23" s="687">
        <f t="shared" si="3"/>
        <v>2.6648334599779555E-2</v>
      </c>
    </row>
    <row r="24" spans="1:11" s="24" customFormat="1" x14ac:dyDescent="0.2">
      <c r="A24" s="429"/>
      <c r="B24" s="436"/>
      <c r="C24" s="425" t="s">
        <v>102</v>
      </c>
      <c r="D24" s="454">
        <v>1.516E-2</v>
      </c>
      <c r="E24" s="457">
        <v>4.2850000000000001</v>
      </c>
      <c r="F24" s="433">
        <v>16.010000000000002</v>
      </c>
      <c r="G24" s="450">
        <f t="shared" si="0"/>
        <v>0.68602850000000004</v>
      </c>
      <c r="H24" s="451">
        <f t="shared" si="1"/>
        <v>4.30016</v>
      </c>
      <c r="I24" s="429"/>
      <c r="J24" s="687">
        <f t="shared" si="4"/>
        <v>5.2615086631187469E-2</v>
      </c>
      <c r="K24" s="687">
        <f t="shared" si="3"/>
        <v>4.0310299010672075E-2</v>
      </c>
    </row>
    <row r="25" spans="1:11" s="24" customFormat="1" x14ac:dyDescent="0.2">
      <c r="A25" s="429"/>
      <c r="B25" s="436"/>
      <c r="C25" s="425" t="s">
        <v>103</v>
      </c>
      <c r="D25" s="454">
        <v>0</v>
      </c>
      <c r="E25" s="457">
        <v>8.5324299999999997</v>
      </c>
      <c r="F25" s="433">
        <v>11.74</v>
      </c>
      <c r="G25" s="450">
        <f t="shared" si="0"/>
        <v>1.0017072819999999</v>
      </c>
      <c r="H25" s="451">
        <f t="shared" si="1"/>
        <v>8.5324299999999997</v>
      </c>
      <c r="I25" s="429"/>
      <c r="J25" s="687">
        <f t="shared" si="4"/>
        <v>0.10439949760579674</v>
      </c>
      <c r="K25" s="687">
        <f t="shared" si="3"/>
        <v>7.9984187701766615E-2</v>
      </c>
    </row>
    <row r="26" spans="1:11" s="24" customFormat="1" ht="13.5" thickBot="1" x14ac:dyDescent="0.25">
      <c r="A26" s="429"/>
      <c r="B26" s="292"/>
      <c r="C26" s="431" t="s">
        <v>104</v>
      </c>
      <c r="D26" s="447">
        <v>1.34829</v>
      </c>
      <c r="E26" s="447">
        <v>9.1558600000000006</v>
      </c>
      <c r="F26" s="432">
        <v>8.51</v>
      </c>
      <c r="G26" s="448">
        <f t="shared" si="0"/>
        <v>0.77916368599999997</v>
      </c>
      <c r="H26" s="449">
        <f t="shared" si="1"/>
        <v>10.504150000000001</v>
      </c>
      <c r="I26" s="429"/>
      <c r="J26" s="689">
        <f t="shared" si="4"/>
        <v>0.12852469727567994</v>
      </c>
      <c r="K26" s="689">
        <f t="shared" si="3"/>
        <v>9.846736571498528E-2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x14ac:dyDescent="0.2">
      <c r="B29" s="784" t="s">
        <v>615</v>
      </c>
      <c r="C29" s="785"/>
      <c r="D29" s="785"/>
      <c r="E29" s="785"/>
      <c r="F29" s="785"/>
      <c r="G29" s="785"/>
      <c r="H29" s="785"/>
    </row>
    <row r="30" spans="1:11" s="24" customFormat="1" x14ac:dyDescent="0.2">
      <c r="B30" s="281"/>
      <c r="C30" s="281" t="s">
        <v>689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1" s="23" customFormat="1" x14ac:dyDescent="0.2">
      <c r="B31" s="435" t="s">
        <v>92</v>
      </c>
      <c r="C31" s="425" t="s">
        <v>119</v>
      </c>
      <c r="D31" s="454">
        <v>0.82325000000000004</v>
      </c>
      <c r="E31" s="452">
        <v>0.48786000000000002</v>
      </c>
      <c r="F31" s="433">
        <v>54.18</v>
      </c>
      <c r="G31" s="450">
        <f>E31*F31/100</f>
        <v>0.26432254799999999</v>
      </c>
      <c r="H31" s="451">
        <f>SUM(D31,E31)</f>
        <v>1.31111</v>
      </c>
    </row>
    <row r="32" spans="1:11" s="23" customFormat="1" x14ac:dyDescent="0.2">
      <c r="B32" s="435"/>
      <c r="C32" s="425" t="s">
        <v>120</v>
      </c>
      <c r="D32" s="454">
        <v>1.47326</v>
      </c>
      <c r="E32" s="452">
        <v>1.8252200000000001</v>
      </c>
      <c r="F32" s="433">
        <v>29.81</v>
      </c>
      <c r="G32" s="450">
        <f t="shared" ref="G32:G37" si="5">E32*F32/100</f>
        <v>0.54409808199999998</v>
      </c>
      <c r="H32" s="451">
        <f t="shared" ref="H32:H37" si="6">SUM(D32,E32)</f>
        <v>3.2984800000000001</v>
      </c>
    </row>
    <row r="33" spans="2:8" s="23" customFormat="1" x14ac:dyDescent="0.2">
      <c r="B33" s="435"/>
      <c r="C33" s="425" t="s">
        <v>121</v>
      </c>
      <c r="D33" s="454">
        <v>2.4909899999999996</v>
      </c>
      <c r="E33" s="452">
        <v>4.11524</v>
      </c>
      <c r="F33" s="433">
        <v>14.909369979455853</v>
      </c>
      <c r="G33" s="450">
        <f t="shared" si="5"/>
        <v>0.61355635714255907</v>
      </c>
      <c r="H33" s="451">
        <f t="shared" si="6"/>
        <v>6.60623</v>
      </c>
    </row>
    <row r="34" spans="2:8" s="23" customFormat="1" x14ac:dyDescent="0.2">
      <c r="B34" s="435"/>
      <c r="C34" s="425" t="s">
        <v>122</v>
      </c>
      <c r="D34" s="454">
        <v>2.4514299999999998</v>
      </c>
      <c r="E34" s="452">
        <v>7.7312199999999995</v>
      </c>
      <c r="F34" s="433">
        <v>11.228314488031906</v>
      </c>
      <c r="G34" s="450">
        <f t="shared" si="5"/>
        <v>0.86808569536162028</v>
      </c>
      <c r="H34" s="451">
        <f t="shared" si="6"/>
        <v>10.182649999999999</v>
      </c>
    </row>
    <row r="35" spans="2:8" s="23" customFormat="1" x14ac:dyDescent="0.2">
      <c r="B35" s="435"/>
      <c r="C35" s="425" t="s">
        <v>123</v>
      </c>
      <c r="D35" s="454">
        <v>0.59816999999999998</v>
      </c>
      <c r="E35" s="452">
        <v>2.1471100000000001</v>
      </c>
      <c r="F35" s="433">
        <v>23.17</v>
      </c>
      <c r="G35" s="450">
        <f t="shared" si="5"/>
        <v>0.49748538700000006</v>
      </c>
      <c r="H35" s="451">
        <f t="shared" si="6"/>
        <v>2.7452800000000002</v>
      </c>
    </row>
    <row r="36" spans="2:8" s="23" customFormat="1" x14ac:dyDescent="0.2">
      <c r="B36" s="435"/>
      <c r="C36" s="425" t="s">
        <v>124</v>
      </c>
      <c r="D36" s="454">
        <v>0.20451</v>
      </c>
      <c r="E36" s="452">
        <v>0.18534</v>
      </c>
      <c r="F36" s="433">
        <v>51.77</v>
      </c>
      <c r="G36" s="450">
        <f t="shared" si="5"/>
        <v>9.5950517999999999E-2</v>
      </c>
      <c r="H36" s="451">
        <f t="shared" si="6"/>
        <v>0.38985000000000003</v>
      </c>
    </row>
    <row r="37" spans="2:8" s="23" customFormat="1" x14ac:dyDescent="0.2">
      <c r="B37" s="435"/>
      <c r="C37" s="425" t="s">
        <v>125</v>
      </c>
      <c r="D37" s="454">
        <v>1.2500000000000001E-2</v>
      </c>
      <c r="E37" s="452">
        <v>0.25392999999999999</v>
      </c>
      <c r="F37" s="433">
        <v>48.276673908416321</v>
      </c>
      <c r="G37" s="450">
        <f t="shared" si="5"/>
        <v>0.12258895805564157</v>
      </c>
      <c r="H37" s="451">
        <f t="shared" si="6"/>
        <v>0.26643</v>
      </c>
    </row>
    <row r="38" spans="2:8" s="23" customFormat="1" x14ac:dyDescent="0.2">
      <c r="B38" s="435"/>
      <c r="C38" s="425"/>
      <c r="D38" s="454"/>
      <c r="E38" s="452"/>
      <c r="F38" s="433"/>
      <c r="G38" s="455"/>
      <c r="H38" s="456"/>
    </row>
    <row r="39" spans="2:8" s="23" customFormat="1" x14ac:dyDescent="0.2">
      <c r="B39" s="435" t="s">
        <v>105</v>
      </c>
      <c r="C39" s="425" t="s">
        <v>119</v>
      </c>
      <c r="D39" s="454">
        <v>0.13437000000000002</v>
      </c>
      <c r="E39" s="452">
        <v>9.1699300000000008</v>
      </c>
      <c r="F39" s="433">
        <v>11.42</v>
      </c>
      <c r="G39" s="450">
        <f>E39*F39/100</f>
        <v>1.0472060060000001</v>
      </c>
      <c r="H39" s="451">
        <f>SUM(D39,E39)</f>
        <v>9.3043000000000013</v>
      </c>
    </row>
    <row r="40" spans="2:8" s="23" customFormat="1" x14ac:dyDescent="0.2">
      <c r="B40" s="435"/>
      <c r="C40" s="425" t="s">
        <v>120</v>
      </c>
      <c r="D40" s="454">
        <v>0.13047999999999998</v>
      </c>
      <c r="E40" s="452">
        <v>13.820600000000001</v>
      </c>
      <c r="F40" s="433">
        <v>8.42</v>
      </c>
      <c r="G40" s="450">
        <f t="shared" ref="G40:G45" si="7">E40*F40/100</f>
        <v>1.1636945200000002</v>
      </c>
      <c r="H40" s="451">
        <f t="shared" ref="H40:H45" si="8">SUM(D40,E40)</f>
        <v>13.951080000000001</v>
      </c>
    </row>
    <row r="41" spans="2:8" s="23" customFormat="1" x14ac:dyDescent="0.2">
      <c r="B41" s="435"/>
      <c r="C41" s="425" t="s">
        <v>121</v>
      </c>
      <c r="D41" s="454">
        <v>0.34757000000000005</v>
      </c>
      <c r="E41" s="452">
        <v>20.664660000000005</v>
      </c>
      <c r="F41" s="433">
        <v>6.411725436331241</v>
      </c>
      <c r="G41" s="450">
        <f t="shared" si="7"/>
        <v>1.3249612615513677</v>
      </c>
      <c r="H41" s="451">
        <f t="shared" si="8"/>
        <v>21.012230000000006</v>
      </c>
    </row>
    <row r="42" spans="2:8" s="23" customFormat="1" x14ac:dyDescent="0.2">
      <c r="B42" s="435"/>
      <c r="C42" s="425" t="s">
        <v>122</v>
      </c>
      <c r="D42" s="454">
        <v>0.65839999999999999</v>
      </c>
      <c r="E42" s="452">
        <v>16.63279</v>
      </c>
      <c r="F42" s="433">
        <v>7.399186292177423</v>
      </c>
      <c r="G42" s="450">
        <f t="shared" si="7"/>
        <v>1.2306911176866573</v>
      </c>
      <c r="H42" s="451">
        <f t="shared" si="8"/>
        <v>17.29119</v>
      </c>
    </row>
    <row r="43" spans="2:8" s="23" customFormat="1" x14ac:dyDescent="0.2">
      <c r="B43" s="435"/>
      <c r="C43" s="425" t="s">
        <v>123</v>
      </c>
      <c r="D43" s="454">
        <v>0.39738999999999997</v>
      </c>
      <c r="E43" s="452">
        <v>8.0520800000000001</v>
      </c>
      <c r="F43" s="433">
        <v>9.99</v>
      </c>
      <c r="G43" s="450">
        <f t="shared" si="7"/>
        <v>0.80440279200000009</v>
      </c>
      <c r="H43" s="451">
        <f t="shared" si="8"/>
        <v>8.4494699999999998</v>
      </c>
    </row>
    <row r="44" spans="2:8" s="23" customFormat="1" x14ac:dyDescent="0.2">
      <c r="B44" s="435"/>
      <c r="C44" s="425" t="s">
        <v>124</v>
      </c>
      <c r="D44" s="454">
        <v>0.21897999999999998</v>
      </c>
      <c r="E44" s="452">
        <v>7.6547900000000002</v>
      </c>
      <c r="F44" s="433">
        <v>12.15</v>
      </c>
      <c r="G44" s="450">
        <f t="shared" si="7"/>
        <v>0.93005698500000011</v>
      </c>
      <c r="H44" s="451">
        <f t="shared" si="8"/>
        <v>7.8737700000000004</v>
      </c>
    </row>
    <row r="45" spans="2:8" s="23" customFormat="1" x14ac:dyDescent="0.2">
      <c r="B45" s="435"/>
      <c r="C45" s="425" t="s">
        <v>125</v>
      </c>
      <c r="D45" s="454">
        <v>0.32557999999999998</v>
      </c>
      <c r="E45" s="452">
        <v>3.5210300000000001</v>
      </c>
      <c r="F45" s="433">
        <v>15.123696944984575</v>
      </c>
      <c r="G45" s="450">
        <f t="shared" si="7"/>
        <v>0.53250990654199037</v>
      </c>
      <c r="H45" s="451">
        <f t="shared" si="8"/>
        <v>3.8466100000000001</v>
      </c>
    </row>
    <row r="46" spans="2:8" s="23" customFormat="1" x14ac:dyDescent="0.2">
      <c r="B46" s="435"/>
      <c r="C46" s="425"/>
      <c r="D46" s="454"/>
      <c r="E46" s="452"/>
      <c r="F46" s="433"/>
      <c r="G46" s="455"/>
      <c r="H46" s="456"/>
    </row>
    <row r="47" spans="2:8" s="23" customFormat="1" x14ac:dyDescent="0.2">
      <c r="B47" s="435" t="s">
        <v>106</v>
      </c>
      <c r="C47" s="425" t="s">
        <v>119</v>
      </c>
      <c r="D47" s="454">
        <v>0.95762000000000003</v>
      </c>
      <c r="E47" s="452">
        <v>9.6607800000000008</v>
      </c>
      <c r="F47" s="433">
        <v>11.16</v>
      </c>
      <c r="G47" s="450">
        <f>E47*F47/100</f>
        <v>1.0781430480000003</v>
      </c>
      <c r="H47" s="451">
        <f>SUM(D47,E47)</f>
        <v>10.618400000000001</v>
      </c>
    </row>
    <row r="48" spans="2:8" s="23" customFormat="1" x14ac:dyDescent="0.2">
      <c r="B48" s="435"/>
      <c r="C48" s="425" t="s">
        <v>120</v>
      </c>
      <c r="D48" s="454">
        <v>1.6037399999999999</v>
      </c>
      <c r="E48" s="452">
        <v>15.646840000000001</v>
      </c>
      <c r="F48" s="433">
        <v>7.95</v>
      </c>
      <c r="G48" s="450">
        <f t="shared" ref="G48:G53" si="9">E48*F48/100</f>
        <v>1.24392378</v>
      </c>
      <c r="H48" s="451">
        <f t="shared" ref="H48:H53" si="10">SUM(D48,E48)</f>
        <v>17.250579999999999</v>
      </c>
    </row>
    <row r="49" spans="2:8" s="23" customFormat="1" x14ac:dyDescent="0.2">
      <c r="B49" s="435"/>
      <c r="C49" s="425" t="s">
        <v>121</v>
      </c>
      <c r="D49" s="454">
        <v>2.8385500000000001</v>
      </c>
      <c r="E49" s="452">
        <v>24.850709999999999</v>
      </c>
      <c r="F49" s="433">
        <v>6.0734998482430571</v>
      </c>
      <c r="G49" s="450">
        <f t="shared" si="9"/>
        <v>1.5093078341373223</v>
      </c>
      <c r="H49" s="451">
        <f t="shared" si="10"/>
        <v>27.689260000000001</v>
      </c>
    </row>
    <row r="50" spans="2:8" s="23" customFormat="1" x14ac:dyDescent="0.2">
      <c r="B50" s="435"/>
      <c r="C50" s="425" t="s">
        <v>122</v>
      </c>
      <c r="D50" s="454">
        <v>3.1098199999999996</v>
      </c>
      <c r="E50" s="452">
        <v>24.370279999999998</v>
      </c>
      <c r="F50" s="433">
        <v>6.1741943450056018</v>
      </c>
      <c r="G50" s="450">
        <f t="shared" si="9"/>
        <v>1.5046684496220311</v>
      </c>
      <c r="H50" s="451">
        <f t="shared" si="10"/>
        <v>27.480099999999997</v>
      </c>
    </row>
    <row r="51" spans="2:8" s="23" customFormat="1" x14ac:dyDescent="0.2">
      <c r="B51" s="435"/>
      <c r="C51" s="425" t="s">
        <v>123</v>
      </c>
      <c r="D51" s="454">
        <v>0.99554999999999993</v>
      </c>
      <c r="E51" s="452">
        <v>10.25009</v>
      </c>
      <c r="F51" s="433">
        <v>9.33</v>
      </c>
      <c r="G51" s="450">
        <f t="shared" si="9"/>
        <v>0.95633339700000008</v>
      </c>
      <c r="H51" s="451">
        <f t="shared" si="10"/>
        <v>11.24564</v>
      </c>
    </row>
    <row r="52" spans="2:8" s="23" customFormat="1" x14ac:dyDescent="0.2">
      <c r="B52" s="435"/>
      <c r="C52" s="425" t="s">
        <v>124</v>
      </c>
      <c r="D52" s="454">
        <v>0.42349000000000003</v>
      </c>
      <c r="E52" s="452">
        <v>7.8463700000000003</v>
      </c>
      <c r="F52" s="433">
        <v>12.21</v>
      </c>
      <c r="G52" s="450">
        <f t="shared" si="9"/>
        <v>0.95804177700000015</v>
      </c>
      <c r="H52" s="451">
        <f t="shared" si="10"/>
        <v>8.2698599999999995</v>
      </c>
    </row>
    <row r="53" spans="2:8" s="23" customFormat="1" ht="13.5" thickBot="1" x14ac:dyDescent="0.25">
      <c r="B53" s="292"/>
      <c r="C53" s="431" t="s">
        <v>125</v>
      </c>
      <c r="D53" s="447">
        <v>0.33808000000000005</v>
      </c>
      <c r="E53" s="447">
        <v>3.78451</v>
      </c>
      <c r="F53" s="432">
        <v>14.568655385456283</v>
      </c>
      <c r="G53" s="448">
        <f t="shared" si="9"/>
        <v>0.55135221992813155</v>
      </c>
      <c r="H53" s="449">
        <f t="shared" si="10"/>
        <v>4.1225899999999998</v>
      </c>
    </row>
    <row r="54" spans="2:8" s="23" customFormat="1" x14ac:dyDescent="0.2">
      <c r="C54" s="24"/>
      <c r="D54" s="271"/>
      <c r="E54" s="271"/>
      <c r="F54" s="24"/>
      <c r="G54" s="24"/>
    </row>
    <row r="55" spans="2:8" s="23" customFormat="1" x14ac:dyDescent="0.2"/>
    <row r="56" spans="2:8" s="23" customFormat="1" x14ac:dyDescent="0.2">
      <c r="B56" s="784" t="s">
        <v>615</v>
      </c>
      <c r="C56" s="785"/>
      <c r="D56" s="785"/>
      <c r="E56" s="785"/>
      <c r="F56" s="785"/>
      <c r="G56" s="785"/>
      <c r="H56" s="785"/>
    </row>
    <row r="57" spans="2:8" s="23" customFormat="1" ht="25.5" x14ac:dyDescent="0.2">
      <c r="B57" s="281"/>
      <c r="C57" s="526" t="s">
        <v>690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489</v>
      </c>
    </row>
    <row r="58" spans="2:8" s="23" customFormat="1" x14ac:dyDescent="0.2">
      <c r="B58" s="435" t="s">
        <v>92</v>
      </c>
      <c r="C58" s="425" t="s">
        <v>127</v>
      </c>
      <c r="D58" s="454">
        <v>1.08596</v>
      </c>
      <c r="E58" s="452">
        <v>0.81232000000000004</v>
      </c>
      <c r="F58" s="433">
        <v>41.75</v>
      </c>
      <c r="G58" s="450">
        <f>E58*F58/100</f>
        <v>0.33914360000000005</v>
      </c>
      <c r="H58" s="451">
        <f t="shared" ref="H58:H86" si="11">SUM(D58,E58)</f>
        <v>1.8982800000000002</v>
      </c>
    </row>
    <row r="59" spans="2:8" s="23" customFormat="1" x14ac:dyDescent="0.2">
      <c r="B59" s="435"/>
      <c r="C59" s="425" t="s">
        <v>128</v>
      </c>
      <c r="D59" s="454">
        <v>0.52754000000000001</v>
      </c>
      <c r="E59" s="452">
        <v>1.34107</v>
      </c>
      <c r="F59" s="433">
        <v>34.049999999999997</v>
      </c>
      <c r="G59" s="450">
        <f t="shared" ref="G59:G66" si="12">E59*F59/100</f>
        <v>0.45663433499999995</v>
      </c>
      <c r="H59" s="451">
        <f t="shared" si="11"/>
        <v>1.8686099999999999</v>
      </c>
    </row>
    <row r="60" spans="2:8" s="23" customFormat="1" x14ac:dyDescent="0.2">
      <c r="B60" s="435"/>
      <c r="C60" s="425" t="s">
        <v>129</v>
      </c>
      <c r="D60" s="454">
        <v>1.20729</v>
      </c>
      <c r="E60" s="452">
        <v>1.6861700000000002</v>
      </c>
      <c r="F60" s="433">
        <v>22.27</v>
      </c>
      <c r="G60" s="450">
        <f t="shared" si="12"/>
        <v>0.37551005900000001</v>
      </c>
      <c r="H60" s="451">
        <f t="shared" si="11"/>
        <v>2.8934600000000001</v>
      </c>
    </row>
    <row r="61" spans="2:8" s="23" customFormat="1" x14ac:dyDescent="0.2">
      <c r="B61" s="435"/>
      <c r="C61" s="425" t="s">
        <v>130</v>
      </c>
      <c r="D61" s="454">
        <v>0.79388000000000003</v>
      </c>
      <c r="E61" s="452">
        <v>0.70033000000000001</v>
      </c>
      <c r="F61" s="433">
        <v>25.22</v>
      </c>
      <c r="G61" s="450">
        <f t="shared" si="12"/>
        <v>0.17662322599999999</v>
      </c>
      <c r="H61" s="451">
        <f t="shared" si="11"/>
        <v>1.49421</v>
      </c>
    </row>
    <row r="62" spans="2:8" s="23" customFormat="1" x14ac:dyDescent="0.2">
      <c r="B62" s="435"/>
      <c r="C62" s="425" t="s">
        <v>131</v>
      </c>
      <c r="D62" s="454">
        <v>1.3567799999999999</v>
      </c>
      <c r="E62" s="452">
        <v>3.9948899999999998</v>
      </c>
      <c r="F62" s="433">
        <v>14.03</v>
      </c>
      <c r="G62" s="450">
        <f t="shared" si="12"/>
        <v>0.56048306699999995</v>
      </c>
      <c r="H62" s="451">
        <f t="shared" si="11"/>
        <v>5.3516699999999995</v>
      </c>
    </row>
    <row r="63" spans="2:8" s="23" customFormat="1" x14ac:dyDescent="0.2">
      <c r="B63" s="435"/>
      <c r="C63" s="425" t="s">
        <v>132</v>
      </c>
      <c r="D63" s="454">
        <v>1.58371</v>
      </c>
      <c r="E63" s="452">
        <v>4.9690500000000002</v>
      </c>
      <c r="F63" s="433">
        <v>13.95</v>
      </c>
      <c r="G63" s="450">
        <f t="shared" si="12"/>
        <v>0.69318247499999996</v>
      </c>
      <c r="H63" s="451">
        <f t="shared" si="11"/>
        <v>6.5527600000000001</v>
      </c>
    </row>
    <row r="64" spans="2:8" s="23" customFormat="1" x14ac:dyDescent="0.2">
      <c r="B64" s="435"/>
      <c r="C64" s="425" t="s">
        <v>133</v>
      </c>
      <c r="D64" s="454">
        <v>1.31708</v>
      </c>
      <c r="E64" s="452">
        <v>2.6636100000000003</v>
      </c>
      <c r="F64" s="433">
        <v>17.71</v>
      </c>
      <c r="G64" s="450">
        <f t="shared" si="12"/>
        <v>0.47172533100000008</v>
      </c>
      <c r="H64" s="451">
        <f t="shared" si="11"/>
        <v>3.9806900000000001</v>
      </c>
    </row>
    <row r="65" spans="2:8" s="23" customFormat="1" x14ac:dyDescent="0.2">
      <c r="B65" s="435"/>
      <c r="C65" s="425" t="s">
        <v>134</v>
      </c>
      <c r="D65" s="454">
        <v>0.16188</v>
      </c>
      <c r="E65" s="452">
        <v>0.37427999999999995</v>
      </c>
      <c r="F65" s="433">
        <v>38.130000000000003</v>
      </c>
      <c r="G65" s="450">
        <f t="shared" si="12"/>
        <v>0.142712964</v>
      </c>
      <c r="H65" s="451">
        <f t="shared" si="11"/>
        <v>0.53615999999999997</v>
      </c>
    </row>
    <row r="66" spans="2:8" s="23" customFormat="1" x14ac:dyDescent="0.2">
      <c r="B66" s="435"/>
      <c r="C66" s="425" t="s">
        <v>135</v>
      </c>
      <c r="D66" s="454">
        <v>1.9960000000000002E-2</v>
      </c>
      <c r="E66" s="452">
        <v>0.20421</v>
      </c>
      <c r="F66" s="433">
        <v>51.71</v>
      </c>
      <c r="G66" s="450">
        <f t="shared" si="12"/>
        <v>0.105596991</v>
      </c>
      <c r="H66" s="451">
        <f t="shared" si="11"/>
        <v>0.22417000000000001</v>
      </c>
    </row>
    <row r="67" spans="2:8" s="23" customFormat="1" x14ac:dyDescent="0.2">
      <c r="B67" s="435"/>
      <c r="C67" s="425"/>
      <c r="D67" s="454"/>
      <c r="E67" s="452"/>
      <c r="F67" s="433"/>
      <c r="G67" s="452"/>
      <c r="H67" s="453"/>
    </row>
    <row r="68" spans="2:8" s="23" customFormat="1" x14ac:dyDescent="0.2">
      <c r="B68" s="435" t="s">
        <v>105</v>
      </c>
      <c r="C68" s="425" t="s">
        <v>127</v>
      </c>
      <c r="D68" s="454">
        <v>0.1807</v>
      </c>
      <c r="E68" s="452">
        <v>10.601129999999999</v>
      </c>
      <c r="F68" s="433">
        <v>9.5399999999999991</v>
      </c>
      <c r="G68" s="450">
        <f t="shared" ref="G68:G76" si="13">E68*F68/100</f>
        <v>1.0113478019999997</v>
      </c>
      <c r="H68" s="451">
        <f t="shared" si="11"/>
        <v>10.781829999999999</v>
      </c>
    </row>
    <row r="69" spans="2:8" s="23" customFormat="1" x14ac:dyDescent="0.2">
      <c r="B69" s="435"/>
      <c r="C69" s="425" t="s">
        <v>128</v>
      </c>
      <c r="D69" s="454">
        <v>0.28583999999999998</v>
      </c>
      <c r="E69" s="452">
        <v>13.94558</v>
      </c>
      <c r="F69" s="433">
        <v>7.18</v>
      </c>
      <c r="G69" s="450">
        <f t="shared" si="13"/>
        <v>1.0012926440000001</v>
      </c>
      <c r="H69" s="451">
        <f t="shared" si="11"/>
        <v>14.23142</v>
      </c>
    </row>
    <row r="70" spans="2:8" s="23" customFormat="1" x14ac:dyDescent="0.2">
      <c r="B70" s="435"/>
      <c r="C70" s="425" t="s">
        <v>129</v>
      </c>
      <c r="D70" s="454">
        <v>0.35729</v>
      </c>
      <c r="E70" s="452">
        <v>13.59585</v>
      </c>
      <c r="F70" s="433">
        <v>7.51</v>
      </c>
      <c r="G70" s="450">
        <f t="shared" si="13"/>
        <v>1.0210483349999999</v>
      </c>
      <c r="H70" s="451">
        <f t="shared" si="11"/>
        <v>13.953140000000001</v>
      </c>
    </row>
    <row r="71" spans="2:8" s="23" customFormat="1" x14ac:dyDescent="0.2">
      <c r="B71" s="435"/>
      <c r="C71" s="425" t="s">
        <v>130</v>
      </c>
      <c r="D71" s="454">
        <v>0.34325</v>
      </c>
      <c r="E71" s="452">
        <v>7.7278700000000002</v>
      </c>
      <c r="F71" s="433">
        <v>10.29</v>
      </c>
      <c r="G71" s="450">
        <f t="shared" si="13"/>
        <v>0.79519782300000008</v>
      </c>
      <c r="H71" s="451">
        <f t="shared" si="11"/>
        <v>8.0711200000000005</v>
      </c>
    </row>
    <row r="72" spans="2:8" s="23" customFormat="1" x14ac:dyDescent="0.2">
      <c r="B72" s="435"/>
      <c r="C72" s="425" t="s">
        <v>131</v>
      </c>
      <c r="D72" s="454">
        <v>0.58226</v>
      </c>
      <c r="E72" s="452">
        <v>10.49577</v>
      </c>
      <c r="F72" s="433">
        <v>8.4700000000000006</v>
      </c>
      <c r="G72" s="450">
        <f t="shared" si="13"/>
        <v>0.88899171900000018</v>
      </c>
      <c r="H72" s="451">
        <f t="shared" si="11"/>
        <v>11.07803</v>
      </c>
    </row>
    <row r="73" spans="2:8" s="23" customFormat="1" x14ac:dyDescent="0.2">
      <c r="B73" s="435"/>
      <c r="C73" s="425" t="s">
        <v>132</v>
      </c>
      <c r="D73" s="454">
        <v>0.31517000000000001</v>
      </c>
      <c r="E73" s="452">
        <v>8.1950599999999998</v>
      </c>
      <c r="F73" s="433">
        <v>9.9600000000000009</v>
      </c>
      <c r="G73" s="450">
        <f t="shared" si="13"/>
        <v>0.81622797599999997</v>
      </c>
      <c r="H73" s="451">
        <f t="shared" si="11"/>
        <v>8.51023</v>
      </c>
    </row>
    <row r="74" spans="2:8" s="23" customFormat="1" x14ac:dyDescent="0.2">
      <c r="B74" s="435"/>
      <c r="C74" s="425" t="s">
        <v>133</v>
      </c>
      <c r="D74" s="454">
        <v>0.12395</v>
      </c>
      <c r="E74" s="452">
        <v>9.5358199999999993</v>
      </c>
      <c r="F74" s="433">
        <v>9.7100000000000009</v>
      </c>
      <c r="G74" s="450">
        <f t="shared" si="13"/>
        <v>0.92592812199999996</v>
      </c>
      <c r="H74" s="451">
        <f t="shared" si="11"/>
        <v>9.65977</v>
      </c>
    </row>
    <row r="75" spans="2:8" s="23" customFormat="1" x14ac:dyDescent="0.2">
      <c r="B75" s="435"/>
      <c r="C75" s="425" t="s">
        <v>134</v>
      </c>
      <c r="D75" s="454">
        <v>1.8600000000000002E-2</v>
      </c>
      <c r="E75" s="452">
        <v>3.5997600000000003</v>
      </c>
      <c r="F75" s="433">
        <v>16.600000000000001</v>
      </c>
      <c r="G75" s="450">
        <f t="shared" si="13"/>
        <v>0.59756016000000012</v>
      </c>
      <c r="H75" s="451">
        <f t="shared" si="11"/>
        <v>3.6183600000000005</v>
      </c>
    </row>
    <row r="76" spans="2:8" s="23" customFormat="1" x14ac:dyDescent="0.2">
      <c r="B76" s="435"/>
      <c r="C76" s="425" t="s">
        <v>135</v>
      </c>
      <c r="D76" s="454">
        <v>5.7000000000000002E-3</v>
      </c>
      <c r="E76" s="452">
        <v>1.81904</v>
      </c>
      <c r="F76" s="433">
        <v>24.92</v>
      </c>
      <c r="G76" s="450">
        <f t="shared" si="13"/>
        <v>0.45330476799999997</v>
      </c>
      <c r="H76" s="451">
        <f t="shared" si="11"/>
        <v>1.82474</v>
      </c>
    </row>
    <row r="77" spans="2:8" s="23" customFormat="1" x14ac:dyDescent="0.2">
      <c r="B77" s="435"/>
      <c r="C77" s="425"/>
      <c r="D77" s="454"/>
      <c r="E77" s="452"/>
      <c r="F77" s="433"/>
      <c r="G77" s="452"/>
      <c r="H77" s="453"/>
    </row>
    <row r="78" spans="2:8" s="23" customFormat="1" x14ac:dyDescent="0.2">
      <c r="B78" s="435" t="s">
        <v>106</v>
      </c>
      <c r="C78" s="425" t="s">
        <v>127</v>
      </c>
      <c r="D78" s="454">
        <v>1.2666600000000001</v>
      </c>
      <c r="E78" s="452">
        <v>11.416459999999999</v>
      </c>
      <c r="F78" s="433">
        <v>9.25</v>
      </c>
      <c r="G78" s="450">
        <f t="shared" ref="G78:G86" si="14">E78*F78/100</f>
        <v>1.0560225499999998</v>
      </c>
      <c r="H78" s="451">
        <f t="shared" si="11"/>
        <v>12.683119999999999</v>
      </c>
    </row>
    <row r="79" spans="2:8" s="23" customFormat="1" x14ac:dyDescent="0.2">
      <c r="B79" s="435"/>
      <c r="C79" s="425" t="s">
        <v>128</v>
      </c>
      <c r="D79" s="454">
        <v>0.81337999999999999</v>
      </c>
      <c r="E79" s="452">
        <v>15.289149999999999</v>
      </c>
      <c r="F79" s="433">
        <v>7</v>
      </c>
      <c r="G79" s="450">
        <f t="shared" si="14"/>
        <v>1.0702404999999999</v>
      </c>
      <c r="H79" s="451">
        <f t="shared" si="11"/>
        <v>16.102529999999998</v>
      </c>
    </row>
    <row r="80" spans="2:8" s="23" customFormat="1" x14ac:dyDescent="0.2">
      <c r="B80" s="435"/>
      <c r="C80" s="425" t="s">
        <v>129</v>
      </c>
      <c r="D80" s="454">
        <v>1.5645799999999999</v>
      </c>
      <c r="E80" s="452">
        <v>15.306280000000001</v>
      </c>
      <c r="F80" s="433">
        <v>7.16</v>
      </c>
      <c r="G80" s="450">
        <f t="shared" si="14"/>
        <v>1.095929648</v>
      </c>
      <c r="H80" s="451">
        <f t="shared" si="11"/>
        <v>16.87086</v>
      </c>
    </row>
    <row r="81" spans="2:8" s="23" customFormat="1" x14ac:dyDescent="0.2">
      <c r="B81" s="435"/>
      <c r="C81" s="425" t="s">
        <v>130</v>
      </c>
      <c r="D81" s="454">
        <v>1.1371300000000002</v>
      </c>
      <c r="E81" s="452">
        <v>8.4415700000000005</v>
      </c>
      <c r="F81" s="433">
        <v>9.6300000000000008</v>
      </c>
      <c r="G81" s="450">
        <f t="shared" si="14"/>
        <v>0.8129231910000001</v>
      </c>
      <c r="H81" s="451">
        <f t="shared" si="11"/>
        <v>9.5787000000000013</v>
      </c>
    </row>
    <row r="82" spans="2:8" s="23" customFormat="1" x14ac:dyDescent="0.2">
      <c r="B82" s="435"/>
      <c r="C82" s="425" t="s">
        <v>131</v>
      </c>
      <c r="D82" s="454">
        <v>1.9390399999999999</v>
      </c>
      <c r="E82" s="452">
        <v>14.483000000000001</v>
      </c>
      <c r="F82" s="433">
        <v>7.09</v>
      </c>
      <c r="G82" s="450">
        <f t="shared" si="14"/>
        <v>1.0268447000000001</v>
      </c>
      <c r="H82" s="451">
        <f t="shared" si="11"/>
        <v>16.422039999999999</v>
      </c>
    </row>
    <row r="83" spans="2:8" s="23" customFormat="1" x14ac:dyDescent="0.2">
      <c r="B83" s="435"/>
      <c r="C83" s="425" t="s">
        <v>132</v>
      </c>
      <c r="D83" s="454">
        <v>1.8988800000000001</v>
      </c>
      <c r="E83" s="452">
        <v>13.214780000000001</v>
      </c>
      <c r="F83" s="433">
        <v>8.18</v>
      </c>
      <c r="G83" s="450">
        <f t="shared" si="14"/>
        <v>1.0809690040000002</v>
      </c>
      <c r="H83" s="451">
        <f t="shared" si="11"/>
        <v>15.113660000000001</v>
      </c>
    </row>
    <row r="84" spans="2:8" s="23" customFormat="1" x14ac:dyDescent="0.2">
      <c r="B84" s="435"/>
      <c r="C84" s="425" t="s">
        <v>133</v>
      </c>
      <c r="D84" s="454">
        <v>1.44103</v>
      </c>
      <c r="E84" s="452">
        <v>12.2425</v>
      </c>
      <c r="F84" s="433">
        <v>8.51</v>
      </c>
      <c r="G84" s="450">
        <f t="shared" si="14"/>
        <v>1.0418367499999999</v>
      </c>
      <c r="H84" s="451">
        <f t="shared" si="11"/>
        <v>13.683529999999999</v>
      </c>
    </row>
    <row r="85" spans="2:8" s="23" customFormat="1" x14ac:dyDescent="0.2">
      <c r="B85" s="435"/>
      <c r="C85" s="425" t="s">
        <v>134</v>
      </c>
      <c r="D85" s="454">
        <v>0.18049000000000001</v>
      </c>
      <c r="E85" s="452">
        <v>3.9864000000000002</v>
      </c>
      <c r="F85" s="433">
        <v>15.97</v>
      </c>
      <c r="G85" s="450">
        <f t="shared" si="14"/>
        <v>0.63662808000000004</v>
      </c>
      <c r="H85" s="451">
        <f t="shared" si="11"/>
        <v>4.1668900000000004</v>
      </c>
    </row>
    <row r="86" spans="2:8" ht="13.5" thickBot="1" x14ac:dyDescent="0.25">
      <c r="B86" s="292"/>
      <c r="C86" s="431" t="s">
        <v>135</v>
      </c>
      <c r="D86" s="447">
        <v>2.5659999999999999E-2</v>
      </c>
      <c r="E86" s="447">
        <v>2.0294699999999999</v>
      </c>
      <c r="F86" s="432">
        <v>23.3</v>
      </c>
      <c r="G86" s="448">
        <f t="shared" si="14"/>
        <v>0.47286651000000002</v>
      </c>
      <c r="H86" s="449">
        <f t="shared" si="11"/>
        <v>2.0551299999999997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4" t="s">
        <v>616</v>
      </c>
      <c r="C89" s="785"/>
      <c r="D89" s="785"/>
      <c r="E89" s="785"/>
      <c r="F89" s="785"/>
      <c r="G89" s="785"/>
      <c r="H89" s="785"/>
    </row>
    <row r="90" spans="2:8" x14ac:dyDescent="0.2">
      <c r="B90" s="281"/>
      <c r="C90" s="281"/>
      <c r="D90" s="439" t="s">
        <v>78</v>
      </c>
      <c r="E90" s="439" t="s">
        <v>308</v>
      </c>
      <c r="F90" s="439" t="s">
        <v>82</v>
      </c>
      <c r="G90" s="439" t="s">
        <v>309</v>
      </c>
      <c r="H90" s="439" t="s">
        <v>489</v>
      </c>
    </row>
    <row r="91" spans="2:8" ht="13.5" thickBot="1" x14ac:dyDescent="0.25">
      <c r="B91" s="292"/>
      <c r="C91" s="431" t="s">
        <v>617</v>
      </c>
      <c r="D91" s="447">
        <v>0.6</v>
      </c>
      <c r="E91" s="447">
        <v>0.81649000000000005</v>
      </c>
      <c r="F91" s="432">
        <v>35.89</v>
      </c>
      <c r="G91" s="448">
        <f>E91*F91/100</f>
        <v>0.29303826100000002</v>
      </c>
      <c r="H91" s="449">
        <f>SUM(D91,E91)</f>
        <v>1.41649</v>
      </c>
    </row>
    <row r="94" spans="2:8" x14ac:dyDescent="0.2">
      <c r="B94" s="784" t="s">
        <v>687</v>
      </c>
      <c r="C94" s="785"/>
      <c r="D94" s="785"/>
      <c r="E94" s="785"/>
      <c r="F94" s="785"/>
      <c r="G94" s="785"/>
      <c r="H94" s="785"/>
    </row>
    <row r="95" spans="2:8" x14ac:dyDescent="0.2">
      <c r="B95" s="281"/>
      <c r="C95" s="281"/>
      <c r="D95" s="439"/>
      <c r="E95" s="439"/>
      <c r="F95" s="439"/>
      <c r="G95" s="439"/>
      <c r="H95" s="439" t="s">
        <v>489</v>
      </c>
    </row>
    <row r="96" spans="2:8" x14ac:dyDescent="0.2">
      <c r="B96" s="435"/>
      <c r="C96" s="425" t="s">
        <v>19</v>
      </c>
      <c r="D96" s="513"/>
      <c r="E96" s="450"/>
      <c r="F96" s="514"/>
      <c r="G96" s="450"/>
      <c r="H96" s="453">
        <f>('Table 3'!C8+'Table 3'!C12+'Table 3'!C15+'Table 3'!C16)/1000</f>
        <v>73.181380171381434</v>
      </c>
    </row>
    <row r="97" spans="2:8" ht="13.5" thickBot="1" x14ac:dyDescent="0.25">
      <c r="B97" s="292"/>
      <c r="C97" s="431" t="s">
        <v>20</v>
      </c>
      <c r="D97" s="515"/>
      <c r="E97" s="515"/>
      <c r="F97" s="516"/>
      <c r="G97" s="448"/>
      <c r="H97" s="512">
        <f>('Table 3'!C9+'Table 3'!C13)/1000</f>
        <v>25.873779280453647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4" t="s">
        <v>645</v>
      </c>
      <c r="C3" s="805"/>
      <c r="D3" s="805"/>
      <c r="E3" s="805"/>
      <c r="F3" s="805"/>
      <c r="G3" s="805"/>
      <c r="I3" s="804" t="s">
        <v>647</v>
      </c>
      <c r="J3" s="805"/>
      <c r="K3" s="805"/>
      <c r="L3" s="805"/>
      <c r="M3" s="805"/>
      <c r="N3" s="805"/>
      <c r="P3" s="804" t="s">
        <v>646</v>
      </c>
      <c r="Q3" s="805"/>
      <c r="R3" s="805"/>
      <c r="S3" s="805"/>
      <c r="T3" s="805"/>
      <c r="U3" s="805"/>
    </row>
    <row r="4" spans="2:21" ht="13.5" thickBot="1" x14ac:dyDescent="0.25">
      <c r="B4" s="446"/>
      <c r="C4" s="446" t="s">
        <v>78</v>
      </c>
      <c r="D4" s="446" t="s">
        <v>308</v>
      </c>
      <c r="E4" s="458" t="s">
        <v>82</v>
      </c>
      <c r="F4" s="446" t="s">
        <v>309</v>
      </c>
      <c r="G4" s="446" t="s">
        <v>489</v>
      </c>
      <c r="I4" s="446"/>
      <c r="J4" s="446" t="s">
        <v>78</v>
      </c>
      <c r="K4" s="446" t="s">
        <v>308</v>
      </c>
      <c r="L4" s="458" t="s">
        <v>82</v>
      </c>
      <c r="M4" s="446" t="s">
        <v>309</v>
      </c>
      <c r="N4" s="446" t="s">
        <v>489</v>
      </c>
      <c r="P4" s="446"/>
      <c r="Q4" s="446" t="s">
        <v>78</v>
      </c>
      <c r="R4" s="446" t="s">
        <v>308</v>
      </c>
      <c r="S4" s="458" t="s">
        <v>82</v>
      </c>
      <c r="T4" s="446" t="s">
        <v>309</v>
      </c>
      <c r="U4" s="446" t="s">
        <v>489</v>
      </c>
    </row>
    <row r="5" spans="2:21" x14ac:dyDescent="0.2">
      <c r="B5" s="342" t="s">
        <v>106</v>
      </c>
      <c r="C5" s="343">
        <v>10.266860000000001</v>
      </c>
      <c r="D5" s="343">
        <v>96.409600000000012</v>
      </c>
      <c r="E5" s="459">
        <v>2</v>
      </c>
      <c r="F5" s="462">
        <f>D5*E5/100</f>
        <v>1.9281920000000001</v>
      </c>
      <c r="G5" s="463">
        <f>C5+D5</f>
        <v>106.67646000000002</v>
      </c>
      <c r="I5" s="342" t="s">
        <v>106</v>
      </c>
      <c r="J5" s="343">
        <v>2115.39</v>
      </c>
      <c r="K5" s="343">
        <v>23550.988000000001</v>
      </c>
      <c r="L5" s="459">
        <v>4.57</v>
      </c>
      <c r="M5" s="462">
        <f>K5*L5/100</f>
        <v>1076.2801516000002</v>
      </c>
      <c r="N5" s="463">
        <f>J5+K5</f>
        <v>25666.378000000001</v>
      </c>
      <c r="P5" s="342" t="s">
        <v>106</v>
      </c>
      <c r="Q5" s="343">
        <v>10544.929</v>
      </c>
      <c r="R5" s="343">
        <v>113611.928</v>
      </c>
      <c r="S5" s="459">
        <v>3.79</v>
      </c>
      <c r="T5" s="462">
        <f>R5*S5/100</f>
        <v>4305.8920711999999</v>
      </c>
      <c r="U5" s="463">
        <f>Q5+R5</f>
        <v>124156.857</v>
      </c>
    </row>
    <row r="6" spans="2:21" x14ac:dyDescent="0.2">
      <c r="B6" s="344" t="s">
        <v>92</v>
      </c>
      <c r="C6" s="341">
        <v>8.0540900000000004</v>
      </c>
      <c r="D6" s="341">
        <v>16.745930000000001</v>
      </c>
      <c r="E6" s="460">
        <v>5.48</v>
      </c>
      <c r="F6" s="464">
        <f>D6*E6/100</f>
        <v>0.91767696400000021</v>
      </c>
      <c r="G6" s="465">
        <f>C6+D6</f>
        <v>24.800020000000004</v>
      </c>
      <c r="I6" s="344" t="s">
        <v>92</v>
      </c>
      <c r="J6" s="341">
        <v>1821.8979999999999</v>
      </c>
      <c r="K6" s="341">
        <v>6384.7110000000002</v>
      </c>
      <c r="L6" s="460">
        <v>7.17</v>
      </c>
      <c r="M6" s="464">
        <f>K6*L6/100</f>
        <v>457.78377870000003</v>
      </c>
      <c r="N6" s="465">
        <f>J6+K6</f>
        <v>8206.6090000000004</v>
      </c>
      <c r="P6" s="344" t="s">
        <v>92</v>
      </c>
      <c r="Q6" s="341">
        <v>7957.8720000000003</v>
      </c>
      <c r="R6" s="341">
        <v>15157.57</v>
      </c>
      <c r="S6" s="460">
        <v>9.6199999999999992</v>
      </c>
      <c r="T6" s="464">
        <f>R6*S6/100</f>
        <v>1458.158234</v>
      </c>
      <c r="U6" s="465">
        <f>Q6+R6</f>
        <v>23115.441999999999</v>
      </c>
    </row>
    <row r="7" spans="2:21" x14ac:dyDescent="0.2">
      <c r="B7" s="345" t="s">
        <v>105</v>
      </c>
      <c r="C7" s="341">
        <v>2.2127600000000003</v>
      </c>
      <c r="D7" s="341">
        <v>79.515889999999999</v>
      </c>
      <c r="E7" s="460">
        <v>2.44</v>
      </c>
      <c r="F7" s="464">
        <f>D7*E7/100</f>
        <v>1.9401877159999998</v>
      </c>
      <c r="G7" s="465">
        <f>C7+D7</f>
        <v>81.728650000000002</v>
      </c>
      <c r="I7" s="345" t="s">
        <v>105</v>
      </c>
      <c r="J7" s="341">
        <v>293.49099999999999</v>
      </c>
      <c r="K7" s="341">
        <v>17135.909</v>
      </c>
      <c r="L7" s="460">
        <v>5.7</v>
      </c>
      <c r="M7" s="464">
        <f>K7*L7/100</f>
        <v>976.74681299999997</v>
      </c>
      <c r="N7" s="465">
        <f>J7+K7</f>
        <v>17429.400000000001</v>
      </c>
      <c r="P7" s="345" t="s">
        <v>105</v>
      </c>
      <c r="Q7" s="341">
        <v>2587.0569999999998</v>
      </c>
      <c r="R7" s="341">
        <v>98449.111000000004</v>
      </c>
      <c r="S7" s="460">
        <v>4.21</v>
      </c>
      <c r="T7" s="464">
        <f>R7*S7/100</f>
        <v>4144.7075731000004</v>
      </c>
      <c r="U7" s="465">
        <f>Q7+R7</f>
        <v>101036.16800000001</v>
      </c>
    </row>
    <row r="8" spans="2:21" ht="13.5" thickBot="1" x14ac:dyDescent="0.25">
      <c r="B8" s="346" t="s">
        <v>97</v>
      </c>
      <c r="C8" s="347">
        <v>4.197E-2</v>
      </c>
      <c r="D8" s="347">
        <v>10.9529</v>
      </c>
      <c r="E8" s="461">
        <v>8.6199999999999992</v>
      </c>
      <c r="F8" s="466">
        <f>D8*E8/100</f>
        <v>0.94413997999999988</v>
      </c>
      <c r="G8" s="467">
        <f>C8+D8</f>
        <v>10.994869999999999</v>
      </c>
      <c r="I8" s="346" t="s">
        <v>97</v>
      </c>
      <c r="J8" s="347">
        <v>2.0939999999999999</v>
      </c>
      <c r="K8" s="347">
        <v>2533.0329999999999</v>
      </c>
      <c r="L8" s="461">
        <v>11.16</v>
      </c>
      <c r="M8" s="466">
        <f>K8*L8/100</f>
        <v>282.68648279999996</v>
      </c>
      <c r="N8" s="467">
        <f>J8+K8</f>
        <v>2535.127</v>
      </c>
      <c r="P8" s="346" t="s">
        <v>97</v>
      </c>
      <c r="Q8" s="347">
        <v>12.644</v>
      </c>
      <c r="R8" s="347">
        <v>11989.993</v>
      </c>
      <c r="S8" s="461">
        <v>10.16</v>
      </c>
      <c r="T8" s="466">
        <f>R8*S8/100</f>
        <v>1218.1832887999999</v>
      </c>
      <c r="U8" s="467">
        <f>Q8+R8</f>
        <v>12002.637000000001</v>
      </c>
    </row>
    <row r="11" spans="2:21" ht="38.25" customHeight="1" x14ac:dyDescent="0.2">
      <c r="B11" s="804" t="s">
        <v>668</v>
      </c>
      <c r="C11" s="805"/>
      <c r="D11" s="805"/>
      <c r="E11" s="805"/>
      <c r="F11" s="805"/>
      <c r="G11" s="805"/>
      <c r="I11" s="804" t="s">
        <v>669</v>
      </c>
      <c r="J11" s="805"/>
      <c r="K11" s="805"/>
      <c r="L11" s="805"/>
      <c r="M11" s="805"/>
      <c r="N11" s="805"/>
      <c r="P11" s="804" t="s">
        <v>670</v>
      </c>
      <c r="Q11" s="805"/>
      <c r="R11" s="805"/>
      <c r="S11" s="805"/>
      <c r="T11" s="805"/>
      <c r="U11" s="805"/>
    </row>
    <row r="12" spans="2:21" ht="13.5" thickBot="1" x14ac:dyDescent="0.25">
      <c r="B12" s="446"/>
      <c r="C12" s="446" t="s">
        <v>78</v>
      </c>
      <c r="D12" s="446" t="s">
        <v>308</v>
      </c>
      <c r="E12" s="458" t="s">
        <v>82</v>
      </c>
      <c r="F12" s="446" t="s">
        <v>309</v>
      </c>
      <c r="G12" s="446" t="s">
        <v>489</v>
      </c>
      <c r="I12" s="446"/>
      <c r="J12" s="446" t="s">
        <v>78</v>
      </c>
      <c r="K12" s="446" t="s">
        <v>308</v>
      </c>
      <c r="L12" s="458" t="s">
        <v>82</v>
      </c>
      <c r="M12" s="446" t="s">
        <v>309</v>
      </c>
      <c r="N12" s="446" t="s">
        <v>489</v>
      </c>
      <c r="P12" s="446"/>
      <c r="Q12" s="446" t="s">
        <v>78</v>
      </c>
      <c r="R12" s="446" t="s">
        <v>308</v>
      </c>
      <c r="S12" s="458" t="s">
        <v>82</v>
      </c>
      <c r="T12" s="446" t="s">
        <v>309</v>
      </c>
      <c r="U12" s="446" t="s">
        <v>489</v>
      </c>
    </row>
    <row r="13" spans="2:21" x14ac:dyDescent="0.2">
      <c r="B13" s="342" t="s">
        <v>119</v>
      </c>
      <c r="C13" s="343">
        <v>2.4899999999999999E-2</v>
      </c>
      <c r="D13" s="343">
        <v>0.75673999999999997</v>
      </c>
      <c r="E13" s="459">
        <v>22.22</v>
      </c>
      <c r="F13" s="462">
        <f t="shared" ref="F13:F19" si="0">D13*E13/100</f>
        <v>0.16814762799999997</v>
      </c>
      <c r="G13" s="463">
        <f t="shared" ref="G13:G19" si="1">C13+D13</f>
        <v>0.78164</v>
      </c>
      <c r="I13" s="342" t="s">
        <v>119</v>
      </c>
      <c r="J13" s="343">
        <v>2E-3</v>
      </c>
      <c r="K13" s="343">
        <v>4.133</v>
      </c>
      <c r="L13" s="459">
        <v>33.520000000000003</v>
      </c>
      <c r="M13" s="462">
        <f t="shared" ref="M13:M19" si="2">K13*L13/100</f>
        <v>1.3853816000000001</v>
      </c>
      <c r="N13" s="463">
        <f t="shared" ref="N13:N19" si="3">J13+K13</f>
        <v>4.1349999999999998</v>
      </c>
      <c r="P13" s="342" t="s">
        <v>119</v>
      </c>
      <c r="Q13" s="343">
        <v>0.64600000000000002</v>
      </c>
      <c r="R13" s="343">
        <v>442.858</v>
      </c>
      <c r="S13" s="459">
        <v>33.19</v>
      </c>
      <c r="T13" s="462">
        <f t="shared" ref="T13:T19" si="4">R13*S13/100</f>
        <v>146.98457020000001</v>
      </c>
      <c r="U13" s="463">
        <f t="shared" ref="U13:U19" si="5">Q13+R13</f>
        <v>443.50400000000002</v>
      </c>
    </row>
    <row r="14" spans="2:21" x14ac:dyDescent="0.2">
      <c r="B14" s="344" t="s">
        <v>120</v>
      </c>
      <c r="C14" s="341">
        <v>2.4100000000000002E-3</v>
      </c>
      <c r="D14" s="341">
        <v>1.8685</v>
      </c>
      <c r="E14" s="460">
        <v>17.739999999999998</v>
      </c>
      <c r="F14" s="464">
        <f t="shared" si="0"/>
        <v>0.33147189999999993</v>
      </c>
      <c r="G14" s="465">
        <f t="shared" si="1"/>
        <v>1.8709100000000001</v>
      </c>
      <c r="I14" s="344" t="s">
        <v>120</v>
      </c>
      <c r="J14" s="341">
        <v>1.7000000000000001E-2</v>
      </c>
      <c r="K14" s="341">
        <v>84.409000000000006</v>
      </c>
      <c r="L14" s="460">
        <v>21.6</v>
      </c>
      <c r="M14" s="464">
        <f t="shared" si="2"/>
        <v>18.232344000000001</v>
      </c>
      <c r="N14" s="465">
        <f t="shared" si="3"/>
        <v>84.426000000000002</v>
      </c>
      <c r="P14" s="344" t="s">
        <v>120</v>
      </c>
      <c r="Q14" s="341">
        <v>1.802</v>
      </c>
      <c r="R14" s="341">
        <v>3620.93</v>
      </c>
      <c r="S14" s="460">
        <v>17.12</v>
      </c>
      <c r="T14" s="464">
        <f t="shared" si="4"/>
        <v>619.90321600000004</v>
      </c>
      <c r="U14" s="465">
        <f t="shared" si="5"/>
        <v>3622.732</v>
      </c>
    </row>
    <row r="15" spans="2:21" x14ac:dyDescent="0.2">
      <c r="B15" s="345" t="s">
        <v>121</v>
      </c>
      <c r="C15" s="341">
        <v>0</v>
      </c>
      <c r="D15" s="341">
        <v>2.2823099999999998</v>
      </c>
      <c r="E15" s="460">
        <v>16.791835931009221</v>
      </c>
      <c r="F15" s="464">
        <f t="shared" si="0"/>
        <v>0.38324175063701654</v>
      </c>
      <c r="G15" s="465">
        <f t="shared" si="1"/>
        <v>2.2823099999999998</v>
      </c>
      <c r="I15" s="345" t="s">
        <v>121</v>
      </c>
      <c r="J15" s="341">
        <v>0</v>
      </c>
      <c r="K15" s="341">
        <v>389.38099999999997</v>
      </c>
      <c r="L15" s="460">
        <v>20.207750426670806</v>
      </c>
      <c r="M15" s="464">
        <f t="shared" si="2"/>
        <v>78.685140688875038</v>
      </c>
      <c r="N15" s="465">
        <f t="shared" si="3"/>
        <v>389.38099999999997</v>
      </c>
      <c r="P15" s="345" t="s">
        <v>121</v>
      </c>
      <c r="Q15" s="341">
        <v>0</v>
      </c>
      <c r="R15" s="341">
        <v>4049.268</v>
      </c>
      <c r="S15" s="460">
        <v>17.950596933770637</v>
      </c>
      <c r="T15" s="464">
        <f t="shared" si="4"/>
        <v>726.86777744815549</v>
      </c>
      <c r="U15" s="465">
        <f t="shared" si="5"/>
        <v>4049.268</v>
      </c>
    </row>
    <row r="16" spans="2:21" x14ac:dyDescent="0.2">
      <c r="B16" s="345" t="s">
        <v>122</v>
      </c>
      <c r="C16" s="341">
        <v>1.0500000000000002E-3</v>
      </c>
      <c r="D16" s="341">
        <v>3.6597200000000001</v>
      </c>
      <c r="E16" s="460">
        <v>16.846088818726294</v>
      </c>
      <c r="F16" s="464">
        <f t="shared" si="0"/>
        <v>0.61651968171668992</v>
      </c>
      <c r="G16" s="465">
        <f t="shared" si="1"/>
        <v>3.6607700000000003</v>
      </c>
      <c r="I16" s="345" t="s">
        <v>122</v>
      </c>
      <c r="J16" s="341">
        <v>0.127</v>
      </c>
      <c r="K16" s="341">
        <v>1045.4259999999999</v>
      </c>
      <c r="L16" s="460">
        <v>18.404012681099722</v>
      </c>
      <c r="M16" s="464">
        <f t="shared" si="2"/>
        <v>192.40033361151356</v>
      </c>
      <c r="N16" s="465">
        <f t="shared" si="3"/>
        <v>1045.5529999999999</v>
      </c>
      <c r="P16" s="345" t="s">
        <v>122</v>
      </c>
      <c r="Q16" s="341">
        <v>0.497</v>
      </c>
      <c r="R16" s="341">
        <v>2974.5430000000001</v>
      </c>
      <c r="S16" s="460">
        <v>19.743319736214172</v>
      </c>
      <c r="T16" s="464">
        <f t="shared" si="4"/>
        <v>587.27353518117718</v>
      </c>
      <c r="U16" s="465">
        <f t="shared" si="5"/>
        <v>2975.04</v>
      </c>
    </row>
    <row r="17" spans="2:21" x14ac:dyDescent="0.2">
      <c r="B17" s="345" t="s">
        <v>123</v>
      </c>
      <c r="C17" s="341">
        <v>7.1600000000000006E-3</v>
      </c>
      <c r="D17" s="341">
        <v>1.31355</v>
      </c>
      <c r="E17" s="460">
        <v>23.62</v>
      </c>
      <c r="F17" s="464">
        <f t="shared" si="0"/>
        <v>0.31026051000000004</v>
      </c>
      <c r="G17" s="465">
        <f t="shared" si="1"/>
        <v>1.3207100000000001</v>
      </c>
      <c r="I17" s="345" t="s">
        <v>123</v>
      </c>
      <c r="J17" s="341">
        <v>1.0980000000000001</v>
      </c>
      <c r="K17" s="341">
        <v>492.78899999999999</v>
      </c>
      <c r="L17" s="460">
        <v>21.53</v>
      </c>
      <c r="M17" s="464">
        <f t="shared" si="2"/>
        <v>106.0974717</v>
      </c>
      <c r="N17" s="465">
        <f t="shared" si="3"/>
        <v>493.887</v>
      </c>
      <c r="P17" s="345" t="s">
        <v>123</v>
      </c>
      <c r="Q17" s="341">
        <v>6.9749999999999996</v>
      </c>
      <c r="R17" s="341">
        <v>474.55700000000002</v>
      </c>
      <c r="S17" s="460">
        <v>19.79</v>
      </c>
      <c r="T17" s="464">
        <f t="shared" si="4"/>
        <v>93.914830299999991</v>
      </c>
      <c r="U17" s="465">
        <f t="shared" si="5"/>
        <v>481.53200000000004</v>
      </c>
    </row>
    <row r="18" spans="2:21" x14ac:dyDescent="0.2">
      <c r="B18" s="345" t="s">
        <v>124</v>
      </c>
      <c r="C18" s="341">
        <v>4.3400000000000001E-3</v>
      </c>
      <c r="D18" s="341">
        <v>0.95186999999999999</v>
      </c>
      <c r="E18" s="460">
        <v>35.49</v>
      </c>
      <c r="F18" s="464">
        <f t="shared" si="0"/>
        <v>0.33781866300000002</v>
      </c>
      <c r="G18" s="465">
        <f t="shared" si="1"/>
        <v>0.95621</v>
      </c>
      <c r="I18" s="345" t="s">
        <v>124</v>
      </c>
      <c r="J18" s="341">
        <v>0.42899999999999999</v>
      </c>
      <c r="K18" s="341">
        <v>408.82400000000001</v>
      </c>
      <c r="L18" s="460">
        <v>39.590000000000003</v>
      </c>
      <c r="M18" s="464">
        <f t="shared" si="2"/>
        <v>161.85342160000002</v>
      </c>
      <c r="N18" s="465">
        <f t="shared" si="3"/>
        <v>409.25299999999999</v>
      </c>
      <c r="P18" s="345" t="s">
        <v>124</v>
      </c>
      <c r="Q18" s="341">
        <v>0.63700000000000001</v>
      </c>
      <c r="R18" s="341">
        <v>327.86399999999998</v>
      </c>
      <c r="S18" s="460">
        <v>36.119999999999997</v>
      </c>
      <c r="T18" s="464">
        <f t="shared" si="4"/>
        <v>118.42447679999998</v>
      </c>
      <c r="U18" s="465">
        <f t="shared" si="5"/>
        <v>328.50099999999998</v>
      </c>
    </row>
    <row r="19" spans="2:21" ht="13.5" thickBot="1" x14ac:dyDescent="0.25">
      <c r="B19" s="346" t="s">
        <v>125</v>
      </c>
      <c r="C19" s="347">
        <v>2.1199999999999999E-3</v>
      </c>
      <c r="D19" s="347">
        <v>0.12021</v>
      </c>
      <c r="E19" s="461">
        <v>45.395849293752427</v>
      </c>
      <c r="F19" s="466">
        <f t="shared" si="0"/>
        <v>5.4570350436019793E-2</v>
      </c>
      <c r="G19" s="467">
        <f t="shared" si="1"/>
        <v>0.12232999999999999</v>
      </c>
      <c r="I19" s="346" t="s">
        <v>125</v>
      </c>
      <c r="J19" s="347">
        <v>0.42</v>
      </c>
      <c r="K19" s="347">
        <v>108.07</v>
      </c>
      <c r="L19" s="461">
        <v>59.097688424077333</v>
      </c>
      <c r="M19" s="466">
        <f t="shared" si="2"/>
        <v>63.866871879900373</v>
      </c>
      <c r="N19" s="467">
        <f t="shared" si="3"/>
        <v>108.49</v>
      </c>
      <c r="P19" s="346" t="s">
        <v>125</v>
      </c>
      <c r="Q19" s="347">
        <v>2.0859999999999999</v>
      </c>
      <c r="R19" s="347">
        <v>99.972999999999999</v>
      </c>
      <c r="S19" s="461">
        <v>75.04248161231537</v>
      </c>
      <c r="T19" s="466">
        <f t="shared" si="4"/>
        <v>75.022220142280048</v>
      </c>
      <c r="U19" s="467">
        <f t="shared" si="5"/>
        <v>102.059</v>
      </c>
    </row>
    <row r="20" spans="2:21" x14ac:dyDescent="0.2">
      <c r="R20" s="341"/>
    </row>
    <row r="22" spans="2:21" ht="38.25" customHeight="1" x14ac:dyDescent="0.2">
      <c r="B22" s="804" t="s">
        <v>671</v>
      </c>
      <c r="C22" s="805"/>
      <c r="D22" s="805"/>
      <c r="E22" s="805"/>
      <c r="F22" s="805"/>
      <c r="G22" s="805"/>
      <c r="I22" s="804" t="s">
        <v>672</v>
      </c>
      <c r="J22" s="805"/>
      <c r="K22" s="805"/>
      <c r="L22" s="805"/>
      <c r="M22" s="805"/>
      <c r="N22" s="805"/>
      <c r="P22" s="804" t="s">
        <v>673</v>
      </c>
      <c r="Q22" s="805"/>
      <c r="R22" s="805"/>
      <c r="S22" s="805"/>
      <c r="T22" s="805"/>
      <c r="U22" s="805"/>
    </row>
    <row r="23" spans="2:21" ht="13.5" thickBot="1" x14ac:dyDescent="0.25">
      <c r="B23" s="446"/>
      <c r="C23" s="446" t="s">
        <v>78</v>
      </c>
      <c r="D23" s="446" t="s">
        <v>308</v>
      </c>
      <c r="E23" s="458" t="s">
        <v>82</v>
      </c>
      <c r="F23" s="446" t="s">
        <v>309</v>
      </c>
      <c r="G23" s="446" t="s">
        <v>489</v>
      </c>
      <c r="I23" s="446"/>
      <c r="J23" s="446" t="s">
        <v>78</v>
      </c>
      <c r="K23" s="446" t="s">
        <v>308</v>
      </c>
      <c r="L23" s="458" t="s">
        <v>82</v>
      </c>
      <c r="M23" s="446" t="s">
        <v>309</v>
      </c>
      <c r="N23" s="446" t="s">
        <v>489</v>
      </c>
      <c r="P23" s="446"/>
      <c r="Q23" s="446" t="s">
        <v>78</v>
      </c>
      <c r="R23" s="446" t="s">
        <v>308</v>
      </c>
      <c r="S23" s="458" t="s">
        <v>82</v>
      </c>
      <c r="T23" s="446" t="s">
        <v>309</v>
      </c>
      <c r="U23" s="446" t="s">
        <v>489</v>
      </c>
    </row>
    <row r="24" spans="2:21" x14ac:dyDescent="0.2">
      <c r="B24" s="342" t="s">
        <v>127</v>
      </c>
      <c r="C24" s="343">
        <v>2.6019999999999998E-2</v>
      </c>
      <c r="D24" s="343">
        <v>0.46698000000000001</v>
      </c>
      <c r="E24" s="459">
        <v>26.41</v>
      </c>
      <c r="F24" s="462">
        <f t="shared" ref="F24:F32" si="6">D24*E24/100</f>
        <v>0.12332941800000001</v>
      </c>
      <c r="G24" s="463">
        <f t="shared" ref="G24:G32" si="7">C24+D24</f>
        <v>0.49299999999999999</v>
      </c>
      <c r="I24" s="342" t="s">
        <v>127</v>
      </c>
      <c r="J24" s="343">
        <v>0</v>
      </c>
      <c r="K24" s="343">
        <v>0.58399999999999996</v>
      </c>
      <c r="L24" s="459">
        <v>53.04</v>
      </c>
      <c r="M24" s="462">
        <f t="shared" ref="M24:M32" si="8">K24*L24/100</f>
        <v>0.30975359999999996</v>
      </c>
      <c r="N24" s="463">
        <f t="shared" ref="N24:N32" si="9">J24+K24</f>
        <v>0.58399999999999996</v>
      </c>
      <c r="P24" s="342" t="s">
        <v>127</v>
      </c>
      <c r="Q24" s="343">
        <v>0.34599999999999997</v>
      </c>
      <c r="R24" s="343">
        <v>93.429000000000002</v>
      </c>
      <c r="S24" s="459">
        <v>49.48</v>
      </c>
      <c r="T24" s="462">
        <f t="shared" ref="T24:T32" si="10">R24*S24/100</f>
        <v>46.228669199999992</v>
      </c>
      <c r="U24" s="463">
        <f t="shared" ref="U24:U32" si="11">Q24+R24</f>
        <v>93.775000000000006</v>
      </c>
    </row>
    <row r="25" spans="2:21" x14ac:dyDescent="0.2">
      <c r="B25" s="344" t="s">
        <v>128</v>
      </c>
      <c r="C25" s="341">
        <v>1.2800000000000001E-3</v>
      </c>
      <c r="D25" s="341">
        <v>2.11992</v>
      </c>
      <c r="E25" s="460">
        <v>14.99</v>
      </c>
      <c r="F25" s="464">
        <f t="shared" si="6"/>
        <v>0.317776008</v>
      </c>
      <c r="G25" s="465">
        <f t="shared" si="7"/>
        <v>2.1212</v>
      </c>
      <c r="I25" s="344" t="s">
        <v>128</v>
      </c>
      <c r="J25" s="341">
        <v>1.9E-2</v>
      </c>
      <c r="K25" s="341">
        <v>67.433000000000007</v>
      </c>
      <c r="L25" s="460">
        <v>15.57</v>
      </c>
      <c r="M25" s="464">
        <f t="shared" si="8"/>
        <v>10.4993181</v>
      </c>
      <c r="N25" s="465">
        <f t="shared" si="9"/>
        <v>67.452000000000012</v>
      </c>
      <c r="P25" s="344" t="s">
        <v>128</v>
      </c>
      <c r="Q25" s="341">
        <v>2.1019999999999999</v>
      </c>
      <c r="R25" s="341">
        <v>5057.21</v>
      </c>
      <c r="S25" s="460">
        <v>14.36</v>
      </c>
      <c r="T25" s="464">
        <f t="shared" si="10"/>
        <v>726.21535600000004</v>
      </c>
      <c r="U25" s="465">
        <f t="shared" si="11"/>
        <v>5059.3119999999999</v>
      </c>
    </row>
    <row r="26" spans="2:21" x14ac:dyDescent="0.2">
      <c r="B26" s="344" t="s">
        <v>129</v>
      </c>
      <c r="C26" s="341">
        <v>2.5899999999999999E-3</v>
      </c>
      <c r="D26" s="341">
        <v>1.3158800000000002</v>
      </c>
      <c r="E26" s="460">
        <v>20.420000000000002</v>
      </c>
      <c r="F26" s="464">
        <f t="shared" si="6"/>
        <v>0.26870269600000002</v>
      </c>
      <c r="G26" s="465">
        <f t="shared" si="7"/>
        <v>1.3184700000000003</v>
      </c>
      <c r="I26" s="344" t="s">
        <v>129</v>
      </c>
      <c r="J26" s="341">
        <v>0.495</v>
      </c>
      <c r="K26" s="341">
        <v>150.512</v>
      </c>
      <c r="L26" s="460">
        <v>22.28</v>
      </c>
      <c r="M26" s="464">
        <f t="shared" si="8"/>
        <v>33.534073599999999</v>
      </c>
      <c r="N26" s="465">
        <f t="shared" si="9"/>
        <v>151.00700000000001</v>
      </c>
      <c r="P26" s="344" t="s">
        <v>129</v>
      </c>
      <c r="Q26" s="341">
        <v>5.6950000000000003</v>
      </c>
      <c r="R26" s="341">
        <v>2182.0590000000002</v>
      </c>
      <c r="S26" s="460">
        <v>20.07</v>
      </c>
      <c r="T26" s="464">
        <f t="shared" si="10"/>
        <v>437.93924130000005</v>
      </c>
      <c r="U26" s="465">
        <f t="shared" si="11"/>
        <v>2187.7540000000004</v>
      </c>
    </row>
    <row r="27" spans="2:21" x14ac:dyDescent="0.2">
      <c r="B27" s="344" t="s">
        <v>130</v>
      </c>
      <c r="C27" s="341">
        <v>1.5499999999999999E-3</v>
      </c>
      <c r="D27" s="341">
        <v>0.98402999999999996</v>
      </c>
      <c r="E27" s="460">
        <v>27.38</v>
      </c>
      <c r="F27" s="464">
        <f t="shared" si="6"/>
        <v>0.26942741399999998</v>
      </c>
      <c r="G27" s="465">
        <f t="shared" si="7"/>
        <v>0.98558000000000001</v>
      </c>
      <c r="I27" s="344" t="s">
        <v>130</v>
      </c>
      <c r="J27" s="341">
        <v>0.34200000000000003</v>
      </c>
      <c r="K27" s="341">
        <v>161.61199999999999</v>
      </c>
      <c r="L27" s="460">
        <v>22.82</v>
      </c>
      <c r="M27" s="464">
        <f t="shared" si="8"/>
        <v>36.879858399999996</v>
      </c>
      <c r="N27" s="465">
        <f t="shared" si="9"/>
        <v>161.95400000000001</v>
      </c>
      <c r="P27" s="344" t="s">
        <v>130</v>
      </c>
      <c r="Q27" s="341">
        <v>2.117</v>
      </c>
      <c r="R27" s="341">
        <v>1054.2429999999999</v>
      </c>
      <c r="S27" s="460">
        <v>24.13</v>
      </c>
      <c r="T27" s="464">
        <f t="shared" si="10"/>
        <v>254.38883589999998</v>
      </c>
      <c r="U27" s="465">
        <f t="shared" si="11"/>
        <v>1056.3599999999999</v>
      </c>
    </row>
    <row r="28" spans="2:21" x14ac:dyDescent="0.2">
      <c r="B28" s="344" t="s">
        <v>131</v>
      </c>
      <c r="C28" s="341">
        <v>5.0099999999999997E-3</v>
      </c>
      <c r="D28" s="341">
        <v>3.1719200000000001</v>
      </c>
      <c r="E28" s="460">
        <v>17.75</v>
      </c>
      <c r="F28" s="464">
        <f t="shared" si="6"/>
        <v>0.56301580000000007</v>
      </c>
      <c r="G28" s="465">
        <f t="shared" si="7"/>
        <v>3.17693</v>
      </c>
      <c r="I28" s="344" t="s">
        <v>131</v>
      </c>
      <c r="J28" s="341">
        <v>0.63100000000000001</v>
      </c>
      <c r="K28" s="341">
        <v>967.72699999999998</v>
      </c>
      <c r="L28" s="460">
        <v>18.89</v>
      </c>
      <c r="M28" s="464">
        <f t="shared" si="8"/>
        <v>182.80363030000001</v>
      </c>
      <c r="N28" s="465">
        <f t="shared" si="9"/>
        <v>968.35799999999995</v>
      </c>
      <c r="P28" s="344" t="s">
        <v>131</v>
      </c>
      <c r="Q28" s="341">
        <v>1.71</v>
      </c>
      <c r="R28" s="341">
        <v>2686.2579999999998</v>
      </c>
      <c r="S28" s="460">
        <v>20.61</v>
      </c>
      <c r="T28" s="464">
        <f t="shared" si="10"/>
        <v>553.63777379999988</v>
      </c>
      <c r="U28" s="465">
        <f t="shared" si="11"/>
        <v>2687.9679999999998</v>
      </c>
    </row>
    <row r="29" spans="2:21" x14ac:dyDescent="0.2">
      <c r="B29" s="344" t="s">
        <v>132</v>
      </c>
      <c r="C29" s="341">
        <v>1.33E-3</v>
      </c>
      <c r="D29" s="341">
        <v>1.3926400000000001</v>
      </c>
      <c r="E29" s="460">
        <v>27.05</v>
      </c>
      <c r="F29" s="464">
        <f t="shared" si="6"/>
        <v>0.37670912000000001</v>
      </c>
      <c r="G29" s="465">
        <f t="shared" si="7"/>
        <v>1.3939700000000002</v>
      </c>
      <c r="I29" s="344" t="s">
        <v>132</v>
      </c>
      <c r="J29" s="341">
        <v>0.16700000000000001</v>
      </c>
      <c r="K29" s="341">
        <v>495.55200000000002</v>
      </c>
      <c r="L29" s="460">
        <v>25.02</v>
      </c>
      <c r="M29" s="464">
        <f t="shared" si="8"/>
        <v>123.98711040000001</v>
      </c>
      <c r="N29" s="465">
        <f t="shared" si="9"/>
        <v>495.71899999999999</v>
      </c>
      <c r="P29" s="344" t="s">
        <v>132</v>
      </c>
      <c r="Q29" s="341">
        <v>0.32500000000000001</v>
      </c>
      <c r="R29" s="341">
        <v>609.78899999999999</v>
      </c>
      <c r="S29" s="460">
        <v>26.12</v>
      </c>
      <c r="T29" s="464">
        <f t="shared" si="10"/>
        <v>159.2768868</v>
      </c>
      <c r="U29" s="465">
        <f t="shared" si="11"/>
        <v>610.11400000000003</v>
      </c>
    </row>
    <row r="30" spans="2:21" x14ac:dyDescent="0.2">
      <c r="B30" s="344" t="s">
        <v>133</v>
      </c>
      <c r="C30" s="341">
        <v>3.98E-3</v>
      </c>
      <c r="D30" s="341">
        <v>1.1196900000000001</v>
      </c>
      <c r="E30" s="460">
        <v>27.86</v>
      </c>
      <c r="F30" s="464">
        <f t="shared" si="6"/>
        <v>0.31194563399999997</v>
      </c>
      <c r="G30" s="465">
        <f t="shared" si="7"/>
        <v>1.1236700000000002</v>
      </c>
      <c r="I30" s="344" t="s">
        <v>133</v>
      </c>
      <c r="J30" s="341">
        <v>0.378</v>
      </c>
      <c r="K30" s="341">
        <v>349.01299999999998</v>
      </c>
      <c r="L30" s="460">
        <v>24.36</v>
      </c>
      <c r="M30" s="464">
        <f t="shared" si="8"/>
        <v>85.019566799999993</v>
      </c>
      <c r="N30" s="465">
        <f t="shared" si="9"/>
        <v>349.39099999999996</v>
      </c>
      <c r="P30" s="344" t="s">
        <v>133</v>
      </c>
      <c r="Q30" s="341">
        <v>0.33500000000000002</v>
      </c>
      <c r="R30" s="341">
        <v>202.97399999999999</v>
      </c>
      <c r="S30" s="460">
        <v>25.55</v>
      </c>
      <c r="T30" s="464">
        <f t="shared" si="10"/>
        <v>51.859857000000005</v>
      </c>
      <c r="U30" s="465">
        <f t="shared" si="11"/>
        <v>203.309</v>
      </c>
    </row>
    <row r="31" spans="2:21" x14ac:dyDescent="0.2">
      <c r="B31" s="344" t="s">
        <v>134</v>
      </c>
      <c r="C31" s="341">
        <v>0</v>
      </c>
      <c r="D31" s="341">
        <v>0.38183999999999996</v>
      </c>
      <c r="E31" s="460">
        <v>43.75</v>
      </c>
      <c r="F31" s="464">
        <f t="shared" si="6"/>
        <v>0.16705499999999998</v>
      </c>
      <c r="G31" s="465">
        <f t="shared" si="7"/>
        <v>0.38183999999999996</v>
      </c>
      <c r="I31" s="344" t="s">
        <v>134</v>
      </c>
      <c r="J31" s="341">
        <v>0</v>
      </c>
      <c r="K31" s="341">
        <v>340.59899999999999</v>
      </c>
      <c r="L31" s="460">
        <v>46.31</v>
      </c>
      <c r="M31" s="464">
        <f t="shared" si="8"/>
        <v>157.73139689999999</v>
      </c>
      <c r="N31" s="465">
        <f t="shared" si="9"/>
        <v>340.59899999999999</v>
      </c>
      <c r="P31" s="344" t="s">
        <v>134</v>
      </c>
      <c r="Q31" s="341">
        <v>0</v>
      </c>
      <c r="R31" s="341">
        <v>104.03100000000001</v>
      </c>
      <c r="S31" s="460">
        <v>45.76</v>
      </c>
      <c r="T31" s="464">
        <f t="shared" si="10"/>
        <v>47.6045856</v>
      </c>
      <c r="U31" s="465">
        <f t="shared" si="11"/>
        <v>104.03100000000001</v>
      </c>
    </row>
    <row r="32" spans="2:21" ht="13.5" thickBot="1" x14ac:dyDescent="0.25">
      <c r="B32" s="346" t="s">
        <v>135</v>
      </c>
      <c r="C32" s="347">
        <v>1.9000000000000001E-4</v>
      </c>
      <c r="D32" s="347">
        <v>0</v>
      </c>
      <c r="E32" s="461">
        <v>0</v>
      </c>
      <c r="F32" s="466">
        <f t="shared" si="6"/>
        <v>0</v>
      </c>
      <c r="G32" s="467">
        <f t="shared" si="7"/>
        <v>1.9000000000000001E-4</v>
      </c>
      <c r="I32" s="346" t="s">
        <v>135</v>
      </c>
      <c r="J32" s="347">
        <v>6.0999999999999999E-2</v>
      </c>
      <c r="K32" s="347">
        <v>0</v>
      </c>
      <c r="L32" s="461">
        <v>0</v>
      </c>
      <c r="M32" s="466">
        <f t="shared" si="8"/>
        <v>0</v>
      </c>
      <c r="N32" s="467">
        <f t="shared" si="9"/>
        <v>6.0999999999999999E-2</v>
      </c>
      <c r="P32" s="346" t="s">
        <v>135</v>
      </c>
      <c r="Q32" s="347">
        <v>1.4E-2</v>
      </c>
      <c r="R32" s="347">
        <v>0</v>
      </c>
      <c r="S32" s="461">
        <v>0</v>
      </c>
      <c r="T32" s="466">
        <f t="shared" si="10"/>
        <v>0</v>
      </c>
      <c r="U32" s="467">
        <f t="shared" si="11"/>
        <v>1.4E-2</v>
      </c>
    </row>
    <row r="33" spans="2:21" x14ac:dyDescent="0.2">
      <c r="R33" s="341"/>
    </row>
    <row r="35" spans="2:21" ht="29.25" customHeight="1" x14ac:dyDescent="0.2">
      <c r="B35" s="804" t="s">
        <v>382</v>
      </c>
      <c r="C35" s="805"/>
      <c r="D35" s="805"/>
      <c r="E35" s="805"/>
      <c r="F35" s="805"/>
      <c r="G35" s="805"/>
      <c r="I35" s="804" t="s">
        <v>383</v>
      </c>
      <c r="J35" s="805"/>
      <c r="K35" s="805"/>
      <c r="L35" s="805"/>
      <c r="M35" s="805"/>
      <c r="N35" s="805"/>
      <c r="P35" s="804" t="s">
        <v>384</v>
      </c>
      <c r="Q35" s="805"/>
      <c r="R35" s="805"/>
      <c r="S35" s="805"/>
      <c r="T35" s="805"/>
      <c r="U35" s="805"/>
    </row>
    <row r="36" spans="2:21" ht="39" thickBot="1" x14ac:dyDescent="0.25">
      <c r="B36" s="446"/>
      <c r="C36" s="446"/>
      <c r="D36" s="446"/>
      <c r="E36" s="446"/>
      <c r="F36" s="446"/>
      <c r="G36" s="340" t="s">
        <v>480</v>
      </c>
      <c r="I36" s="446"/>
      <c r="J36" s="446"/>
      <c r="K36" s="446"/>
      <c r="L36" s="446"/>
      <c r="M36" s="446"/>
      <c r="N36" s="340" t="s">
        <v>491</v>
      </c>
      <c r="P36" s="446"/>
      <c r="Q36" s="446"/>
      <c r="R36" s="446"/>
      <c r="S36" s="446"/>
      <c r="T36" s="446"/>
      <c r="U36" s="340" t="s">
        <v>481</v>
      </c>
    </row>
    <row r="37" spans="2:21" x14ac:dyDescent="0.2">
      <c r="B37" s="342" t="s">
        <v>97</v>
      </c>
      <c r="C37" s="343"/>
      <c r="D37" s="343"/>
      <c r="E37" s="343"/>
      <c r="F37" s="343"/>
      <c r="G37" s="463">
        <f>G8</f>
        <v>10.994869999999999</v>
      </c>
      <c r="I37" s="342" t="s">
        <v>97</v>
      </c>
      <c r="J37" s="343"/>
      <c r="K37" s="343"/>
      <c r="L37" s="343"/>
      <c r="M37" s="343"/>
      <c r="N37" s="463">
        <f>N8</f>
        <v>2535.127</v>
      </c>
      <c r="P37" s="342" t="s">
        <v>97</v>
      </c>
      <c r="Q37" s="343"/>
      <c r="R37" s="343"/>
      <c r="S37" s="343"/>
      <c r="T37" s="343"/>
      <c r="U37" s="463">
        <f>U8</f>
        <v>12002.637000000001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5">
        <f>G7-G8</f>
        <v>70.733779999999996</v>
      </c>
      <c r="I38" s="348" t="s">
        <v>381</v>
      </c>
      <c r="J38" s="341"/>
      <c r="K38" s="341"/>
      <c r="L38" s="341"/>
      <c r="M38" s="341"/>
      <c r="N38" s="465">
        <f>N7-N8</f>
        <v>14894.273000000001</v>
      </c>
      <c r="P38" s="348" t="s">
        <v>381</v>
      </c>
      <c r="Q38" s="341"/>
      <c r="R38" s="341"/>
      <c r="S38" s="341"/>
      <c r="T38" s="341"/>
      <c r="U38" s="465">
        <f>U7-U8</f>
        <v>89033.531000000003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7">
        <f>G6</f>
        <v>24.800020000000004</v>
      </c>
      <c r="I39" s="346" t="s">
        <v>83</v>
      </c>
      <c r="J39" s="347"/>
      <c r="K39" s="347"/>
      <c r="L39" s="347"/>
      <c r="M39" s="347"/>
      <c r="N39" s="467">
        <f>N6</f>
        <v>8206.6090000000004</v>
      </c>
      <c r="P39" s="346" t="s">
        <v>83</v>
      </c>
      <c r="Q39" s="347"/>
      <c r="R39" s="347"/>
      <c r="S39" s="347"/>
      <c r="T39" s="347"/>
      <c r="U39" s="467">
        <f>U6</f>
        <v>23115.441999999999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1.23E-3</v>
      </c>
      <c r="D8" s="642">
        <f>'Section 14 data'!$D$24</f>
        <v>0.12423999999999999</v>
      </c>
      <c r="E8" s="201">
        <f>'Section 14 data'!$E$24</f>
        <v>31.14</v>
      </c>
      <c r="F8" s="643">
        <f>SUM(C8,D8)</f>
        <v>0.12547</v>
      </c>
    </row>
    <row r="9" spans="2:6" ht="15" customHeight="1" x14ac:dyDescent="0.2">
      <c r="B9" s="95" t="s">
        <v>341</v>
      </c>
      <c r="C9" s="641">
        <f>'Section 14 data'!$C$25</f>
        <v>2.3400000000000001E-3</v>
      </c>
      <c r="D9" s="642">
        <f>'Section 14 data'!$D$25</f>
        <v>3.9810000000000005E-2</v>
      </c>
      <c r="E9" s="201">
        <f>'Section 14 data'!$E$25</f>
        <v>42.18</v>
      </c>
      <c r="F9" s="643">
        <f t="shared" ref="F9:F17" si="0">SUM(C9,D9)</f>
        <v>4.2150000000000007E-2</v>
      </c>
    </row>
    <row r="10" spans="2:6" ht="15" customHeight="1" x14ac:dyDescent="0.2">
      <c r="B10" s="96" t="s">
        <v>342</v>
      </c>
      <c r="C10" s="641">
        <f>'Section 14 data'!$C$26</f>
        <v>2.4500000000000004E-3</v>
      </c>
      <c r="D10" s="642">
        <f>'Section 14 data'!$D$26</f>
        <v>0.29374</v>
      </c>
      <c r="E10" s="201">
        <f>'Section 14 data'!$E$26</f>
        <v>56.66</v>
      </c>
      <c r="F10" s="643">
        <f t="shared" si="0"/>
        <v>0.29619000000000001</v>
      </c>
    </row>
    <row r="11" spans="2:6" ht="15" customHeight="1" x14ac:dyDescent="0.2">
      <c r="B11" s="94" t="s">
        <v>343</v>
      </c>
      <c r="C11" s="641">
        <f>'Section 14 data'!$C$27</f>
        <v>8.3999999999999993E-4</v>
      </c>
      <c r="D11" s="642">
        <f>'Section 14 data'!$D$27</f>
        <v>0.18458000000000002</v>
      </c>
      <c r="E11" s="201">
        <f>'Section 14 data'!$E$27</f>
        <v>43.52</v>
      </c>
      <c r="F11" s="643">
        <f t="shared" si="0"/>
        <v>0.18542000000000003</v>
      </c>
    </row>
    <row r="12" spans="2:6" ht="15" customHeight="1" x14ac:dyDescent="0.2">
      <c r="B12" s="94" t="s">
        <v>344</v>
      </c>
      <c r="C12" s="641">
        <f>'Section 14 data'!$C$28</f>
        <v>6.4999999999999997E-3</v>
      </c>
      <c r="D12" s="642">
        <f>'Section 14 data'!$D$28</f>
        <v>0.29417000000000004</v>
      </c>
      <c r="E12" s="201">
        <f>'Section 14 data'!$E$28</f>
        <v>36.78</v>
      </c>
      <c r="F12" s="643">
        <f t="shared" si="0"/>
        <v>0.30067000000000005</v>
      </c>
    </row>
    <row r="13" spans="2:6" ht="15" customHeight="1" x14ac:dyDescent="0.2">
      <c r="B13" s="94" t="s">
        <v>345</v>
      </c>
      <c r="C13" s="641">
        <f>'Section 14 data'!$C$29</f>
        <v>3.5299999999999997E-3</v>
      </c>
      <c r="D13" s="642">
        <f>'Section 14 data'!$D$29</f>
        <v>0.60826000000000002</v>
      </c>
      <c r="E13" s="201">
        <f>'Section 14 data'!$E$29</f>
        <v>44.55</v>
      </c>
      <c r="F13" s="643">
        <f t="shared" si="0"/>
        <v>0.61179000000000006</v>
      </c>
    </row>
    <row r="14" spans="2:6" ht="15" customHeight="1" x14ac:dyDescent="0.2">
      <c r="B14" s="94" t="s">
        <v>346</v>
      </c>
      <c r="C14" s="641">
        <f>'Section 14 data'!$C$30</f>
        <v>5.3200000000000001E-3</v>
      </c>
      <c r="D14" s="642">
        <f>'Section 14 data'!$D$30</f>
        <v>0.35147</v>
      </c>
      <c r="E14" s="201">
        <f>'Section 14 data'!$E$30</f>
        <v>49.73</v>
      </c>
      <c r="F14" s="643">
        <f t="shared" si="0"/>
        <v>0.35679</v>
      </c>
    </row>
    <row r="15" spans="2:6" ht="15" customHeight="1" x14ac:dyDescent="0.2">
      <c r="B15" s="94" t="s">
        <v>347</v>
      </c>
      <c r="C15" s="641">
        <f>'Section 14 data'!$C$31</f>
        <v>8.5999999999999998E-4</v>
      </c>
      <c r="D15" s="642">
        <f>'Section 14 data'!$D$31</f>
        <v>0.29069</v>
      </c>
      <c r="E15" s="201">
        <f>'Section 14 data'!$E$31</f>
        <v>90.59</v>
      </c>
      <c r="F15" s="643">
        <f t="shared" si="0"/>
        <v>0.29155000000000003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0.44139999999999996</v>
      </c>
      <c r="E16" s="201">
        <f>'Section 14 data'!$E$32</f>
        <v>61.22</v>
      </c>
      <c r="F16" s="643">
        <f t="shared" si="0"/>
        <v>0.44139999999999996</v>
      </c>
    </row>
    <row r="17" spans="2:6" ht="15" customHeight="1" x14ac:dyDescent="0.2">
      <c r="B17" s="97" t="s">
        <v>80</v>
      </c>
      <c r="C17" s="644">
        <f>'Section 14 data'!$C$8</f>
        <v>2.307E-2</v>
      </c>
      <c r="D17" s="644">
        <f>'Section 14 data'!$D$8</f>
        <v>2.6283600000000003</v>
      </c>
      <c r="E17" s="316">
        <f>'Section 14 data'!$E$8</f>
        <v>21.19</v>
      </c>
      <c r="F17" s="644">
        <f t="shared" si="0"/>
        <v>2.6514300000000004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201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2E-3</v>
      </c>
      <c r="D9" s="634">
        <f>'Section 14 data'!$K$14</f>
        <v>7.9550000000000001</v>
      </c>
      <c r="E9" s="201">
        <f>'Section 14 data'!$L$14</f>
        <v>52.3</v>
      </c>
      <c r="F9" s="629">
        <f t="shared" ref="F9:F15" si="0">SUM(C9,D9)</f>
        <v>7.9569999999999999</v>
      </c>
    </row>
    <row r="10" spans="2:6" ht="15" customHeight="1" x14ac:dyDescent="0.2">
      <c r="B10" s="81" t="s">
        <v>336</v>
      </c>
      <c r="C10" s="67">
        <f>'Section 14 data'!$J$15</f>
        <v>3.2000000000000001E-2</v>
      </c>
      <c r="D10" s="634">
        <f>'Section 14 data'!$K$15</f>
        <v>292.00299999999999</v>
      </c>
      <c r="E10" s="201">
        <f>'Section 14 data'!$L$15</f>
        <v>50.535377807917357</v>
      </c>
      <c r="F10" s="629">
        <f t="shared" si="0"/>
        <v>292.03499999999997</v>
      </c>
    </row>
    <row r="11" spans="2:6" ht="15" customHeight="1" x14ac:dyDescent="0.2">
      <c r="B11" s="81" t="s">
        <v>337</v>
      </c>
      <c r="C11" s="67">
        <f>'Section 14 data'!$J$16</f>
        <v>0.82199999999999995</v>
      </c>
      <c r="D11" s="634">
        <f>'Section 14 data'!$K$16</f>
        <v>417.58</v>
      </c>
      <c r="E11" s="201">
        <f>'Section 14 data'!$L$16</f>
        <v>46.381356566241777</v>
      </c>
      <c r="F11" s="629">
        <f t="shared" si="0"/>
        <v>418.40199999999999</v>
      </c>
    </row>
    <row r="12" spans="2:6" ht="15" customHeight="1" x14ac:dyDescent="0.2">
      <c r="B12" s="81" t="s">
        <v>338</v>
      </c>
      <c r="C12" s="67">
        <f>'Section 14 data'!$J$17</f>
        <v>1.4750000000000001</v>
      </c>
      <c r="D12" s="634">
        <f>'Section 14 data'!$K$17</f>
        <v>194.756</v>
      </c>
      <c r="E12" s="201">
        <f>'Section 14 data'!$L$17</f>
        <v>58.58</v>
      </c>
      <c r="F12" s="629">
        <f t="shared" si="0"/>
        <v>196.23099999999999</v>
      </c>
    </row>
    <row r="13" spans="2:6" ht="15" customHeight="1" x14ac:dyDescent="0.2">
      <c r="B13" s="81" t="s">
        <v>339</v>
      </c>
      <c r="C13" s="67">
        <f>'Section 14 data'!$J$18</f>
        <v>1.2330000000000001</v>
      </c>
      <c r="D13" s="634">
        <f>'Section 14 data'!$K$18</f>
        <v>171.934</v>
      </c>
      <c r="E13" s="201">
        <f>'Section 14 data'!$L$18</f>
        <v>53.4</v>
      </c>
      <c r="F13" s="629">
        <f t="shared" si="0"/>
        <v>173.167</v>
      </c>
    </row>
    <row r="14" spans="2:6" ht="15" customHeight="1" x14ac:dyDescent="0.2">
      <c r="B14" s="81" t="s">
        <v>268</v>
      </c>
      <c r="C14" s="67">
        <f>'Section 14 data'!$J$19</f>
        <v>0.85399999999999998</v>
      </c>
      <c r="D14" s="634">
        <f>'Section 14 data'!$K$19</f>
        <v>31.817</v>
      </c>
      <c r="E14" s="201">
        <f>'Section 14 data'!$L$19</f>
        <v>68.94998330662186</v>
      </c>
      <c r="F14" s="629">
        <f t="shared" si="0"/>
        <v>32.670999999999999</v>
      </c>
    </row>
    <row r="15" spans="2:6" ht="15" customHeight="1" x14ac:dyDescent="0.2">
      <c r="B15" s="83" t="s">
        <v>80</v>
      </c>
      <c r="C15" s="635">
        <f>'Section 14 data'!$J$8</f>
        <v>4.4180000000000001</v>
      </c>
      <c r="D15" s="635">
        <f>'Section 14 data'!$K$8</f>
        <v>1116.046</v>
      </c>
      <c r="E15" s="316">
        <f>'Section 14 data'!$L$8</f>
        <v>25.64</v>
      </c>
      <c r="F15" s="636">
        <f t="shared" si="0"/>
        <v>1120.4639999999999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0.01</v>
      </c>
      <c r="D8" s="85">
        <f>'Section 14 data'!$K$24</f>
        <v>1.7250000000000001</v>
      </c>
      <c r="E8" s="201">
        <f>'Section 14 data'!$L$24</f>
        <v>42.69</v>
      </c>
      <c r="F8" s="629">
        <f>SUM(C8,D8)</f>
        <v>1.7350000000000001</v>
      </c>
    </row>
    <row r="9" spans="2:6" ht="15" customHeight="1" x14ac:dyDescent="0.2">
      <c r="B9" s="79" t="s">
        <v>341</v>
      </c>
      <c r="C9" s="67">
        <f>'Section 14 data'!$J$25</f>
        <v>0.105</v>
      </c>
      <c r="D9" s="85">
        <f>'Section 14 data'!$K$25</f>
        <v>3.4060000000000001</v>
      </c>
      <c r="E9" s="201">
        <f>'Section 14 data'!$L$25</f>
        <v>43.81</v>
      </c>
      <c r="F9" s="629">
        <f t="shared" ref="F9:F17" si="0">SUM(C9,D9)</f>
        <v>3.5110000000000001</v>
      </c>
    </row>
    <row r="10" spans="2:6" ht="15" customHeight="1" x14ac:dyDescent="0.2">
      <c r="B10" s="80" t="s">
        <v>342</v>
      </c>
      <c r="C10" s="67">
        <f>'Section 14 data'!$J$26</f>
        <v>0.38900000000000001</v>
      </c>
      <c r="D10" s="85">
        <f>'Section 14 data'!$K$26</f>
        <v>19.228999999999999</v>
      </c>
      <c r="E10" s="201">
        <f>'Section 14 data'!$L$26</f>
        <v>63.66</v>
      </c>
      <c r="F10" s="629">
        <f t="shared" si="0"/>
        <v>19.617999999999999</v>
      </c>
    </row>
    <row r="11" spans="2:6" ht="15" customHeight="1" x14ac:dyDescent="0.2">
      <c r="B11" s="78" t="s">
        <v>343</v>
      </c>
      <c r="C11" s="67">
        <f>'Section 14 data'!$J$27</f>
        <v>8.4000000000000005E-2</v>
      </c>
      <c r="D11" s="85">
        <f>'Section 14 data'!$K$27</f>
        <v>24.497</v>
      </c>
      <c r="E11" s="201">
        <f>'Section 14 data'!$L$27</f>
        <v>28.23</v>
      </c>
      <c r="F11" s="629">
        <f t="shared" si="0"/>
        <v>24.581</v>
      </c>
    </row>
    <row r="12" spans="2:6" ht="15" customHeight="1" x14ac:dyDescent="0.2">
      <c r="B12" s="78" t="s">
        <v>344</v>
      </c>
      <c r="C12" s="67">
        <f>'Section 14 data'!$J$28</f>
        <v>1.5649999999999999</v>
      </c>
      <c r="D12" s="85">
        <f>'Section 14 data'!$K$28</f>
        <v>84.775000000000006</v>
      </c>
      <c r="E12" s="201">
        <f>'Section 14 data'!$L$28</f>
        <v>36.17</v>
      </c>
      <c r="F12" s="629">
        <f t="shared" si="0"/>
        <v>86.34</v>
      </c>
    </row>
    <row r="13" spans="2:6" ht="15" customHeight="1" x14ac:dyDescent="0.2">
      <c r="B13" s="78" t="s">
        <v>345</v>
      </c>
      <c r="C13" s="67">
        <f>'Section 14 data'!$J$29</f>
        <v>0.72499999999999998</v>
      </c>
      <c r="D13" s="85">
        <f>'Section 14 data'!$K$29</f>
        <v>306.83300000000003</v>
      </c>
      <c r="E13" s="201">
        <f>'Section 14 data'!$L$29</f>
        <v>53.51</v>
      </c>
      <c r="F13" s="629">
        <f t="shared" si="0"/>
        <v>307.55800000000005</v>
      </c>
    </row>
    <row r="14" spans="2:6" ht="15" customHeight="1" x14ac:dyDescent="0.2">
      <c r="B14" s="78" t="s">
        <v>346</v>
      </c>
      <c r="C14" s="67">
        <f>'Section 14 data'!$J$30</f>
        <v>1.3320000000000001</v>
      </c>
      <c r="D14" s="85">
        <f>'Section 14 data'!$K$30</f>
        <v>180.58600000000001</v>
      </c>
      <c r="E14" s="201">
        <f>'Section 14 data'!$L$30</f>
        <v>48.31</v>
      </c>
      <c r="F14" s="629">
        <f t="shared" si="0"/>
        <v>181.91800000000001</v>
      </c>
    </row>
    <row r="15" spans="2:6" ht="15" customHeight="1" x14ac:dyDescent="0.2">
      <c r="B15" s="78" t="s">
        <v>347</v>
      </c>
      <c r="C15" s="67">
        <f>'Section 14 data'!$J$31</f>
        <v>0.20899999999999999</v>
      </c>
      <c r="D15" s="85">
        <f>'Section 14 data'!$K$31</f>
        <v>123.26900000000001</v>
      </c>
      <c r="E15" s="201">
        <f>'Section 14 data'!$L$31</f>
        <v>88.33</v>
      </c>
      <c r="F15" s="629">
        <f t="shared" si="0"/>
        <v>123.47800000000001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371.726</v>
      </c>
      <c r="E16" s="201">
        <f>'Section 14 data'!$L$32</f>
        <v>49.12</v>
      </c>
      <c r="F16" s="629">
        <f t="shared" si="0"/>
        <v>371.726</v>
      </c>
    </row>
    <row r="17" spans="2:6" ht="15" customHeight="1" x14ac:dyDescent="0.2">
      <c r="B17" s="86" t="s">
        <v>80</v>
      </c>
      <c r="C17" s="87">
        <f>'Section 14 data'!$J$8</f>
        <v>4.4180000000000001</v>
      </c>
      <c r="D17" s="87">
        <f>'Section 14 data'!$K$8</f>
        <v>1116.046</v>
      </c>
      <c r="E17" s="316">
        <f>'Section 14 data'!$L$8</f>
        <v>25.64</v>
      </c>
      <c r="F17" s="87">
        <f t="shared" si="0"/>
        <v>1120.4639999999999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4">
        <f>'Section 14 data'!$R$13</f>
        <v>0</v>
      </c>
      <c r="E8" s="639">
        <f>'Section 14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data'!$Q$14</f>
        <v>0.436</v>
      </c>
      <c r="D9" s="634">
        <f>'Section 14 data'!$R$14</f>
        <v>260.02999999999997</v>
      </c>
      <c r="E9" s="639">
        <f>'Section 14 data'!$S$14</f>
        <v>29.21</v>
      </c>
      <c r="F9" s="629">
        <f t="shared" ref="F9:F15" si="0">SUM(C9,D9)</f>
        <v>260.46599999999995</v>
      </c>
    </row>
    <row r="10" spans="2:6" ht="15" customHeight="1" x14ac:dyDescent="0.2">
      <c r="B10" s="81" t="s">
        <v>336</v>
      </c>
      <c r="C10" s="67">
        <f>'Section 14 data'!$Q$15</f>
        <v>4.4569999999999999</v>
      </c>
      <c r="D10" s="634">
        <f>'Section 14 data'!$R$15</f>
        <v>1036.9259999999999</v>
      </c>
      <c r="E10" s="639">
        <f>'Section 14 data'!$S$15</f>
        <v>28.186148751788149</v>
      </c>
      <c r="F10" s="629">
        <f t="shared" si="0"/>
        <v>1041.383</v>
      </c>
    </row>
    <row r="11" spans="2:6" ht="15" customHeight="1" x14ac:dyDescent="0.2">
      <c r="B11" s="81" t="s">
        <v>337</v>
      </c>
      <c r="C11" s="67">
        <f>'Section 14 data'!$Q$16</f>
        <v>8.2330000000000005</v>
      </c>
      <c r="D11" s="634">
        <f>'Section 14 data'!$R$16</f>
        <v>386.47699999999998</v>
      </c>
      <c r="E11" s="639">
        <f>'Section 14 data'!$S$16</f>
        <v>50.89390134479698</v>
      </c>
      <c r="F11" s="629">
        <f t="shared" si="0"/>
        <v>394.71</v>
      </c>
    </row>
    <row r="12" spans="2:6" ht="15" customHeight="1" x14ac:dyDescent="0.2">
      <c r="B12" s="81" t="s">
        <v>338</v>
      </c>
      <c r="C12" s="67">
        <f>'Section 14 data'!$Q$17</f>
        <v>9.6189999999999998</v>
      </c>
      <c r="D12" s="634">
        <f>'Section 14 data'!$R$17</f>
        <v>136.40899999999999</v>
      </c>
      <c r="E12" s="639">
        <f>'Section 14 data'!$S$17</f>
        <v>42.91</v>
      </c>
      <c r="F12" s="629">
        <f t="shared" si="0"/>
        <v>146.02799999999999</v>
      </c>
    </row>
    <row r="13" spans="2:6" ht="15" customHeight="1" x14ac:dyDescent="0.2">
      <c r="B13" s="81" t="s">
        <v>339</v>
      </c>
      <c r="C13" s="67">
        <f>'Section 14 data'!$Q$18</f>
        <v>1.0960000000000001</v>
      </c>
      <c r="D13" s="634">
        <f>'Section 14 data'!$R$18</f>
        <v>87.573999999999998</v>
      </c>
      <c r="E13" s="639">
        <f>'Section 14 data'!$S$18</f>
        <v>54.52</v>
      </c>
      <c r="F13" s="629">
        <f t="shared" si="0"/>
        <v>88.67</v>
      </c>
    </row>
    <row r="14" spans="2:6" ht="15" customHeight="1" x14ac:dyDescent="0.2">
      <c r="B14" s="81" t="s">
        <v>268</v>
      </c>
      <c r="C14" s="67">
        <f>'Section 14 data'!$Q$19</f>
        <v>0.74199999999999999</v>
      </c>
      <c r="D14" s="634">
        <f>'Section 14 data'!$R$19</f>
        <v>18.669</v>
      </c>
      <c r="E14" s="639">
        <f>'Section 14 data'!$S$19</f>
        <v>66.063166417551869</v>
      </c>
      <c r="F14" s="629">
        <f t="shared" si="0"/>
        <v>19.411000000000001</v>
      </c>
    </row>
    <row r="15" spans="2:6" ht="15" customHeight="1" x14ac:dyDescent="0.2">
      <c r="B15" s="83" t="s">
        <v>80</v>
      </c>
      <c r="C15" s="635">
        <f>'Section 14 data'!$Q$8</f>
        <v>24.582000000000001</v>
      </c>
      <c r="D15" s="635">
        <f>'Section 14 data'!$R$8</f>
        <v>1926.085</v>
      </c>
      <c r="E15" s="640">
        <f>'Section 14 data'!$S$8</f>
        <v>20.309999999999999</v>
      </c>
      <c r="F15" s="636">
        <f t="shared" si="0"/>
        <v>1950.6670000000001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2.5379999999999998</v>
      </c>
      <c r="D8" s="631">
        <f>'Section 14 data'!$R$24</f>
        <v>327.31700000000001</v>
      </c>
      <c r="E8" s="201">
        <f>'Section 14 data'!$S$24</f>
        <v>42.68</v>
      </c>
      <c r="F8" s="632">
        <f>SUM(C8,D8)</f>
        <v>329.85500000000002</v>
      </c>
    </row>
    <row r="9" spans="2:6" ht="15" customHeight="1" x14ac:dyDescent="0.2">
      <c r="B9" s="79" t="s">
        <v>341</v>
      </c>
      <c r="C9" s="630">
        <f>'Section 14 data'!$Q$25</f>
        <v>7.0389999999999997</v>
      </c>
      <c r="D9" s="631">
        <f>'Section 14 data'!$R$25</f>
        <v>163.79499999999999</v>
      </c>
      <c r="E9" s="201">
        <f>'Section 14 data'!$S$25</f>
        <v>44.58</v>
      </c>
      <c r="F9" s="632">
        <f t="shared" ref="F9:F17" si="0">SUM(C9,D9)</f>
        <v>170.83399999999997</v>
      </c>
    </row>
    <row r="10" spans="2:6" ht="15" customHeight="1" x14ac:dyDescent="0.2">
      <c r="B10" s="80" t="s">
        <v>342</v>
      </c>
      <c r="C10" s="630">
        <f>'Section 14 data'!$Q$26</f>
        <v>7.0730000000000004</v>
      </c>
      <c r="D10" s="631">
        <f>'Section 14 data'!$R$26</f>
        <v>385.39800000000002</v>
      </c>
      <c r="E10" s="201">
        <f>'Section 14 data'!$S$26</f>
        <v>55.51</v>
      </c>
      <c r="F10" s="632">
        <f t="shared" si="0"/>
        <v>392.471</v>
      </c>
    </row>
    <row r="11" spans="2:6" ht="15" customHeight="1" x14ac:dyDescent="0.2">
      <c r="B11" s="78" t="s">
        <v>343</v>
      </c>
      <c r="C11" s="630">
        <f>'Section 14 data'!$Q$27</f>
        <v>0.76700000000000002</v>
      </c>
      <c r="D11" s="631">
        <f>'Section 14 data'!$R$27</f>
        <v>165.535</v>
      </c>
      <c r="E11" s="201">
        <f>'Section 14 data'!$S$27</f>
        <v>29.35</v>
      </c>
      <c r="F11" s="632">
        <f t="shared" si="0"/>
        <v>166.30199999999999</v>
      </c>
    </row>
    <row r="12" spans="2:6" ht="15" customHeight="1" x14ac:dyDescent="0.2">
      <c r="B12" s="78" t="s">
        <v>344</v>
      </c>
      <c r="C12" s="630">
        <f>'Section 14 data'!$Q$28</f>
        <v>5.0629999999999997</v>
      </c>
      <c r="D12" s="631">
        <f>'Section 14 data'!$R$28</f>
        <v>265.41899999999998</v>
      </c>
      <c r="E12" s="201">
        <f>'Section 14 data'!$S$28</f>
        <v>35.74</v>
      </c>
      <c r="F12" s="632">
        <f t="shared" si="0"/>
        <v>270.48199999999997</v>
      </c>
    </row>
    <row r="13" spans="2:6" ht="15" customHeight="1" x14ac:dyDescent="0.2">
      <c r="B13" s="78" t="s">
        <v>345</v>
      </c>
      <c r="C13" s="630">
        <f>'Section 14 data'!$Q$29</f>
        <v>0.91600000000000004</v>
      </c>
      <c r="D13" s="631">
        <f>'Section 14 data'!$R$29</f>
        <v>391.01</v>
      </c>
      <c r="E13" s="201">
        <f>'Section 14 data'!$S$29</f>
        <v>53.58</v>
      </c>
      <c r="F13" s="632">
        <f t="shared" si="0"/>
        <v>391.92599999999999</v>
      </c>
    </row>
    <row r="14" spans="2:6" ht="15" customHeight="1" x14ac:dyDescent="0.2">
      <c r="B14" s="78" t="s">
        <v>346</v>
      </c>
      <c r="C14" s="630">
        <f>'Section 14 data'!$Q$30</f>
        <v>1.115</v>
      </c>
      <c r="D14" s="631">
        <f>'Section 14 data'!$R$30</f>
        <v>93.04</v>
      </c>
      <c r="E14" s="201">
        <f>'Section 14 data'!$S$30</f>
        <v>42.02</v>
      </c>
      <c r="F14" s="632">
        <f t="shared" si="0"/>
        <v>94.155000000000001</v>
      </c>
    </row>
    <row r="15" spans="2:6" ht="15" customHeight="1" x14ac:dyDescent="0.2">
      <c r="B15" s="78" t="s">
        <v>347</v>
      </c>
      <c r="C15" s="630">
        <f>'Section 14 data'!$Q$31</f>
        <v>7.1999999999999995E-2</v>
      </c>
      <c r="D15" s="631">
        <f>'Section 14 data'!$R$31</f>
        <v>51.018999999999998</v>
      </c>
      <c r="E15" s="201">
        <f>'Section 14 data'!$S$31</f>
        <v>88.45</v>
      </c>
      <c r="F15" s="632">
        <f t="shared" si="0"/>
        <v>51.091000000000001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83.551000000000002</v>
      </c>
      <c r="E16" s="201">
        <f>'Section 14 data'!$S$32</f>
        <v>51.67</v>
      </c>
      <c r="F16" s="632">
        <f t="shared" si="0"/>
        <v>83.551000000000002</v>
      </c>
    </row>
    <row r="17" spans="2:6" ht="15" customHeight="1" x14ac:dyDescent="0.2">
      <c r="B17" s="72" t="s">
        <v>80</v>
      </c>
      <c r="C17" s="87">
        <f>'Section 14 data'!$Q$8</f>
        <v>24.582000000000001</v>
      </c>
      <c r="D17" s="87">
        <f>'Section 14 data'!$R$8</f>
        <v>1926.085</v>
      </c>
      <c r="E17" s="316">
        <f>'Section 14 data'!$S$8</f>
        <v>20.309999999999999</v>
      </c>
      <c r="F17" s="87">
        <f t="shared" si="0"/>
        <v>1950.6670000000001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7" t="s">
        <v>376</v>
      </c>
      <c r="C5" s="916" t="s">
        <v>390</v>
      </c>
      <c r="D5" s="916"/>
      <c r="E5" s="916"/>
      <c r="F5" s="908"/>
      <c r="H5" s="847" t="s">
        <v>376</v>
      </c>
      <c r="I5" s="792" t="s">
        <v>274</v>
      </c>
      <c r="J5" s="866"/>
      <c r="K5" s="866"/>
      <c r="L5" s="791"/>
    </row>
    <row r="6" spans="2:12" ht="60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1" t="s">
        <v>81</v>
      </c>
      <c r="J7" s="36" t="s">
        <v>81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57">
        <f>'Section 14 data'!C8</f>
        <v>2.307E-2</v>
      </c>
      <c r="D9" s="57">
        <f>'Section 14 data'!D8</f>
        <v>2.6283600000000003</v>
      </c>
      <c r="E9" s="58">
        <f>'Section 14 data'!$E$8</f>
        <v>21.19</v>
      </c>
      <c r="F9" s="76">
        <f>SUM(C9,D9)</f>
        <v>2.6514300000000004</v>
      </c>
      <c r="G9" s="25"/>
      <c r="H9" s="28" t="str">
        <f>Index!$B$4</f>
        <v>Devon Cornwall and the Isles of Scilly</v>
      </c>
      <c r="I9" s="59">
        <f>'Section 14 data'!$G$7</f>
        <v>98.622360000000015</v>
      </c>
      <c r="J9" s="60">
        <f>'Section 14 data'!$G$5</f>
        <v>27.012790000000003</v>
      </c>
      <c r="K9" s="43">
        <f>IF(I9=0,0,100*F9/I9)</f>
        <v>2.6884674023213395</v>
      </c>
      <c r="L9" s="61">
        <f>IF(J9=0,0,100*F9/J9)</f>
        <v>9.8154614906494295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7" t="s">
        <v>376</v>
      </c>
      <c r="C5" s="916" t="s">
        <v>393</v>
      </c>
      <c r="D5" s="916"/>
      <c r="E5" s="916"/>
      <c r="F5" s="908"/>
      <c r="G5" s="25"/>
      <c r="H5" s="847" t="s">
        <v>376</v>
      </c>
      <c r="I5" s="792" t="s">
        <v>282</v>
      </c>
      <c r="J5" s="866"/>
      <c r="K5" s="866"/>
      <c r="L5" s="791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1" t="s">
        <v>325</v>
      </c>
      <c r="J7" s="36" t="s">
        <v>325</v>
      </c>
      <c r="K7" s="302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14 data'!$J$8</f>
        <v>4.4180000000000001</v>
      </c>
      <c r="D9" s="67">
        <f>'Section 14 data'!$K$8</f>
        <v>1116.046</v>
      </c>
      <c r="E9" s="58">
        <f>'Section 14 data'!$L$8</f>
        <v>25.64</v>
      </c>
      <c r="F9" s="77">
        <f>SUM(C9,D9)</f>
        <v>1120.4639999999999</v>
      </c>
      <c r="G9" s="25"/>
      <c r="H9" s="28" t="str">
        <f>Index!$B$4</f>
        <v>Devon Cornwall and the Isles of Scilly</v>
      </c>
      <c r="I9" s="68">
        <f>'Section 14 data'!$N$7</f>
        <v>17451.120000000003</v>
      </c>
      <c r="J9" s="43">
        <f>'Section 14 data'!$N$5</f>
        <v>25733.827999999998</v>
      </c>
      <c r="K9" s="43">
        <f>IF(I9=0,0,100*F9/I9)</f>
        <v>6.4205850398140623</v>
      </c>
      <c r="L9" s="61">
        <f>IF(J9=0,0,100*F9/J9)</f>
        <v>4.3540510179830223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7" t="s">
        <v>380</v>
      </c>
      <c r="C5" s="916" t="s">
        <v>394</v>
      </c>
      <c r="D5" s="916"/>
      <c r="E5" s="916"/>
      <c r="F5" s="908"/>
      <c r="G5" s="25"/>
      <c r="H5" s="847" t="s">
        <v>380</v>
      </c>
      <c r="I5" s="792" t="s">
        <v>284</v>
      </c>
      <c r="J5" s="866"/>
      <c r="K5" s="866"/>
      <c r="L5" s="791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1" t="s">
        <v>271</v>
      </c>
      <c r="J7" s="36" t="s">
        <v>271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14 data'!$Q$8</f>
        <v>24.582000000000001</v>
      </c>
      <c r="D9" s="67">
        <f>'Section 14 data'!$R$8</f>
        <v>1926.085</v>
      </c>
      <c r="E9" s="770">
        <f>'Section 14 data'!$S$8</f>
        <v>20.309999999999999</v>
      </c>
      <c r="F9" s="77">
        <f>SUM(C9,D9)</f>
        <v>1950.6670000000001</v>
      </c>
      <c r="G9" s="648"/>
      <c r="H9" s="649" t="str">
        <f>Index!$B$4</f>
        <v>Devon Cornwall and the Isles of Scilly</v>
      </c>
      <c r="I9" s="68">
        <f>'Section 14 data'!$U$7</f>
        <v>101036.16800000001</v>
      </c>
      <c r="J9" s="43">
        <f>'Section 14 data'!$U$5</f>
        <v>124156.857</v>
      </c>
      <c r="K9" s="650">
        <f>IF(I9=0,0,100*F9/I9)</f>
        <v>1.9306620971610879</v>
      </c>
      <c r="L9" s="651">
        <f>IF(J9=0,0,100*F9/J9)</f>
        <v>1.5711311055498127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0.10081999999999999</v>
      </c>
      <c r="D8" s="646">
        <f>'Section 15 data'!$D$13</f>
        <v>1.5689999999999999E-2</v>
      </c>
      <c r="E8" s="201">
        <f>'Section 15 data'!$E$13</f>
        <v>73.13</v>
      </c>
      <c r="F8" s="647">
        <f>SUM(C8,D8)</f>
        <v>0.11650999999999999</v>
      </c>
    </row>
    <row r="9" spans="2:6" ht="15" customHeight="1" x14ac:dyDescent="0.2">
      <c r="B9" s="100" t="s">
        <v>335</v>
      </c>
      <c r="C9" s="645">
        <f>'Section 15 data'!$C$14</f>
        <v>0.12856999999999999</v>
      </c>
      <c r="D9" s="646">
        <f>'Section 15 data'!$D$14</f>
        <v>6.0420000000000001E-2</v>
      </c>
      <c r="E9" s="201">
        <f>'Section 15 data'!$E$14</f>
        <v>49.31</v>
      </c>
      <c r="F9" s="647">
        <f t="shared" ref="F9:F15" si="0">SUM(C9,D9)</f>
        <v>0.18898999999999999</v>
      </c>
    </row>
    <row r="10" spans="2:6" ht="15" customHeight="1" x14ac:dyDescent="0.2">
      <c r="B10" s="99" t="s">
        <v>336</v>
      </c>
      <c r="C10" s="645">
        <f>'Section 15 data'!$C$15</f>
        <v>0.13295999999999999</v>
      </c>
      <c r="D10" s="646">
        <f>'Section 15 data'!$D$15</f>
        <v>0.76741999999999999</v>
      </c>
      <c r="E10" s="201">
        <f>'Section 15 data'!$E$15</f>
        <v>35.700201132719926</v>
      </c>
      <c r="F10" s="647">
        <f t="shared" si="0"/>
        <v>0.90037999999999996</v>
      </c>
    </row>
    <row r="11" spans="2:6" ht="15" customHeight="1" x14ac:dyDescent="0.2">
      <c r="B11" s="99" t="s">
        <v>337</v>
      </c>
      <c r="C11" s="645">
        <f>'Section 15 data'!$C$16</f>
        <v>0.10201</v>
      </c>
      <c r="D11" s="646">
        <f>'Section 15 data'!$D$16</f>
        <v>1.34216</v>
      </c>
      <c r="E11" s="201">
        <f>'Section 15 data'!$E$16</f>
        <v>28.418818024575504</v>
      </c>
      <c r="F11" s="647">
        <f t="shared" si="0"/>
        <v>1.44417</v>
      </c>
    </row>
    <row r="12" spans="2:6" ht="15" customHeight="1" x14ac:dyDescent="0.2">
      <c r="B12" s="99" t="s">
        <v>338</v>
      </c>
      <c r="C12" s="645">
        <f>'Section 15 data'!$C$17</f>
        <v>4.0659999999999995E-2</v>
      </c>
      <c r="D12" s="646">
        <f>'Section 15 data'!$D$17</f>
        <v>0.47872000000000003</v>
      </c>
      <c r="E12" s="201">
        <f>'Section 15 data'!$E$17</f>
        <v>42.07</v>
      </c>
      <c r="F12" s="647">
        <f t="shared" si="0"/>
        <v>0.51938000000000006</v>
      </c>
    </row>
    <row r="13" spans="2:6" ht="15" customHeight="1" x14ac:dyDescent="0.2">
      <c r="B13" s="99" t="s">
        <v>339</v>
      </c>
      <c r="C13" s="645">
        <f>'Section 15 data'!$C$18</f>
        <v>8.5599999999999999E-3</v>
      </c>
      <c r="D13" s="646">
        <f>'Section 15 data'!$D$18</f>
        <v>8.2470000000000002E-2</v>
      </c>
      <c r="E13" s="201">
        <f>'Section 15 data'!$E$18</f>
        <v>91.76</v>
      </c>
      <c r="F13" s="647">
        <f t="shared" si="0"/>
        <v>9.103E-2</v>
      </c>
    </row>
    <row r="14" spans="2:6" ht="15" customHeight="1" x14ac:dyDescent="0.2">
      <c r="B14" s="99" t="s">
        <v>268</v>
      </c>
      <c r="C14" s="645">
        <f>'Section 15 data'!$C$19</f>
        <v>2.8000000000000003E-4</v>
      </c>
      <c r="D14" s="646">
        <f>'Section 15 data'!$D$19</f>
        <v>0</v>
      </c>
      <c r="E14" s="201">
        <f>'Section 15 data'!$E$19</f>
        <v>0</v>
      </c>
      <c r="F14" s="647">
        <f t="shared" si="0"/>
        <v>2.8000000000000003E-4</v>
      </c>
    </row>
    <row r="15" spans="2:6" ht="15" customHeight="1" x14ac:dyDescent="0.2">
      <c r="B15" s="101" t="s">
        <v>80</v>
      </c>
      <c r="C15" s="102">
        <f>'Section 15 data'!$C$8</f>
        <v>0.51385999999999998</v>
      </c>
      <c r="D15" s="102">
        <f>'Section 15 data'!$D$8</f>
        <v>2.7468699999999999</v>
      </c>
      <c r="E15" s="316">
        <f>'Section 15 data'!$E$8</f>
        <v>17.71</v>
      </c>
      <c r="F15" s="102">
        <f t="shared" si="0"/>
        <v>3.2607299999999997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4" t="s">
        <v>645</v>
      </c>
      <c r="C3" s="805"/>
      <c r="D3" s="805"/>
      <c r="E3" s="805"/>
      <c r="F3" s="805"/>
      <c r="G3" s="805"/>
      <c r="I3" s="804" t="s">
        <v>647</v>
      </c>
      <c r="J3" s="805"/>
      <c r="K3" s="805"/>
      <c r="L3" s="805"/>
      <c r="M3" s="805"/>
      <c r="N3" s="805"/>
      <c r="P3" s="804" t="s">
        <v>646</v>
      </c>
      <c r="Q3" s="805"/>
      <c r="R3" s="805"/>
      <c r="S3" s="805"/>
      <c r="T3" s="805"/>
      <c r="U3" s="805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489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489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489</v>
      </c>
    </row>
    <row r="5" spans="2:21" x14ac:dyDescent="0.2">
      <c r="B5" s="342" t="s">
        <v>106</v>
      </c>
      <c r="C5" s="343">
        <v>10.266860000000001</v>
      </c>
      <c r="D5" s="343">
        <v>16.745930000000001</v>
      </c>
      <c r="E5" s="459">
        <v>5.48</v>
      </c>
      <c r="F5" s="462">
        <f>D5*E5/100</f>
        <v>0.91767696400000021</v>
      </c>
      <c r="G5" s="463">
        <f>C5+D5</f>
        <v>27.012790000000003</v>
      </c>
      <c r="I5" s="342" t="s">
        <v>106</v>
      </c>
      <c r="J5" s="343">
        <v>2115.39</v>
      </c>
      <c r="K5" s="343">
        <v>23618.437999999998</v>
      </c>
      <c r="L5" s="459">
        <v>4.5599999999999996</v>
      </c>
      <c r="M5" s="462">
        <f>K5*L5/100</f>
        <v>1077.0007727999998</v>
      </c>
      <c r="N5" s="463">
        <f>J5+K5</f>
        <v>25733.827999999998</v>
      </c>
      <c r="P5" s="342" t="s">
        <v>106</v>
      </c>
      <c r="Q5" s="343">
        <v>10544.929</v>
      </c>
      <c r="R5" s="343">
        <v>113611.928</v>
      </c>
      <c r="S5" s="459">
        <v>3.79</v>
      </c>
      <c r="T5" s="462">
        <f>R5*S5/100</f>
        <v>4305.8920711999999</v>
      </c>
      <c r="U5" s="463">
        <f>Q5+R5</f>
        <v>124156.857</v>
      </c>
    </row>
    <row r="6" spans="2:21" x14ac:dyDescent="0.2">
      <c r="B6" s="344" t="s">
        <v>92</v>
      </c>
      <c r="C6" s="341">
        <v>8.0540900000000004</v>
      </c>
      <c r="D6" s="341">
        <v>79.515889999999999</v>
      </c>
      <c r="E6" s="460">
        <v>2.44</v>
      </c>
      <c r="F6" s="464">
        <f>D6*E6/100</f>
        <v>1.9401877159999998</v>
      </c>
      <c r="G6" s="465">
        <f>C6+D6</f>
        <v>87.569980000000001</v>
      </c>
      <c r="I6" s="344" t="s">
        <v>92</v>
      </c>
      <c r="J6" s="341">
        <v>1821.8979999999999</v>
      </c>
      <c r="K6" s="341">
        <v>6429.5550000000003</v>
      </c>
      <c r="L6" s="460">
        <v>7.14</v>
      </c>
      <c r="M6" s="464">
        <f>K6*L6/100</f>
        <v>459.07022699999999</v>
      </c>
      <c r="N6" s="465">
        <f>J6+K6</f>
        <v>8251.4529999999995</v>
      </c>
      <c r="P6" s="344" t="s">
        <v>92</v>
      </c>
      <c r="Q6" s="341">
        <v>7957.8720000000003</v>
      </c>
      <c r="R6" s="341">
        <v>15157.57</v>
      </c>
      <c r="S6" s="460">
        <v>9.6199999999999992</v>
      </c>
      <c r="T6" s="464">
        <f>R6*S6/100</f>
        <v>1458.158234</v>
      </c>
      <c r="U6" s="465">
        <f>Q6+R6</f>
        <v>23115.441999999999</v>
      </c>
    </row>
    <row r="7" spans="2:21" x14ac:dyDescent="0.2">
      <c r="B7" s="345" t="s">
        <v>105</v>
      </c>
      <c r="C7" s="341">
        <v>2.2127600000000003</v>
      </c>
      <c r="D7" s="341">
        <v>96.409600000000012</v>
      </c>
      <c r="E7" s="460">
        <v>2</v>
      </c>
      <c r="F7" s="464">
        <f>D7*E7/100</f>
        <v>1.9281920000000001</v>
      </c>
      <c r="G7" s="465">
        <f>C7+D7</f>
        <v>98.622360000000015</v>
      </c>
      <c r="I7" s="345" t="s">
        <v>105</v>
      </c>
      <c r="J7" s="341">
        <v>293.49099999999999</v>
      </c>
      <c r="K7" s="341">
        <v>17157.629000000001</v>
      </c>
      <c r="L7" s="460">
        <v>5.69</v>
      </c>
      <c r="M7" s="464">
        <f>K7*L7/100</f>
        <v>976.2690901000002</v>
      </c>
      <c r="N7" s="465">
        <f>J7+K7</f>
        <v>17451.120000000003</v>
      </c>
      <c r="P7" s="345" t="s">
        <v>105</v>
      </c>
      <c r="Q7" s="341">
        <v>2587.0569999999998</v>
      </c>
      <c r="R7" s="341">
        <v>98449.111000000004</v>
      </c>
      <c r="S7" s="460">
        <v>4.21</v>
      </c>
      <c r="T7" s="464">
        <f>R7*S7/100</f>
        <v>4144.7075731000004</v>
      </c>
      <c r="U7" s="465">
        <f>Q7+R7</f>
        <v>101036.16800000001</v>
      </c>
    </row>
    <row r="8" spans="2:21" ht="13.5" thickBot="1" x14ac:dyDescent="0.25">
      <c r="B8" s="346" t="s">
        <v>94</v>
      </c>
      <c r="C8" s="347">
        <v>0.30352999999999997</v>
      </c>
      <c r="D8" s="347">
        <v>15.61627</v>
      </c>
      <c r="E8" s="461">
        <v>7.07</v>
      </c>
      <c r="F8" s="466">
        <f>D8*E8/100</f>
        <v>1.104070289</v>
      </c>
      <c r="G8" s="467">
        <f>C8+D8</f>
        <v>15.9198</v>
      </c>
      <c r="I8" s="346" t="s">
        <v>94</v>
      </c>
      <c r="J8" s="347">
        <v>45.551000000000002</v>
      </c>
      <c r="K8" s="347">
        <v>6553.19</v>
      </c>
      <c r="L8" s="461">
        <v>10.53</v>
      </c>
      <c r="M8" s="466">
        <f>K8*L8/100</f>
        <v>690.05090699999982</v>
      </c>
      <c r="N8" s="467">
        <f>J8+K8</f>
        <v>6598.741</v>
      </c>
      <c r="P8" s="346" t="s">
        <v>94</v>
      </c>
      <c r="Q8" s="347">
        <v>241.339</v>
      </c>
      <c r="R8" s="347">
        <v>8403.4339999999993</v>
      </c>
      <c r="S8" s="461">
        <v>8.69</v>
      </c>
      <c r="T8" s="466">
        <f>R8*S8/100</f>
        <v>730.25841459999992</v>
      </c>
      <c r="U8" s="467">
        <f>Q8+R8</f>
        <v>8644.7729999999992</v>
      </c>
    </row>
    <row r="11" spans="2:21" ht="38.25" customHeight="1" x14ac:dyDescent="0.2">
      <c r="B11" s="804" t="s">
        <v>662</v>
      </c>
      <c r="C11" s="805"/>
      <c r="D11" s="805"/>
      <c r="E11" s="805"/>
      <c r="F11" s="805"/>
      <c r="G11" s="805"/>
      <c r="I11" s="804" t="s">
        <v>663</v>
      </c>
      <c r="J11" s="805"/>
      <c r="K11" s="805"/>
      <c r="L11" s="805"/>
      <c r="M11" s="805"/>
      <c r="N11" s="805"/>
      <c r="P11" s="804" t="s">
        <v>664</v>
      </c>
      <c r="Q11" s="805"/>
      <c r="R11" s="805"/>
      <c r="S11" s="805"/>
      <c r="T11" s="805"/>
      <c r="U11" s="805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489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489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489</v>
      </c>
    </row>
    <row r="13" spans="2:21" x14ac:dyDescent="0.2">
      <c r="B13" s="342" t="s">
        <v>119</v>
      </c>
      <c r="C13" s="343">
        <v>4.1020000000000001E-2</v>
      </c>
      <c r="D13" s="343">
        <v>0.38568000000000002</v>
      </c>
      <c r="E13" s="459">
        <v>33.909999999999997</v>
      </c>
      <c r="F13" s="462">
        <f t="shared" ref="F13:F19" si="0">D13*E13/100</f>
        <v>0.13078408799999999</v>
      </c>
      <c r="G13" s="463">
        <f t="shared" ref="G13:G19" si="1">C13+D13</f>
        <v>0.42670000000000002</v>
      </c>
      <c r="I13" s="342" t="s">
        <v>119</v>
      </c>
      <c r="J13" s="343">
        <v>0</v>
      </c>
      <c r="K13" s="343">
        <v>0.628</v>
      </c>
      <c r="L13" s="459">
        <v>86.47</v>
      </c>
      <c r="M13" s="462">
        <f t="shared" ref="M13:M19" si="2">K13*L13/100</f>
        <v>0.54303159999999995</v>
      </c>
      <c r="N13" s="463">
        <f t="shared" ref="N13:N19" si="3">J13+K13</f>
        <v>0.628</v>
      </c>
      <c r="P13" s="342" t="s">
        <v>119</v>
      </c>
      <c r="Q13" s="343">
        <v>0</v>
      </c>
      <c r="R13" s="343">
        <v>30.760999999999999</v>
      </c>
      <c r="S13" s="459">
        <v>86.47</v>
      </c>
      <c r="T13" s="462">
        <f t="shared" ref="T13:T19" si="4">R13*S13/100</f>
        <v>26.599036699999996</v>
      </c>
      <c r="U13" s="463">
        <f t="shared" ref="U13:U19" si="5">Q13+R13</f>
        <v>30.760999999999999</v>
      </c>
    </row>
    <row r="14" spans="2:21" x14ac:dyDescent="0.2">
      <c r="B14" s="344" t="s">
        <v>120</v>
      </c>
      <c r="C14" s="341">
        <v>1.0670000000000001E-2</v>
      </c>
      <c r="D14" s="341">
        <v>0.63012999999999997</v>
      </c>
      <c r="E14" s="460">
        <v>20.59</v>
      </c>
      <c r="F14" s="464">
        <f t="shared" si="0"/>
        <v>0.12974376699999998</v>
      </c>
      <c r="G14" s="465">
        <f t="shared" si="1"/>
        <v>0.64079999999999993</v>
      </c>
      <c r="I14" s="344" t="s">
        <v>120</v>
      </c>
      <c r="J14" s="341">
        <v>4.5999999999999999E-2</v>
      </c>
      <c r="K14" s="341">
        <v>41.264000000000003</v>
      </c>
      <c r="L14" s="460">
        <v>31.34</v>
      </c>
      <c r="M14" s="464">
        <f t="shared" si="2"/>
        <v>12.932137600000001</v>
      </c>
      <c r="N14" s="465">
        <f t="shared" si="3"/>
        <v>41.31</v>
      </c>
      <c r="P14" s="344" t="s">
        <v>120</v>
      </c>
      <c r="Q14" s="341">
        <v>10.6</v>
      </c>
      <c r="R14" s="341">
        <v>1323.2439999999999</v>
      </c>
      <c r="S14" s="460">
        <v>20.43</v>
      </c>
      <c r="T14" s="464">
        <f t="shared" si="4"/>
        <v>270.3387492</v>
      </c>
      <c r="U14" s="465">
        <f t="shared" si="5"/>
        <v>1333.8439999999998</v>
      </c>
    </row>
    <row r="15" spans="2:21" x14ac:dyDescent="0.2">
      <c r="B15" s="345" t="s">
        <v>121</v>
      </c>
      <c r="C15" s="341">
        <v>2.6869999999999998E-2</v>
      </c>
      <c r="D15" s="341">
        <v>2.0067599999999999</v>
      </c>
      <c r="E15" s="460">
        <v>18.290303871390265</v>
      </c>
      <c r="F15" s="464">
        <f t="shared" si="0"/>
        <v>0.36704250196951121</v>
      </c>
      <c r="G15" s="465">
        <f t="shared" si="1"/>
        <v>2.03363</v>
      </c>
      <c r="I15" s="345" t="s">
        <v>121</v>
      </c>
      <c r="J15" s="341">
        <v>1.032</v>
      </c>
      <c r="K15" s="341">
        <v>259.45600000000002</v>
      </c>
      <c r="L15" s="460">
        <v>23.895032847903476</v>
      </c>
      <c r="M15" s="464">
        <f t="shared" si="2"/>
        <v>61.997096425856441</v>
      </c>
      <c r="N15" s="465">
        <f t="shared" si="3"/>
        <v>260.488</v>
      </c>
      <c r="P15" s="345" t="s">
        <v>121</v>
      </c>
      <c r="Q15" s="341">
        <v>105.718</v>
      </c>
      <c r="R15" s="341">
        <v>2497.1709999999998</v>
      </c>
      <c r="S15" s="460">
        <v>20.862303504821181</v>
      </c>
      <c r="T15" s="464">
        <f t="shared" si="4"/>
        <v>520.96739305437814</v>
      </c>
      <c r="U15" s="465">
        <f t="shared" si="5"/>
        <v>2602.8889999999997</v>
      </c>
    </row>
    <row r="16" spans="2:21" x14ac:dyDescent="0.2">
      <c r="B16" s="345" t="s">
        <v>122</v>
      </c>
      <c r="C16" s="341">
        <v>1.678E-2</v>
      </c>
      <c r="D16" s="341">
        <v>2.08121</v>
      </c>
      <c r="E16" s="460">
        <v>18.478174678140508</v>
      </c>
      <c r="F16" s="464">
        <f t="shared" si="0"/>
        <v>0.38456961921892807</v>
      </c>
      <c r="G16" s="465">
        <f t="shared" si="1"/>
        <v>2.0979899999999998</v>
      </c>
      <c r="I16" s="345" t="s">
        <v>122</v>
      </c>
      <c r="J16" s="341">
        <v>2.395</v>
      </c>
      <c r="K16" s="341">
        <v>427.52100000000002</v>
      </c>
      <c r="L16" s="460">
        <v>19.880627969568501</v>
      </c>
      <c r="M16" s="464">
        <f t="shared" si="2"/>
        <v>84.993859501778957</v>
      </c>
      <c r="N16" s="465">
        <f t="shared" si="3"/>
        <v>429.916</v>
      </c>
      <c r="P16" s="345" t="s">
        <v>122</v>
      </c>
      <c r="Q16" s="341">
        <v>34.932000000000002</v>
      </c>
      <c r="R16" s="341">
        <v>1203.671</v>
      </c>
      <c r="S16" s="460">
        <v>17.438581643858594</v>
      </c>
      <c r="T16" s="464">
        <f t="shared" si="4"/>
        <v>209.90315005844917</v>
      </c>
      <c r="U16" s="465">
        <f t="shared" si="5"/>
        <v>1238.6030000000001</v>
      </c>
    </row>
    <row r="17" spans="2:21" x14ac:dyDescent="0.2">
      <c r="B17" s="345" t="s">
        <v>123</v>
      </c>
      <c r="C17" s="341">
        <v>1.6760000000000001E-2</v>
      </c>
      <c r="D17" s="341">
        <v>2.58819</v>
      </c>
      <c r="E17" s="460">
        <v>15.89</v>
      </c>
      <c r="F17" s="464">
        <f t="shared" si="0"/>
        <v>0.41126339100000003</v>
      </c>
      <c r="G17" s="465">
        <f t="shared" si="1"/>
        <v>2.6049500000000001</v>
      </c>
      <c r="I17" s="345" t="s">
        <v>123</v>
      </c>
      <c r="J17" s="341">
        <v>2.7109999999999999</v>
      </c>
      <c r="K17" s="341">
        <v>1397.06</v>
      </c>
      <c r="L17" s="460">
        <v>20.81</v>
      </c>
      <c r="M17" s="464">
        <f t="shared" si="2"/>
        <v>290.72818599999999</v>
      </c>
      <c r="N17" s="465">
        <f t="shared" si="3"/>
        <v>1399.771</v>
      </c>
      <c r="P17" s="345" t="s">
        <v>123</v>
      </c>
      <c r="Q17" s="341">
        <v>17.631</v>
      </c>
      <c r="R17" s="341">
        <v>1134.3900000000001</v>
      </c>
      <c r="S17" s="460">
        <v>17.29</v>
      </c>
      <c r="T17" s="464">
        <f t="shared" si="4"/>
        <v>196.136031</v>
      </c>
      <c r="U17" s="465">
        <f t="shared" si="5"/>
        <v>1152.0210000000002</v>
      </c>
    </row>
    <row r="18" spans="2:21" x14ac:dyDescent="0.2">
      <c r="B18" s="345" t="s">
        <v>124</v>
      </c>
      <c r="C18" s="341">
        <v>6.4760000000000012E-2</v>
      </c>
      <c r="D18" s="341">
        <v>5.3133299999999997</v>
      </c>
      <c r="E18" s="460">
        <v>14.74</v>
      </c>
      <c r="F18" s="464">
        <f t="shared" si="0"/>
        <v>0.78318484200000005</v>
      </c>
      <c r="G18" s="465">
        <f t="shared" si="1"/>
        <v>5.3780899999999994</v>
      </c>
      <c r="I18" s="345" t="s">
        <v>124</v>
      </c>
      <c r="J18" s="341">
        <v>12.362</v>
      </c>
      <c r="K18" s="341">
        <v>2302.377</v>
      </c>
      <c r="L18" s="460">
        <v>15.75</v>
      </c>
      <c r="M18" s="464">
        <f t="shared" si="2"/>
        <v>362.62437749999998</v>
      </c>
      <c r="N18" s="465">
        <f t="shared" si="3"/>
        <v>2314.739</v>
      </c>
      <c r="P18" s="345" t="s">
        <v>124</v>
      </c>
      <c r="Q18" s="341">
        <v>36.588000000000001</v>
      </c>
      <c r="R18" s="341">
        <v>1480.9580000000001</v>
      </c>
      <c r="S18" s="460">
        <v>16.46</v>
      </c>
      <c r="T18" s="464">
        <f t="shared" si="4"/>
        <v>243.76568680000003</v>
      </c>
      <c r="U18" s="465">
        <f t="shared" si="5"/>
        <v>1517.546</v>
      </c>
    </row>
    <row r="19" spans="2:21" ht="13.5" thickBot="1" x14ac:dyDescent="0.25">
      <c r="B19" s="346" t="s">
        <v>125</v>
      </c>
      <c r="C19" s="347">
        <v>0.12667</v>
      </c>
      <c r="D19" s="347">
        <v>2.6109599999999999</v>
      </c>
      <c r="E19" s="461">
        <v>18.128377470665828</v>
      </c>
      <c r="F19" s="466">
        <f t="shared" si="0"/>
        <v>0.4733246844080965</v>
      </c>
      <c r="G19" s="467">
        <f t="shared" si="1"/>
        <v>2.7376299999999998</v>
      </c>
      <c r="I19" s="346" t="s">
        <v>125</v>
      </c>
      <c r="J19" s="347">
        <v>27.006</v>
      </c>
      <c r="K19" s="347">
        <v>2124.8829999999998</v>
      </c>
      <c r="L19" s="461">
        <v>24.508610664282134</v>
      </c>
      <c r="M19" s="466">
        <f t="shared" si="2"/>
        <v>520.77930154151807</v>
      </c>
      <c r="N19" s="467">
        <f t="shared" si="3"/>
        <v>2151.8889999999997</v>
      </c>
      <c r="P19" s="346" t="s">
        <v>125</v>
      </c>
      <c r="Q19" s="347">
        <v>35.869</v>
      </c>
      <c r="R19" s="347">
        <v>733.24099999999999</v>
      </c>
      <c r="S19" s="461">
        <v>20.200194524277659</v>
      </c>
      <c r="T19" s="466">
        <f t="shared" si="4"/>
        <v>148.11610833175874</v>
      </c>
      <c r="U19" s="467">
        <f t="shared" si="5"/>
        <v>769.11</v>
      </c>
    </row>
    <row r="20" spans="2:21" x14ac:dyDescent="0.2">
      <c r="D20" s="341"/>
      <c r="K20" s="341"/>
      <c r="Q20" s="341"/>
      <c r="R20" s="341"/>
    </row>
    <row r="22" spans="2:21" ht="38.25" customHeight="1" x14ac:dyDescent="0.2">
      <c r="B22" s="804" t="s">
        <v>665</v>
      </c>
      <c r="C22" s="805"/>
      <c r="D22" s="805"/>
      <c r="E22" s="805"/>
      <c r="F22" s="805"/>
      <c r="G22" s="805"/>
      <c r="I22" s="804" t="s">
        <v>666</v>
      </c>
      <c r="J22" s="805"/>
      <c r="K22" s="805"/>
      <c r="L22" s="805"/>
      <c r="M22" s="805"/>
      <c r="N22" s="805"/>
      <c r="P22" s="804" t="s">
        <v>667</v>
      </c>
      <c r="Q22" s="805"/>
      <c r="R22" s="805"/>
      <c r="S22" s="805"/>
      <c r="T22" s="805"/>
      <c r="U22" s="805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489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489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489</v>
      </c>
    </row>
    <row r="24" spans="2:21" x14ac:dyDescent="0.2">
      <c r="B24" s="342" t="s">
        <v>127</v>
      </c>
      <c r="C24" s="343">
        <v>5.4439999999999995E-2</v>
      </c>
      <c r="D24" s="343">
        <v>0.62611000000000006</v>
      </c>
      <c r="E24" s="459">
        <v>23.09</v>
      </c>
      <c r="F24" s="462">
        <f t="shared" ref="F24:F32" si="6">D24*E24/100</f>
        <v>0.144568799</v>
      </c>
      <c r="G24" s="463">
        <f t="shared" ref="G24:G32" si="7">C24+D24</f>
        <v>0.6805500000000001</v>
      </c>
      <c r="I24" s="342" t="s">
        <v>127</v>
      </c>
      <c r="J24" s="343">
        <v>0.126</v>
      </c>
      <c r="K24" s="343">
        <v>3.4809999999999999</v>
      </c>
      <c r="L24" s="459">
        <v>33.479999999999997</v>
      </c>
      <c r="M24" s="462">
        <f t="shared" ref="M24:M32" si="8">K24*L24/100</f>
        <v>1.1654387999999998</v>
      </c>
      <c r="N24" s="463">
        <f t="shared" ref="N24:N32" si="9">J24+K24</f>
        <v>3.6069999999999998</v>
      </c>
      <c r="P24" s="342" t="s">
        <v>127</v>
      </c>
      <c r="Q24" s="343">
        <v>22.914999999999999</v>
      </c>
      <c r="R24" s="343">
        <v>608.37900000000002</v>
      </c>
      <c r="S24" s="459">
        <v>34.39</v>
      </c>
      <c r="T24" s="462">
        <f t="shared" ref="T24:T32" si="10">R24*S24/100</f>
        <v>209.2215381</v>
      </c>
      <c r="U24" s="463">
        <f t="shared" ref="U24:U32" si="11">Q24+R24</f>
        <v>631.29399999999998</v>
      </c>
    </row>
    <row r="25" spans="2:21" x14ac:dyDescent="0.2">
      <c r="B25" s="344" t="s">
        <v>128</v>
      </c>
      <c r="C25" s="341">
        <v>2.0840000000000001E-2</v>
      </c>
      <c r="D25" s="341">
        <v>0.40538000000000002</v>
      </c>
      <c r="E25" s="460">
        <v>27.87</v>
      </c>
      <c r="F25" s="464">
        <f t="shared" si="6"/>
        <v>0.112979406</v>
      </c>
      <c r="G25" s="465">
        <f t="shared" si="7"/>
        <v>0.42622000000000004</v>
      </c>
      <c r="I25" s="344" t="s">
        <v>128</v>
      </c>
      <c r="J25" s="341">
        <v>0.71</v>
      </c>
      <c r="K25" s="341">
        <v>20.064</v>
      </c>
      <c r="L25" s="460">
        <v>32.68</v>
      </c>
      <c r="M25" s="464">
        <f t="shared" si="8"/>
        <v>6.5569151999999997</v>
      </c>
      <c r="N25" s="465">
        <f t="shared" si="9"/>
        <v>20.774000000000001</v>
      </c>
      <c r="P25" s="344" t="s">
        <v>128</v>
      </c>
      <c r="Q25" s="341">
        <v>85.388999999999996</v>
      </c>
      <c r="R25" s="341">
        <v>1122.547</v>
      </c>
      <c r="S25" s="460">
        <v>29.47</v>
      </c>
      <c r="T25" s="464">
        <f t="shared" si="10"/>
        <v>330.81460090000002</v>
      </c>
      <c r="U25" s="465">
        <f t="shared" si="11"/>
        <v>1207.9359999999999</v>
      </c>
    </row>
    <row r="26" spans="2:21" x14ac:dyDescent="0.2">
      <c r="B26" s="344" t="s">
        <v>129</v>
      </c>
      <c r="C26" s="341">
        <v>1.66E-2</v>
      </c>
      <c r="D26" s="341">
        <v>0.73514000000000002</v>
      </c>
      <c r="E26" s="460">
        <v>27.11</v>
      </c>
      <c r="F26" s="464">
        <f t="shared" si="6"/>
        <v>0.19929645399999998</v>
      </c>
      <c r="G26" s="465">
        <f t="shared" si="7"/>
        <v>0.75173999999999996</v>
      </c>
      <c r="I26" s="344" t="s">
        <v>129</v>
      </c>
      <c r="J26" s="341">
        <v>2.242</v>
      </c>
      <c r="K26" s="341">
        <v>75.84</v>
      </c>
      <c r="L26" s="460">
        <v>25.95</v>
      </c>
      <c r="M26" s="464">
        <f t="shared" si="8"/>
        <v>19.680479999999999</v>
      </c>
      <c r="N26" s="465">
        <f t="shared" si="9"/>
        <v>78.082000000000008</v>
      </c>
      <c r="P26" s="344" t="s">
        <v>129</v>
      </c>
      <c r="Q26" s="341">
        <v>42.302999999999997</v>
      </c>
      <c r="R26" s="341">
        <v>1476.7339999999999</v>
      </c>
      <c r="S26" s="460">
        <v>27.18</v>
      </c>
      <c r="T26" s="464">
        <f t="shared" si="10"/>
        <v>401.37630119999994</v>
      </c>
      <c r="U26" s="465">
        <f t="shared" si="11"/>
        <v>1519.0369999999998</v>
      </c>
    </row>
    <row r="27" spans="2:21" x14ac:dyDescent="0.2">
      <c r="B27" s="344" t="s">
        <v>130</v>
      </c>
      <c r="C27" s="341">
        <v>2.283E-2</v>
      </c>
      <c r="D27" s="341">
        <v>1.1288</v>
      </c>
      <c r="E27" s="460">
        <v>23.4</v>
      </c>
      <c r="F27" s="464">
        <f t="shared" si="6"/>
        <v>0.26413919999999996</v>
      </c>
      <c r="G27" s="465">
        <f t="shared" si="7"/>
        <v>1.1516299999999999</v>
      </c>
      <c r="I27" s="344" t="s">
        <v>130</v>
      </c>
      <c r="J27" s="341">
        <v>4.7670000000000003</v>
      </c>
      <c r="K27" s="341">
        <v>142.285</v>
      </c>
      <c r="L27" s="460">
        <v>22.13</v>
      </c>
      <c r="M27" s="464">
        <f t="shared" si="8"/>
        <v>31.4876705</v>
      </c>
      <c r="N27" s="465">
        <f t="shared" si="9"/>
        <v>147.05199999999999</v>
      </c>
      <c r="P27" s="344" t="s">
        <v>130</v>
      </c>
      <c r="Q27" s="341">
        <v>33.314</v>
      </c>
      <c r="R27" s="341">
        <v>986.91</v>
      </c>
      <c r="S27" s="460">
        <v>22.78</v>
      </c>
      <c r="T27" s="464">
        <f t="shared" si="10"/>
        <v>224.81809799999999</v>
      </c>
      <c r="U27" s="465">
        <f t="shared" si="11"/>
        <v>1020.2239999999999</v>
      </c>
    </row>
    <row r="28" spans="2:21" x14ac:dyDescent="0.2">
      <c r="B28" s="344" t="s">
        <v>131</v>
      </c>
      <c r="C28" s="341">
        <v>3.1989999999999998E-2</v>
      </c>
      <c r="D28" s="341">
        <v>2.7111100000000001</v>
      </c>
      <c r="E28" s="460">
        <v>18.420000000000002</v>
      </c>
      <c r="F28" s="464">
        <f t="shared" si="6"/>
        <v>0.49938646200000009</v>
      </c>
      <c r="G28" s="465">
        <f t="shared" si="7"/>
        <v>2.7431000000000001</v>
      </c>
      <c r="I28" s="344" t="s">
        <v>131</v>
      </c>
      <c r="J28" s="341">
        <v>8.6010000000000009</v>
      </c>
      <c r="K28" s="341">
        <v>575.37</v>
      </c>
      <c r="L28" s="460">
        <v>18.96</v>
      </c>
      <c r="M28" s="464">
        <f t="shared" si="8"/>
        <v>109.090152</v>
      </c>
      <c r="N28" s="465">
        <f t="shared" si="9"/>
        <v>583.971</v>
      </c>
      <c r="P28" s="344" t="s">
        <v>131</v>
      </c>
      <c r="Q28" s="341">
        <v>23.742999999999999</v>
      </c>
      <c r="R28" s="341">
        <v>1496.873</v>
      </c>
      <c r="S28" s="460">
        <v>17.37</v>
      </c>
      <c r="T28" s="464">
        <f t="shared" si="10"/>
        <v>260.00684010000003</v>
      </c>
      <c r="U28" s="465">
        <f t="shared" si="11"/>
        <v>1520.616</v>
      </c>
    </row>
    <row r="29" spans="2:21" x14ac:dyDescent="0.2">
      <c r="B29" s="344" t="s">
        <v>132</v>
      </c>
      <c r="C29" s="341">
        <v>8.7190000000000004E-2</v>
      </c>
      <c r="D29" s="341">
        <v>2.1801900000000001</v>
      </c>
      <c r="E29" s="460">
        <v>19.73</v>
      </c>
      <c r="F29" s="464">
        <f t="shared" si="6"/>
        <v>0.43015148700000005</v>
      </c>
      <c r="G29" s="465">
        <f t="shared" si="7"/>
        <v>2.2673800000000002</v>
      </c>
      <c r="I29" s="344" t="s">
        <v>132</v>
      </c>
      <c r="J29" s="341">
        <v>15.464</v>
      </c>
      <c r="K29" s="341">
        <v>734.08199999999999</v>
      </c>
      <c r="L29" s="460">
        <v>21.65</v>
      </c>
      <c r="M29" s="464">
        <f t="shared" si="8"/>
        <v>158.928753</v>
      </c>
      <c r="N29" s="465">
        <f t="shared" si="9"/>
        <v>749.54600000000005</v>
      </c>
      <c r="P29" s="344" t="s">
        <v>132</v>
      </c>
      <c r="Q29" s="341">
        <v>23.474</v>
      </c>
      <c r="R29" s="341">
        <v>885.47199999999998</v>
      </c>
      <c r="S29" s="460">
        <v>20.23</v>
      </c>
      <c r="T29" s="464">
        <f t="shared" si="10"/>
        <v>179.13098559999997</v>
      </c>
      <c r="U29" s="465">
        <f t="shared" si="11"/>
        <v>908.94600000000003</v>
      </c>
    </row>
    <row r="30" spans="2:21" x14ac:dyDescent="0.2">
      <c r="B30" s="344" t="s">
        <v>133</v>
      </c>
      <c r="C30" s="341">
        <v>6.5930000000000002E-2</v>
      </c>
      <c r="D30" s="341">
        <v>4.6009500000000001</v>
      </c>
      <c r="E30" s="460">
        <v>15.34</v>
      </c>
      <c r="F30" s="464">
        <f t="shared" si="6"/>
        <v>0.70578573000000011</v>
      </c>
      <c r="G30" s="465">
        <f t="shared" si="7"/>
        <v>4.6668799999999999</v>
      </c>
      <c r="I30" s="344" t="s">
        <v>133</v>
      </c>
      <c r="J30" s="341">
        <v>12.711</v>
      </c>
      <c r="K30" s="341">
        <v>2269.7750000000001</v>
      </c>
      <c r="L30" s="460">
        <v>16.920000000000002</v>
      </c>
      <c r="M30" s="464">
        <f t="shared" si="8"/>
        <v>384.04593000000006</v>
      </c>
      <c r="N30" s="465">
        <f t="shared" si="9"/>
        <v>2282.4859999999999</v>
      </c>
      <c r="P30" s="344" t="s">
        <v>133</v>
      </c>
      <c r="Q30" s="341">
        <v>10.006</v>
      </c>
      <c r="R30" s="341">
        <v>1266.3699999999999</v>
      </c>
      <c r="S30" s="460">
        <v>15.52</v>
      </c>
      <c r="T30" s="464">
        <f t="shared" si="10"/>
        <v>196.54062399999998</v>
      </c>
      <c r="U30" s="465">
        <f t="shared" si="11"/>
        <v>1276.376</v>
      </c>
    </row>
    <row r="31" spans="2:21" x14ac:dyDescent="0.2">
      <c r="B31" s="344" t="s">
        <v>134</v>
      </c>
      <c r="C31" s="341">
        <v>3.7000000000000002E-3</v>
      </c>
      <c r="D31" s="341">
        <v>2.23943</v>
      </c>
      <c r="E31" s="460">
        <v>19.88</v>
      </c>
      <c r="F31" s="464">
        <f t="shared" si="6"/>
        <v>0.44519868400000001</v>
      </c>
      <c r="G31" s="465">
        <f t="shared" si="7"/>
        <v>2.2431299999999998</v>
      </c>
      <c r="I31" s="344" t="s">
        <v>134</v>
      </c>
      <c r="J31" s="341">
        <v>0.93100000000000005</v>
      </c>
      <c r="K31" s="341">
        <v>1789.1859999999999</v>
      </c>
      <c r="L31" s="460">
        <v>25.74</v>
      </c>
      <c r="M31" s="464">
        <f t="shared" si="8"/>
        <v>460.53647639999997</v>
      </c>
      <c r="N31" s="465">
        <f t="shared" si="9"/>
        <v>1790.117</v>
      </c>
      <c r="P31" s="344" t="s">
        <v>134</v>
      </c>
      <c r="Q31" s="341">
        <v>0.19500000000000001</v>
      </c>
      <c r="R31" s="341">
        <v>457.17099999999999</v>
      </c>
      <c r="S31" s="460">
        <v>23.73</v>
      </c>
      <c r="T31" s="464">
        <f t="shared" si="10"/>
        <v>108.48667830000001</v>
      </c>
      <c r="U31" s="465">
        <f t="shared" si="11"/>
        <v>457.36599999999999</v>
      </c>
    </row>
    <row r="32" spans="2:21" ht="13.5" thickBot="1" x14ac:dyDescent="0.25">
      <c r="B32" s="346" t="s">
        <v>135</v>
      </c>
      <c r="C32" s="347">
        <v>0</v>
      </c>
      <c r="D32" s="347">
        <v>0.98914000000000002</v>
      </c>
      <c r="E32" s="461">
        <v>31.47</v>
      </c>
      <c r="F32" s="466">
        <f t="shared" si="6"/>
        <v>0.31128235799999998</v>
      </c>
      <c r="G32" s="467">
        <f t="shared" si="7"/>
        <v>0.98914000000000002</v>
      </c>
      <c r="I32" s="346" t="s">
        <v>135</v>
      </c>
      <c r="J32" s="347">
        <v>0</v>
      </c>
      <c r="K32" s="347">
        <v>943.10500000000002</v>
      </c>
      <c r="L32" s="461">
        <v>34.9</v>
      </c>
      <c r="M32" s="466">
        <f t="shared" si="8"/>
        <v>329.14364499999994</v>
      </c>
      <c r="N32" s="467">
        <f t="shared" si="9"/>
        <v>943.10500000000002</v>
      </c>
      <c r="P32" s="346" t="s">
        <v>135</v>
      </c>
      <c r="Q32" s="347">
        <v>0</v>
      </c>
      <c r="R32" s="347">
        <v>102.98</v>
      </c>
      <c r="S32" s="461">
        <v>31.88</v>
      </c>
      <c r="T32" s="466">
        <f t="shared" si="10"/>
        <v>32.830024000000002</v>
      </c>
      <c r="U32" s="467">
        <f t="shared" si="11"/>
        <v>102.98</v>
      </c>
    </row>
    <row r="33" spans="2:21" x14ac:dyDescent="0.2">
      <c r="D33" s="341"/>
      <c r="K33" s="341"/>
      <c r="Q33" s="341"/>
      <c r="R33" s="341"/>
    </row>
    <row r="35" spans="2:21" ht="29.25" customHeight="1" x14ac:dyDescent="0.2">
      <c r="B35" s="804" t="s">
        <v>382</v>
      </c>
      <c r="C35" s="805"/>
      <c r="D35" s="805"/>
      <c r="E35" s="805"/>
      <c r="F35" s="805"/>
      <c r="G35" s="805"/>
      <c r="I35" s="804" t="s">
        <v>383</v>
      </c>
      <c r="J35" s="805"/>
      <c r="K35" s="805"/>
      <c r="L35" s="805"/>
      <c r="M35" s="805"/>
      <c r="N35" s="805"/>
      <c r="P35" s="804" t="s">
        <v>384</v>
      </c>
      <c r="Q35" s="805"/>
      <c r="R35" s="805"/>
      <c r="S35" s="805"/>
      <c r="T35" s="805"/>
      <c r="U35" s="805"/>
    </row>
    <row r="36" spans="2:21" ht="39" thickBot="1" x14ac:dyDescent="0.25">
      <c r="B36" s="438"/>
      <c r="C36" s="438"/>
      <c r="D36" s="438"/>
      <c r="E36" s="438"/>
      <c r="F36" s="438"/>
      <c r="G36" s="340" t="s">
        <v>480</v>
      </c>
      <c r="I36" s="438"/>
      <c r="J36" s="438"/>
      <c r="K36" s="438"/>
      <c r="L36" s="438"/>
      <c r="M36" s="438"/>
      <c r="N36" s="340" t="s">
        <v>491</v>
      </c>
      <c r="P36" s="438"/>
      <c r="Q36" s="438"/>
      <c r="R36" s="438"/>
      <c r="S36" s="438"/>
      <c r="T36" s="438"/>
      <c r="U36" s="340" t="s">
        <v>481</v>
      </c>
    </row>
    <row r="37" spans="2:21" x14ac:dyDescent="0.2">
      <c r="B37" s="342" t="s">
        <v>94</v>
      </c>
      <c r="C37" s="343"/>
      <c r="D37" s="343"/>
      <c r="E37" s="343"/>
      <c r="F37" s="343"/>
      <c r="G37" s="463">
        <f>G8</f>
        <v>15.9198</v>
      </c>
      <c r="I37" s="342" t="s">
        <v>94</v>
      </c>
      <c r="J37" s="343"/>
      <c r="K37" s="343"/>
      <c r="L37" s="343"/>
      <c r="M37" s="343"/>
      <c r="N37" s="463">
        <f>N8</f>
        <v>6598.741</v>
      </c>
      <c r="P37" s="342" t="s">
        <v>94</v>
      </c>
      <c r="Q37" s="343"/>
      <c r="R37" s="343"/>
      <c r="S37" s="343"/>
      <c r="T37" s="343"/>
      <c r="U37" s="463">
        <f>U8</f>
        <v>8644.7729999999992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5">
        <f>G7-G8</f>
        <v>82.70256000000002</v>
      </c>
      <c r="I38" s="348" t="s">
        <v>381</v>
      </c>
      <c r="J38" s="341"/>
      <c r="K38" s="341"/>
      <c r="L38" s="341"/>
      <c r="M38" s="341"/>
      <c r="N38" s="465">
        <f>N7-N8</f>
        <v>10852.379000000003</v>
      </c>
      <c r="P38" s="348" t="s">
        <v>381</v>
      </c>
      <c r="Q38" s="341"/>
      <c r="R38" s="341"/>
      <c r="S38" s="341"/>
      <c r="T38" s="341"/>
      <c r="U38" s="465">
        <f>U7-U8</f>
        <v>92391.395000000004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7">
        <f>G6</f>
        <v>87.569980000000001</v>
      </c>
      <c r="I39" s="346" t="s">
        <v>83</v>
      </c>
      <c r="J39" s="347"/>
      <c r="K39" s="347"/>
      <c r="L39" s="347"/>
      <c r="M39" s="347"/>
      <c r="N39" s="467">
        <f>N6</f>
        <v>8251.4529999999995</v>
      </c>
      <c r="P39" s="346" t="s">
        <v>83</v>
      </c>
      <c r="Q39" s="347"/>
      <c r="R39" s="347"/>
      <c r="S39" s="347"/>
      <c r="T39" s="347"/>
      <c r="U39" s="467">
        <f>U6</f>
        <v>23115.441999999999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627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4.6729999999999994E-2</v>
      </c>
      <c r="D8" s="642">
        <f>'Section 15 data'!$D$24</f>
        <v>1.272E-2</v>
      </c>
      <c r="E8" s="201">
        <f>'Section 15 data'!$E$24</f>
        <v>86.91</v>
      </c>
      <c r="F8" s="643">
        <f>SUM(C8,D8)</f>
        <v>5.9449999999999996E-2</v>
      </c>
    </row>
    <row r="9" spans="2:6" ht="15" customHeight="1" x14ac:dyDescent="0.2">
      <c r="B9" s="95" t="s">
        <v>341</v>
      </c>
      <c r="C9" s="641">
        <f>'Section 15 data'!$C$25</f>
        <v>0.10606</v>
      </c>
      <c r="D9" s="642">
        <f>'Section 15 data'!$D$25</f>
        <v>2.9010000000000001E-2</v>
      </c>
      <c r="E9" s="201">
        <f>'Section 15 data'!$E$25</f>
        <v>61.76</v>
      </c>
      <c r="F9" s="643">
        <f t="shared" ref="F9:F17" si="0">SUM(C9,D9)</f>
        <v>0.13507</v>
      </c>
    </row>
    <row r="10" spans="2:6" ht="15" customHeight="1" x14ac:dyDescent="0.2">
      <c r="B10" s="96" t="s">
        <v>342</v>
      </c>
      <c r="C10" s="641">
        <f>'Section 15 data'!$C$26</f>
        <v>0.10839</v>
      </c>
      <c r="D10" s="642">
        <f>'Section 15 data'!$D$26</f>
        <v>9.4310000000000005E-2</v>
      </c>
      <c r="E10" s="201">
        <f>'Section 15 data'!$E$26</f>
        <v>53.17</v>
      </c>
      <c r="F10" s="643">
        <f t="shared" si="0"/>
        <v>0.20269999999999999</v>
      </c>
    </row>
    <row r="11" spans="2:6" ht="15" customHeight="1" x14ac:dyDescent="0.2">
      <c r="B11" s="94" t="s">
        <v>343</v>
      </c>
      <c r="C11" s="641">
        <f>'Section 15 data'!$C$27</f>
        <v>2.086E-2</v>
      </c>
      <c r="D11" s="642">
        <f>'Section 15 data'!$D$27</f>
        <v>0.14219999999999999</v>
      </c>
      <c r="E11" s="201">
        <f>'Section 15 data'!$E$27</f>
        <v>45.99</v>
      </c>
      <c r="F11" s="643">
        <f t="shared" si="0"/>
        <v>0.16305999999999998</v>
      </c>
    </row>
    <row r="12" spans="2:6" ht="15" customHeight="1" x14ac:dyDescent="0.2">
      <c r="B12" s="94" t="s">
        <v>344</v>
      </c>
      <c r="C12" s="641">
        <f>'Section 15 data'!$C$28</f>
        <v>5.9670000000000001E-2</v>
      </c>
      <c r="D12" s="642">
        <f>'Section 15 data'!$D$28</f>
        <v>0.97026999999999997</v>
      </c>
      <c r="E12" s="201">
        <f>'Section 15 data'!$E$28</f>
        <v>31.49</v>
      </c>
      <c r="F12" s="643">
        <f t="shared" si="0"/>
        <v>1.0299399999999999</v>
      </c>
    </row>
    <row r="13" spans="2:6" ht="15" customHeight="1" x14ac:dyDescent="0.2">
      <c r="B13" s="94" t="s">
        <v>345</v>
      </c>
      <c r="C13" s="641">
        <f>'Section 15 data'!$C$29</f>
        <v>0.11412</v>
      </c>
      <c r="D13" s="642">
        <f>'Section 15 data'!$D$29</f>
        <v>1.0264800000000001</v>
      </c>
      <c r="E13" s="201">
        <f>'Section 15 data'!$E$29</f>
        <v>34.1</v>
      </c>
      <c r="F13" s="643">
        <f t="shared" si="0"/>
        <v>1.1406000000000001</v>
      </c>
    </row>
    <row r="14" spans="2:6" ht="15" customHeight="1" x14ac:dyDescent="0.2">
      <c r="B14" s="94" t="s">
        <v>346</v>
      </c>
      <c r="C14" s="641">
        <f>'Section 15 data'!$C$30</f>
        <v>5.7680000000000002E-2</v>
      </c>
      <c r="D14" s="642">
        <f>'Section 15 data'!$D$30</f>
        <v>0.38943</v>
      </c>
      <c r="E14" s="201">
        <f>'Section 15 data'!$E$30</f>
        <v>39.99</v>
      </c>
      <c r="F14" s="643">
        <f t="shared" si="0"/>
        <v>0.44711000000000001</v>
      </c>
    </row>
    <row r="15" spans="2:6" ht="15" customHeight="1" x14ac:dyDescent="0.2">
      <c r="B15" s="94" t="s">
        <v>347</v>
      </c>
      <c r="C15" s="641">
        <f>'Section 15 data'!$C$31</f>
        <v>3.5999999999999997E-4</v>
      </c>
      <c r="D15" s="642">
        <f>'Section 15 data'!$D$31</f>
        <v>8.2470000000000002E-2</v>
      </c>
      <c r="E15" s="201">
        <f>'Section 15 data'!$E$31</f>
        <v>91.76</v>
      </c>
      <c r="F15" s="643">
        <f t="shared" si="0"/>
        <v>8.2830000000000001E-2</v>
      </c>
    </row>
    <row r="16" spans="2:6" ht="15" customHeight="1" x14ac:dyDescent="0.2">
      <c r="B16" s="94" t="s">
        <v>270</v>
      </c>
      <c r="C16" s="641">
        <f>'Section 15 data'!$C$32</f>
        <v>0</v>
      </c>
      <c r="D16" s="642">
        <f>'Section 15 data'!$D$32</f>
        <v>0</v>
      </c>
      <c r="E16" s="201">
        <f>'Section 15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15 data'!$C$8</f>
        <v>0.51385999999999998</v>
      </c>
      <c r="D17" s="644">
        <f>'Section 15 data'!$D$8</f>
        <v>2.7468699999999999</v>
      </c>
      <c r="E17" s="316">
        <f>'Section 15 data'!$E$8</f>
        <v>17.71</v>
      </c>
      <c r="F17" s="644">
        <f t="shared" si="0"/>
        <v>3.2607299999999997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628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1.08</v>
      </c>
      <c r="D8" s="634">
        <f>'Section 15 data'!$K$13</f>
        <v>6.5000000000000002E-2</v>
      </c>
      <c r="E8" s="201">
        <f>'Section 15 data'!$L$13</f>
        <v>103.52</v>
      </c>
      <c r="F8" s="629">
        <f>SUM(C8,D8)</f>
        <v>1.145</v>
      </c>
    </row>
    <row r="9" spans="2:6" ht="15" customHeight="1" x14ac:dyDescent="0.2">
      <c r="B9" s="82" t="s">
        <v>335</v>
      </c>
      <c r="C9" s="67">
        <f>'Section 15 data'!$J$14</f>
        <v>9.3469999999999995</v>
      </c>
      <c r="D9" s="634">
        <f>'Section 15 data'!$K$14</f>
        <v>1.8260000000000001</v>
      </c>
      <c r="E9" s="201">
        <f>'Section 15 data'!$L$14</f>
        <v>50.65</v>
      </c>
      <c r="F9" s="629">
        <f t="shared" ref="F9:F15" si="0">SUM(C9,D9)</f>
        <v>11.173</v>
      </c>
    </row>
    <row r="10" spans="2:6" ht="15" customHeight="1" x14ac:dyDescent="0.2">
      <c r="B10" s="81" t="s">
        <v>336</v>
      </c>
      <c r="C10" s="67">
        <f>'Section 15 data'!$J$15</f>
        <v>21.664999999999999</v>
      </c>
      <c r="D10" s="634">
        <f>'Section 15 data'!$K$15</f>
        <v>273.09899999999999</v>
      </c>
      <c r="E10" s="201">
        <f>'Section 15 data'!$L$15</f>
        <v>43.37412250135143</v>
      </c>
      <c r="F10" s="629">
        <f t="shared" si="0"/>
        <v>294.76400000000001</v>
      </c>
    </row>
    <row r="11" spans="2:6" ht="15" customHeight="1" x14ac:dyDescent="0.2">
      <c r="B11" s="81" t="s">
        <v>337</v>
      </c>
      <c r="C11" s="67">
        <f>'Section 15 data'!$J$16</f>
        <v>25.391999999999999</v>
      </c>
      <c r="D11" s="634">
        <f>'Section 15 data'!$K$16</f>
        <v>486.06099999999998</v>
      </c>
      <c r="E11" s="201">
        <f>'Section 15 data'!$L$16</f>
        <v>26.970279834017148</v>
      </c>
      <c r="F11" s="629">
        <f t="shared" si="0"/>
        <v>511.45299999999997</v>
      </c>
    </row>
    <row r="12" spans="2:6" ht="15" customHeight="1" x14ac:dyDescent="0.2">
      <c r="B12" s="81" t="s">
        <v>338</v>
      </c>
      <c r="C12" s="67">
        <f>'Section 15 data'!$J$17</f>
        <v>8.577</v>
      </c>
      <c r="D12" s="634">
        <f>'Section 15 data'!$K$17</f>
        <v>203.78899999999999</v>
      </c>
      <c r="E12" s="201">
        <f>'Section 15 data'!$L$17</f>
        <v>39.89</v>
      </c>
      <c r="F12" s="629">
        <f t="shared" si="0"/>
        <v>212.36599999999999</v>
      </c>
    </row>
    <row r="13" spans="2:6" ht="15" customHeight="1" x14ac:dyDescent="0.2">
      <c r="B13" s="81" t="s">
        <v>339</v>
      </c>
      <c r="C13" s="67">
        <f>'Section 15 data'!$J$18</f>
        <v>1.883</v>
      </c>
      <c r="D13" s="634">
        <f>'Section 15 data'!$K$18</f>
        <v>40.112000000000002</v>
      </c>
      <c r="E13" s="201">
        <f>'Section 15 data'!$L$18</f>
        <v>91.76</v>
      </c>
      <c r="F13" s="629">
        <f t="shared" si="0"/>
        <v>41.995000000000005</v>
      </c>
    </row>
    <row r="14" spans="2:6" ht="15" customHeight="1" x14ac:dyDescent="0.2">
      <c r="B14" s="81" t="s">
        <v>268</v>
      </c>
      <c r="C14" s="67">
        <f>'Section 15 data'!$J$19</f>
        <v>5.0999999999999997E-2</v>
      </c>
      <c r="D14" s="634">
        <f>'Section 15 data'!$K$19</f>
        <v>0</v>
      </c>
      <c r="E14" s="201">
        <f>'Section 15 data'!$L$19</f>
        <v>0</v>
      </c>
      <c r="F14" s="629">
        <f t="shared" si="0"/>
        <v>5.0999999999999997E-2</v>
      </c>
    </row>
    <row r="15" spans="2:6" ht="15" customHeight="1" x14ac:dyDescent="0.2">
      <c r="B15" s="83" t="s">
        <v>80</v>
      </c>
      <c r="C15" s="635">
        <f>'Section 15 data'!$J$8</f>
        <v>67.995000000000005</v>
      </c>
      <c r="D15" s="635">
        <f>'Section 15 data'!$K$8</f>
        <v>1004.951</v>
      </c>
      <c r="E15" s="316">
        <f>'Section 15 data'!$L$8</f>
        <v>18.43</v>
      </c>
      <c r="F15" s="636">
        <f t="shared" si="0"/>
        <v>1072.9459999999999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653</v>
      </c>
      <c r="C3" t="s">
        <v>629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data'!J24</f>
        <v>0.10100000000000001</v>
      </c>
      <c r="D8" s="85">
        <f>'Section 15 data'!$K$24</f>
        <v>0</v>
      </c>
      <c r="E8" s="201">
        <f>'Section 15 data'!$L$24</f>
        <v>0</v>
      </c>
      <c r="F8" s="629">
        <f>SUM(C8,D8)</f>
        <v>0.10100000000000001</v>
      </c>
    </row>
    <row r="9" spans="2:6" ht="15" customHeight="1" x14ac:dyDescent="0.2">
      <c r="B9" s="79" t="s">
        <v>341</v>
      </c>
      <c r="C9" s="67">
        <f>'Section 15 data'!$J$25</f>
        <v>2.9790000000000001</v>
      </c>
      <c r="D9" s="85">
        <f>'Section 15 data'!$K$25</f>
        <v>0.51200000000000001</v>
      </c>
      <c r="E9" s="201">
        <f>'Section 15 data'!$L$25</f>
        <v>51.99</v>
      </c>
      <c r="F9" s="629">
        <f t="shared" ref="F9:F17" si="0">SUM(C9,D9)</f>
        <v>3.4910000000000001</v>
      </c>
    </row>
    <row r="10" spans="2:6" ht="15" customHeight="1" x14ac:dyDescent="0.2">
      <c r="B10" s="80" t="s">
        <v>342</v>
      </c>
      <c r="C10" s="67">
        <f>'Section 15 data'!$J$26</f>
        <v>11.672000000000001</v>
      </c>
      <c r="D10" s="85">
        <f>'Section 15 data'!$K$26</f>
        <v>10.731</v>
      </c>
      <c r="E10" s="201">
        <f>'Section 15 data'!$L$26</f>
        <v>57.32</v>
      </c>
      <c r="F10" s="629">
        <f t="shared" si="0"/>
        <v>22.402999999999999</v>
      </c>
    </row>
    <row r="11" spans="2:6" ht="15" customHeight="1" x14ac:dyDescent="0.2">
      <c r="B11" s="78" t="s">
        <v>343</v>
      </c>
      <c r="C11" s="67">
        <f>'Section 15 data'!$J$27</f>
        <v>2.823</v>
      </c>
      <c r="D11" s="85">
        <f>'Section 15 data'!$K$27</f>
        <v>54.228000000000002</v>
      </c>
      <c r="E11" s="201">
        <f>'Section 15 data'!$L$27</f>
        <v>51.65</v>
      </c>
      <c r="F11" s="629">
        <f t="shared" si="0"/>
        <v>57.051000000000002</v>
      </c>
    </row>
    <row r="12" spans="2:6" ht="15" customHeight="1" x14ac:dyDescent="0.2">
      <c r="B12" s="78" t="s">
        <v>344</v>
      </c>
      <c r="C12" s="67">
        <f>'Section 15 data'!$J$28</f>
        <v>10.714</v>
      </c>
      <c r="D12" s="85">
        <f>'Section 15 data'!$K$28</f>
        <v>420.71800000000002</v>
      </c>
      <c r="E12" s="201">
        <f>'Section 15 data'!$L$28</f>
        <v>34.79</v>
      </c>
      <c r="F12" s="629">
        <f t="shared" si="0"/>
        <v>431.43200000000002</v>
      </c>
    </row>
    <row r="13" spans="2:6" ht="15" customHeight="1" x14ac:dyDescent="0.2">
      <c r="B13" s="78" t="s">
        <v>345</v>
      </c>
      <c r="C13" s="67">
        <f>'Section 15 data'!$J$29</f>
        <v>24.91</v>
      </c>
      <c r="D13" s="85">
        <f>'Section 15 data'!$K$29</f>
        <v>316.601</v>
      </c>
      <c r="E13" s="201">
        <f>'Section 15 data'!$L$29</f>
        <v>31.69</v>
      </c>
      <c r="F13" s="629">
        <f t="shared" si="0"/>
        <v>341.51100000000002</v>
      </c>
    </row>
    <row r="14" spans="2:6" ht="15" customHeight="1" x14ac:dyDescent="0.2">
      <c r="B14" s="78" t="s">
        <v>346</v>
      </c>
      <c r="C14" s="67">
        <f>'Section 15 data'!$J$30</f>
        <v>14.667</v>
      </c>
      <c r="D14" s="85">
        <f>'Section 15 data'!$K$30</f>
        <v>162.05000000000001</v>
      </c>
      <c r="E14" s="201">
        <f>'Section 15 data'!$L$30</f>
        <v>38.99</v>
      </c>
      <c r="F14" s="629">
        <f t="shared" si="0"/>
        <v>176.71700000000001</v>
      </c>
    </row>
    <row r="15" spans="2:6" ht="15" customHeight="1" x14ac:dyDescent="0.2">
      <c r="B15" s="78" t="s">
        <v>347</v>
      </c>
      <c r="C15" s="67">
        <f>'Section 15 data'!$J$31</f>
        <v>0.13100000000000001</v>
      </c>
      <c r="D15" s="85">
        <f>'Section 15 data'!$K$31</f>
        <v>40.112000000000002</v>
      </c>
      <c r="E15" s="201">
        <f>'Section 15 data'!$L$31</f>
        <v>91.76</v>
      </c>
      <c r="F15" s="629">
        <f t="shared" si="0"/>
        <v>40.243000000000002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201">
        <f>'Section 15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15 data'!J8</f>
        <v>67.995000000000005</v>
      </c>
      <c r="D17" s="87">
        <f>'Section 15 data'!$K$8</f>
        <v>1004.951</v>
      </c>
      <c r="E17" s="316">
        <f>'Section 15 data'!$L$8</f>
        <v>18.43</v>
      </c>
      <c r="F17" s="87">
        <f t="shared" si="0"/>
        <v>1072.9459999999999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81E343B-D3DF-4094-BC1F-22003749FE64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2E019CD-7FBF-440C-97BC-12D985074761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654</v>
      </c>
      <c r="C3" t="s">
        <v>631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191.005</v>
      </c>
      <c r="D8" s="634">
        <f>'Section 15 data'!$R$13</f>
        <v>0</v>
      </c>
      <c r="E8" s="201">
        <f>'Section 15 data'!$S$13</f>
        <v>0</v>
      </c>
      <c r="F8" s="629">
        <f>SUM(C8,D8)</f>
        <v>191.005</v>
      </c>
    </row>
    <row r="9" spans="2:6" ht="15" customHeight="1" x14ac:dyDescent="0.2">
      <c r="B9" s="82" t="s">
        <v>335</v>
      </c>
      <c r="C9" s="67">
        <f>'Section 15 data'!$Q$14</f>
        <v>362.47199999999998</v>
      </c>
      <c r="D9" s="634">
        <f>'Section 15 data'!$R$14</f>
        <v>260.02999999999997</v>
      </c>
      <c r="E9" s="201">
        <f>'Section 15 data'!$S$14</f>
        <v>29.21</v>
      </c>
      <c r="F9" s="629">
        <f t="shared" ref="F9:F15" si="0">SUM(C9,D9)</f>
        <v>622.50199999999995</v>
      </c>
    </row>
    <row r="10" spans="2:6" ht="15" customHeight="1" x14ac:dyDescent="0.2">
      <c r="B10" s="81" t="s">
        <v>336</v>
      </c>
      <c r="C10" s="67">
        <f>'Section 15 data'!$Q$15</f>
        <v>135.34100000000001</v>
      </c>
      <c r="D10" s="634">
        <f>'Section 15 data'!$R$15</f>
        <v>1036.9259999999999</v>
      </c>
      <c r="E10" s="201">
        <f>'Section 15 data'!$S$15</f>
        <v>28.186148751788149</v>
      </c>
      <c r="F10" s="629">
        <f t="shared" si="0"/>
        <v>1172.2669999999998</v>
      </c>
    </row>
    <row r="11" spans="2:6" ht="15" customHeight="1" x14ac:dyDescent="0.2">
      <c r="B11" s="81" t="s">
        <v>337</v>
      </c>
      <c r="C11" s="67">
        <f>'Section 15 data'!$Q$16</f>
        <v>25.015999999999998</v>
      </c>
      <c r="D11" s="634">
        <f>'Section 15 data'!$R$16</f>
        <v>386.47699999999998</v>
      </c>
      <c r="E11" s="201">
        <f>'Section 15 data'!$S$16</f>
        <v>50.89390134479698</v>
      </c>
      <c r="F11" s="629">
        <f t="shared" si="0"/>
        <v>411.49299999999999</v>
      </c>
    </row>
    <row r="12" spans="2:6" ht="15" customHeight="1" x14ac:dyDescent="0.2">
      <c r="B12" s="81" t="s">
        <v>338</v>
      </c>
      <c r="C12" s="67">
        <f>'Section 15 data'!$Q$17</f>
        <v>11.105</v>
      </c>
      <c r="D12" s="634">
        <f>'Section 15 data'!$R$17</f>
        <v>136.40899999999999</v>
      </c>
      <c r="E12" s="201">
        <f>'Section 15 data'!$S$17</f>
        <v>42.91</v>
      </c>
      <c r="F12" s="629">
        <f t="shared" si="0"/>
        <v>147.51399999999998</v>
      </c>
    </row>
    <row r="13" spans="2:6" ht="15" customHeight="1" x14ac:dyDescent="0.2">
      <c r="B13" s="81" t="s">
        <v>339</v>
      </c>
      <c r="C13" s="67">
        <f>'Section 15 data'!$Q$18</f>
        <v>0.98799999999999999</v>
      </c>
      <c r="D13" s="634">
        <f>'Section 15 data'!$R$18</f>
        <v>87.573999999999998</v>
      </c>
      <c r="E13" s="201">
        <f>'Section 15 data'!$S$18</f>
        <v>54.52</v>
      </c>
      <c r="F13" s="629">
        <f t="shared" si="0"/>
        <v>88.561999999999998</v>
      </c>
    </row>
    <row r="14" spans="2:6" ht="15" customHeight="1" x14ac:dyDescent="0.2">
      <c r="B14" s="81" t="s">
        <v>268</v>
      </c>
      <c r="C14" s="67">
        <f>'Section 15 data'!$Q$19</f>
        <v>0.16500000000000001</v>
      </c>
      <c r="D14" s="634">
        <f>'Section 15 data'!$R$19</f>
        <v>18.669</v>
      </c>
      <c r="E14" s="201">
        <f>'Section 15 data'!$S$19</f>
        <v>66.063166417551869</v>
      </c>
      <c r="F14" s="629">
        <f t="shared" si="0"/>
        <v>18.834</v>
      </c>
    </row>
    <row r="15" spans="2:6" ht="15" customHeight="1" x14ac:dyDescent="0.2">
      <c r="B15" s="83" t="s">
        <v>80</v>
      </c>
      <c r="C15" s="635">
        <f>'Section 15 data'!$Q$8</f>
        <v>726.09199999999998</v>
      </c>
      <c r="D15" s="635">
        <f>'Section 15 data'!$R$8</f>
        <v>1751.463</v>
      </c>
      <c r="E15" s="316">
        <f>'Section 15 data'!$S$8</f>
        <v>19.579999999999998</v>
      </c>
      <c r="F15" s="636">
        <f t="shared" si="0"/>
        <v>2477.5549999999998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655</v>
      </c>
      <c r="C3" t="s">
        <v>630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52.953000000000003</v>
      </c>
      <c r="D8" s="631">
        <f>'Section 15 data'!$R$24</f>
        <v>0</v>
      </c>
      <c r="E8" s="201">
        <f>'Section 15 data'!$S$24</f>
        <v>0</v>
      </c>
      <c r="F8" s="632">
        <f>SUM(C8,D8)</f>
        <v>52.953000000000003</v>
      </c>
    </row>
    <row r="9" spans="2:6" ht="15" customHeight="1" x14ac:dyDescent="0.2">
      <c r="B9" s="79" t="s">
        <v>341</v>
      </c>
      <c r="C9" s="630">
        <f>'Section 15 data'!$Q$25</f>
        <v>286.875</v>
      </c>
      <c r="D9" s="631">
        <f>'Section 15 data'!$R$25</f>
        <v>53.006</v>
      </c>
      <c r="E9" s="201">
        <f>'Section 15 data'!$S$25</f>
        <v>57.86</v>
      </c>
      <c r="F9" s="632">
        <f t="shared" ref="F9:F17" si="0">SUM(C9,D9)</f>
        <v>339.88099999999997</v>
      </c>
    </row>
    <row r="10" spans="2:6" ht="15" customHeight="1" x14ac:dyDescent="0.2">
      <c r="B10" s="80" t="s">
        <v>342</v>
      </c>
      <c r="C10" s="630">
        <f>'Section 15 data'!$Q$26</f>
        <v>301.37700000000001</v>
      </c>
      <c r="D10" s="631">
        <f>'Section 15 data'!$R$26</f>
        <v>157.13</v>
      </c>
      <c r="E10" s="201">
        <f>'Section 15 data'!$S$26</f>
        <v>50.92</v>
      </c>
      <c r="F10" s="632">
        <f t="shared" si="0"/>
        <v>458.50700000000001</v>
      </c>
    </row>
    <row r="11" spans="2:6" ht="15" customHeight="1" x14ac:dyDescent="0.2">
      <c r="B11" s="78" t="s">
        <v>343</v>
      </c>
      <c r="C11" s="630">
        <f>'Section 15 data'!$Q$27</f>
        <v>21.408000000000001</v>
      </c>
      <c r="D11" s="631">
        <f>'Section 15 data'!$R$27</f>
        <v>233.827</v>
      </c>
      <c r="E11" s="201">
        <f>'Section 15 data'!$S$27</f>
        <v>48.48</v>
      </c>
      <c r="F11" s="632">
        <f t="shared" si="0"/>
        <v>255.23500000000001</v>
      </c>
    </row>
    <row r="12" spans="2:6" ht="15" customHeight="1" x14ac:dyDescent="0.2">
      <c r="B12" s="78" t="s">
        <v>344</v>
      </c>
      <c r="C12" s="630">
        <f>'Section 15 data'!$Q$28</f>
        <v>27.972999999999999</v>
      </c>
      <c r="D12" s="631">
        <f>'Section 15 data'!$R$28</f>
        <v>887.053</v>
      </c>
      <c r="E12" s="201">
        <f>'Section 15 data'!$S$28</f>
        <v>33.72</v>
      </c>
      <c r="F12" s="632">
        <f t="shared" si="0"/>
        <v>915.02599999999995</v>
      </c>
    </row>
    <row r="13" spans="2:6" ht="15" customHeight="1" x14ac:dyDescent="0.2">
      <c r="B13" s="78" t="s">
        <v>345</v>
      </c>
      <c r="C13" s="630">
        <f>'Section 15 data'!$Q$29</f>
        <v>26.832000000000001</v>
      </c>
      <c r="D13" s="631">
        <f>'Section 15 data'!$R$29</f>
        <v>315.73399999999998</v>
      </c>
      <c r="E13" s="201">
        <f>'Section 15 data'!$S$29</f>
        <v>31.27</v>
      </c>
      <c r="F13" s="632">
        <f t="shared" si="0"/>
        <v>342.56599999999997</v>
      </c>
    </row>
    <row r="14" spans="2:6" ht="15" customHeight="1" x14ac:dyDescent="0.2">
      <c r="B14" s="78" t="s">
        <v>346</v>
      </c>
      <c r="C14" s="630">
        <f>'Section 15 data'!$Q$30</f>
        <v>8.641</v>
      </c>
      <c r="D14" s="631">
        <f>'Section 15 data'!$R$30</f>
        <v>95.266000000000005</v>
      </c>
      <c r="E14" s="201">
        <f>'Section 15 data'!$S$30</f>
        <v>37.54</v>
      </c>
      <c r="F14" s="632">
        <f t="shared" si="0"/>
        <v>103.90700000000001</v>
      </c>
    </row>
    <row r="15" spans="2:6" ht="15" customHeight="1" x14ac:dyDescent="0.2">
      <c r="B15" s="78" t="s">
        <v>347</v>
      </c>
      <c r="C15" s="630">
        <f>'Section 15 data'!$Q$31</f>
        <v>3.4000000000000002E-2</v>
      </c>
      <c r="D15" s="631">
        <f>'Section 15 data'!$R$31</f>
        <v>9.4469999999999992</v>
      </c>
      <c r="E15" s="201">
        <f>'Section 15 data'!$S$31</f>
        <v>91.76</v>
      </c>
      <c r="F15" s="632">
        <f t="shared" si="0"/>
        <v>9.4809999999999999</v>
      </c>
    </row>
    <row r="16" spans="2:6" ht="15" customHeight="1" x14ac:dyDescent="0.2">
      <c r="B16" s="78" t="s">
        <v>270</v>
      </c>
      <c r="C16" s="630">
        <f>'Section 15 data'!$Q$32</f>
        <v>0</v>
      </c>
      <c r="D16" s="631">
        <f>'Section 15 data'!$R$32</f>
        <v>0</v>
      </c>
      <c r="E16" s="201">
        <f>'Section 15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726.09199999999998</v>
      </c>
      <c r="D17" s="87">
        <f>'Section 15 data'!$R$8</f>
        <v>1751.463</v>
      </c>
      <c r="E17" s="316">
        <f>'Section 15 data'!$S$8</f>
        <v>19.579999999999998</v>
      </c>
      <c r="F17" s="87">
        <f t="shared" si="0"/>
        <v>2477.5549999999998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637</v>
      </c>
    </row>
    <row r="5" spans="2:12" ht="15" customHeight="1" x14ac:dyDescent="0.2">
      <c r="B5" s="847" t="s">
        <v>376</v>
      </c>
      <c r="C5" s="916" t="s">
        <v>638</v>
      </c>
      <c r="D5" s="916"/>
      <c r="E5" s="916"/>
      <c r="F5" s="908"/>
      <c r="H5" s="847" t="s">
        <v>376</v>
      </c>
      <c r="I5" s="792" t="s">
        <v>755</v>
      </c>
      <c r="J5" s="866"/>
      <c r="K5" s="866"/>
      <c r="L5" s="791"/>
    </row>
    <row r="6" spans="2:12" ht="60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657</v>
      </c>
      <c r="J6" s="34" t="s">
        <v>277</v>
      </c>
      <c r="K6" s="34" t="s">
        <v>658</v>
      </c>
      <c r="L6" s="35" t="s">
        <v>639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49" t="s">
        <v>81</v>
      </c>
      <c r="J7" s="36" t="s">
        <v>81</v>
      </c>
      <c r="K7" s="350" t="s">
        <v>280</v>
      </c>
      <c r="L7" s="351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57">
        <f>'Section 15 data'!$C$8</f>
        <v>0.51385999999999998</v>
      </c>
      <c r="D9" s="57">
        <f>'Section 15 data'!$D$8</f>
        <v>2.7468699999999999</v>
      </c>
      <c r="E9" s="58">
        <f>'Section 15 data'!$E$8</f>
        <v>17.71</v>
      </c>
      <c r="F9" s="76">
        <f>SUM(C9,D9)</f>
        <v>3.2607299999999997</v>
      </c>
      <c r="G9" s="25"/>
      <c r="H9" s="28" t="str">
        <f>Index!$B$4</f>
        <v>Devon Cornwall and the Isles of Scilly</v>
      </c>
      <c r="I9" s="59">
        <f>'Section 15 data'!$G$6</f>
        <v>87.569980000000001</v>
      </c>
      <c r="J9" s="60">
        <f>'Section 15 data'!$G$5</f>
        <v>27.012790000000003</v>
      </c>
      <c r="K9" s="43">
        <f>IF(I9=0,0,100*F9/I9)</f>
        <v>3.7235705660775529</v>
      </c>
      <c r="L9" s="61">
        <f>IF(J9=0,0,100*F9/J9)</f>
        <v>12.071059672103472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659</v>
      </c>
      <c r="C3" t="s">
        <v>640</v>
      </c>
    </row>
    <row r="5" spans="2:12" ht="15" customHeight="1" x14ac:dyDescent="0.2">
      <c r="B5" s="847" t="s">
        <v>376</v>
      </c>
      <c r="C5" s="916" t="s">
        <v>641</v>
      </c>
      <c r="D5" s="916"/>
      <c r="E5" s="916"/>
      <c r="F5" s="908"/>
      <c r="G5" s="25"/>
      <c r="H5" s="847" t="s">
        <v>376</v>
      </c>
      <c r="I5" s="792" t="s">
        <v>756</v>
      </c>
      <c r="J5" s="866"/>
      <c r="K5" s="866"/>
      <c r="L5" s="791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657</v>
      </c>
      <c r="J6" s="34" t="s">
        <v>277</v>
      </c>
      <c r="K6" s="34" t="s">
        <v>658</v>
      </c>
      <c r="L6" s="35" t="s">
        <v>639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49" t="s">
        <v>325</v>
      </c>
      <c r="J7" s="36" t="s">
        <v>325</v>
      </c>
      <c r="K7" s="350" t="s">
        <v>280</v>
      </c>
      <c r="L7" s="351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15 data'!$J$8</f>
        <v>67.995000000000005</v>
      </c>
      <c r="D9" s="67">
        <f>'Section 15 data'!$K$8</f>
        <v>1004.951</v>
      </c>
      <c r="E9" s="770">
        <f>'Section 15 data'!$L$8</f>
        <v>18.43</v>
      </c>
      <c r="F9" s="77">
        <f>SUM(C9,D9)</f>
        <v>1072.9459999999999</v>
      </c>
      <c r="G9" s="25"/>
      <c r="H9" s="28" t="str">
        <f>Index!$B$4</f>
        <v>Devon Cornwall and the Isles of Scilly</v>
      </c>
      <c r="I9" s="67">
        <f>'Section 15 data'!$N$6</f>
        <v>8251.4529999999995</v>
      </c>
      <c r="J9" s="67">
        <f>'Section 15 data'!$N$5</f>
        <v>25733.827999999998</v>
      </c>
      <c r="K9" s="637">
        <f>IF(I9=0,0,100*F9/I9)</f>
        <v>13.003115936066047</v>
      </c>
      <c r="L9" s="77">
        <f>IF(J9=0,0,100*F9/J9)</f>
        <v>4.1693991270944997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660</v>
      </c>
      <c r="C3" t="s">
        <v>642</v>
      </c>
    </row>
    <row r="5" spans="2:12" ht="15" customHeight="1" x14ac:dyDescent="0.2">
      <c r="B5" s="847" t="s">
        <v>380</v>
      </c>
      <c r="C5" s="916" t="s">
        <v>643</v>
      </c>
      <c r="D5" s="916"/>
      <c r="E5" s="916"/>
      <c r="F5" s="908"/>
      <c r="G5" s="25"/>
      <c r="H5" s="847" t="s">
        <v>380</v>
      </c>
      <c r="I5" s="792" t="s">
        <v>757</v>
      </c>
      <c r="J5" s="866"/>
      <c r="K5" s="866"/>
      <c r="L5" s="791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657</v>
      </c>
      <c r="J6" s="34" t="s">
        <v>277</v>
      </c>
      <c r="K6" s="34" t="s">
        <v>658</v>
      </c>
      <c r="L6" s="35" t="s">
        <v>639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49" t="s">
        <v>271</v>
      </c>
      <c r="J7" s="36" t="s">
        <v>271</v>
      </c>
      <c r="K7" s="350" t="s">
        <v>280</v>
      </c>
      <c r="L7" s="351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15 data'!$Q$8</f>
        <v>726.09199999999998</v>
      </c>
      <c r="D9" s="67">
        <f>'Section 15 data'!$R$8</f>
        <v>1751.463</v>
      </c>
      <c r="E9" s="770">
        <f>'Section 15 data'!$S$8</f>
        <v>19.579999999999998</v>
      </c>
      <c r="F9" s="77">
        <f>SUM(C9,D9)</f>
        <v>2477.5549999999998</v>
      </c>
      <c r="G9" s="638"/>
      <c r="H9" s="28" t="str">
        <f>Index!$B$4</f>
        <v>Devon Cornwall and the Isles of Scilly</v>
      </c>
      <c r="I9" s="68">
        <f>'Section 15 data'!$U$6</f>
        <v>23115.441999999999</v>
      </c>
      <c r="J9" s="43">
        <f>'Section 15 data'!$U$5</f>
        <v>124156.857</v>
      </c>
      <c r="K9" s="43">
        <f>IF(I9=0,0,100*F9/I9)</f>
        <v>10.718181378491485</v>
      </c>
      <c r="L9" s="61">
        <f>IF(J9=0,0,100*F9/J9)</f>
        <v>1.9955039615733827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706</v>
      </c>
      <c r="D3" t="s">
        <v>705</v>
      </c>
      <c r="E3" t="s">
        <v>704</v>
      </c>
      <c r="F3" t="s">
        <v>703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4" t="s">
        <v>645</v>
      </c>
      <c r="C3" s="805"/>
      <c r="D3" s="805"/>
      <c r="E3" s="805"/>
      <c r="F3" s="805"/>
      <c r="G3" s="805"/>
      <c r="I3" s="804" t="s">
        <v>647</v>
      </c>
      <c r="J3" s="805"/>
      <c r="K3" s="805"/>
      <c r="L3" s="805"/>
      <c r="M3" s="805"/>
      <c r="N3" s="805"/>
      <c r="P3" s="804" t="s">
        <v>646</v>
      </c>
      <c r="Q3" s="805"/>
      <c r="R3" s="805"/>
      <c r="S3" s="805"/>
      <c r="T3" s="805"/>
      <c r="U3" s="805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489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489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489</v>
      </c>
    </row>
    <row r="5" spans="2:21" x14ac:dyDescent="0.2">
      <c r="B5" s="342" t="s">
        <v>106</v>
      </c>
      <c r="C5" s="343">
        <v>10.266860000000001</v>
      </c>
      <c r="D5" s="23">
        <v>16.745930000000001</v>
      </c>
      <c r="E5" s="459">
        <v>5.48</v>
      </c>
      <c r="F5" s="462">
        <f>C5*E5/100</f>
        <v>0.56262392800000005</v>
      </c>
      <c r="G5" s="463">
        <f>C5+D5</f>
        <v>27.012790000000003</v>
      </c>
      <c r="I5" s="342" t="s">
        <v>106</v>
      </c>
      <c r="J5" s="343">
        <v>2115.39</v>
      </c>
      <c r="K5" s="343">
        <v>23618.437999999998</v>
      </c>
      <c r="L5" s="459">
        <v>4.5599999999999996</v>
      </c>
      <c r="M5" s="462">
        <f>K5*L5/100</f>
        <v>1077.0007727999998</v>
      </c>
      <c r="N5" s="463">
        <f>J5+K5</f>
        <v>25733.827999999998</v>
      </c>
      <c r="P5" s="342" t="s">
        <v>106</v>
      </c>
      <c r="Q5" s="343">
        <v>10544.929</v>
      </c>
      <c r="R5" s="343">
        <v>113611.928</v>
      </c>
      <c r="S5" s="459">
        <v>3.79</v>
      </c>
      <c r="T5" s="462">
        <f>R5*S5/100</f>
        <v>4305.8920711999999</v>
      </c>
      <c r="U5" s="463">
        <f>Q5+R5</f>
        <v>124156.857</v>
      </c>
    </row>
    <row r="6" spans="2:21" x14ac:dyDescent="0.2">
      <c r="B6" s="344" t="s">
        <v>92</v>
      </c>
      <c r="C6" s="341">
        <v>8.0540900000000004</v>
      </c>
      <c r="D6" s="23">
        <v>79.515889999999999</v>
      </c>
      <c r="E6" s="460">
        <v>2.44</v>
      </c>
      <c r="F6" s="464">
        <f>C6*E6/100</f>
        <v>0.196519796</v>
      </c>
      <c r="G6" s="465">
        <f t="shared" ref="G6:G8" si="0">C6+D6</f>
        <v>87.569980000000001</v>
      </c>
      <c r="I6" s="344" t="s">
        <v>92</v>
      </c>
      <c r="J6" s="341">
        <v>1821.8979999999999</v>
      </c>
      <c r="K6" s="341">
        <v>6429.5550000000003</v>
      </c>
      <c r="L6" s="460">
        <v>7.14</v>
      </c>
      <c r="M6" s="464">
        <f>K6*L6/100</f>
        <v>459.07022699999999</v>
      </c>
      <c r="N6" s="465">
        <f>J6+K6</f>
        <v>8251.4529999999995</v>
      </c>
      <c r="P6" s="344" t="s">
        <v>92</v>
      </c>
      <c r="Q6" s="341">
        <v>7957.8720000000003</v>
      </c>
      <c r="R6" s="341">
        <v>15157.57</v>
      </c>
      <c r="S6" s="460">
        <v>9.6199999999999992</v>
      </c>
      <c r="T6" s="464">
        <f>R6*S6/100</f>
        <v>1458.158234</v>
      </c>
      <c r="U6" s="465">
        <f>Q6+R6</f>
        <v>23115.441999999999</v>
      </c>
    </row>
    <row r="7" spans="2:21" x14ac:dyDescent="0.2">
      <c r="B7" s="345" t="s">
        <v>105</v>
      </c>
      <c r="C7" s="341">
        <v>2.2127600000000003</v>
      </c>
      <c r="D7" s="23">
        <v>96.409600000000012</v>
      </c>
      <c r="E7" s="460">
        <v>2</v>
      </c>
      <c r="F7" s="464">
        <f>C7*E7/100</f>
        <v>4.4255200000000008E-2</v>
      </c>
      <c r="G7" s="465">
        <f t="shared" si="0"/>
        <v>98.622360000000015</v>
      </c>
      <c r="I7" s="345" t="s">
        <v>105</v>
      </c>
      <c r="J7" s="341">
        <v>293.49099999999999</v>
      </c>
      <c r="K7" s="341">
        <v>17157.629000000001</v>
      </c>
      <c r="L7" s="460">
        <v>5.69</v>
      </c>
      <c r="M7" s="464">
        <f>K7*L7/100</f>
        <v>976.2690901000002</v>
      </c>
      <c r="N7" s="465">
        <f>J7+K7</f>
        <v>17451.120000000003</v>
      </c>
      <c r="P7" s="345" t="s">
        <v>105</v>
      </c>
      <c r="Q7" s="341">
        <v>2587.0569999999998</v>
      </c>
      <c r="R7" s="341">
        <v>98449.111000000004</v>
      </c>
      <c r="S7" s="460">
        <v>4.21</v>
      </c>
      <c r="T7" s="464">
        <f>R7*S7/100</f>
        <v>4144.7075731000004</v>
      </c>
      <c r="U7" s="465">
        <f>Q7+R7</f>
        <v>101036.16800000001</v>
      </c>
    </row>
    <row r="8" spans="2:21" ht="13.5" thickBot="1" x14ac:dyDescent="0.25">
      <c r="B8" s="346" t="s">
        <v>99</v>
      </c>
      <c r="C8" s="347">
        <v>2.307E-2</v>
      </c>
      <c r="D8" s="23">
        <v>2.6283600000000003</v>
      </c>
      <c r="E8" s="461">
        <v>21.19</v>
      </c>
      <c r="F8" s="466">
        <f>C8*E8/100</f>
        <v>4.8885330000000005E-3</v>
      </c>
      <c r="G8" s="467">
        <f t="shared" si="0"/>
        <v>2.6514300000000004</v>
      </c>
      <c r="I8" s="346" t="s">
        <v>99</v>
      </c>
      <c r="J8" s="578">
        <v>4.4180000000000001</v>
      </c>
      <c r="K8" s="347">
        <v>1116.046</v>
      </c>
      <c r="L8" s="461">
        <v>25.64</v>
      </c>
      <c r="M8" s="466">
        <f>K8*L8/100</f>
        <v>286.15419439999999</v>
      </c>
      <c r="N8" s="467">
        <f>J8+K8</f>
        <v>1120.4639999999999</v>
      </c>
      <c r="P8" s="346" t="s">
        <v>99</v>
      </c>
      <c r="Q8" s="347">
        <v>24.582000000000001</v>
      </c>
      <c r="R8" s="347">
        <v>1926.085</v>
      </c>
      <c r="S8" s="461">
        <v>20.309999999999999</v>
      </c>
      <c r="T8" s="466">
        <f>R8*S8/100</f>
        <v>391.18786349999993</v>
      </c>
      <c r="U8" s="467">
        <f>Q8+R8</f>
        <v>1950.6670000000001</v>
      </c>
    </row>
    <row r="9" spans="2:21" x14ac:dyDescent="0.2">
      <c r="D9" s="579"/>
      <c r="J9" s="579"/>
    </row>
    <row r="11" spans="2:21" ht="38.25" customHeight="1" x14ac:dyDescent="0.2">
      <c r="B11" s="804" t="s">
        <v>477</v>
      </c>
      <c r="C11" s="805"/>
      <c r="D11" s="805"/>
      <c r="E11" s="805"/>
      <c r="F11" s="805"/>
      <c r="G11" s="805"/>
      <c r="I11" s="804" t="s">
        <v>490</v>
      </c>
      <c r="J11" s="805"/>
      <c r="K11" s="805"/>
      <c r="L11" s="805"/>
      <c r="M11" s="805"/>
      <c r="N11" s="805"/>
      <c r="P11" s="804" t="s">
        <v>478</v>
      </c>
      <c r="Q11" s="805"/>
      <c r="R11" s="805"/>
      <c r="S11" s="805"/>
      <c r="T11" s="805"/>
      <c r="U11" s="805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489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489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489</v>
      </c>
    </row>
    <row r="13" spans="2:21" x14ac:dyDescent="0.2">
      <c r="B13" s="342" t="s">
        <v>119</v>
      </c>
      <c r="C13" s="546">
        <v>0</v>
      </c>
      <c r="D13" s="343">
        <v>2.2620000000000001E-2</v>
      </c>
      <c r="E13" s="459">
        <v>56.12</v>
      </c>
      <c r="F13" s="462">
        <f t="shared" ref="F13:F19" si="1">D13*E13/100</f>
        <v>1.2694344E-2</v>
      </c>
      <c r="G13" s="463">
        <f t="shared" ref="G13:G19" si="2">C13+D13</f>
        <v>2.2620000000000001E-2</v>
      </c>
      <c r="I13" s="342" t="s">
        <v>119</v>
      </c>
      <c r="J13" s="343">
        <v>0</v>
      </c>
      <c r="K13" s="343">
        <v>0</v>
      </c>
      <c r="L13" s="459">
        <v>0</v>
      </c>
      <c r="M13" s="462">
        <f t="shared" ref="M13:M19" si="3">K13*L13/100</f>
        <v>0</v>
      </c>
      <c r="N13" s="463">
        <f t="shared" ref="N13:N19" si="4">J13+K13</f>
        <v>0</v>
      </c>
      <c r="P13" s="342" t="s">
        <v>119</v>
      </c>
      <c r="Q13" s="343">
        <v>0</v>
      </c>
      <c r="R13" s="343">
        <v>0</v>
      </c>
      <c r="S13" s="459">
        <v>0</v>
      </c>
      <c r="T13" s="462">
        <f t="shared" ref="T13:T19" si="5">R13*S13/100</f>
        <v>0</v>
      </c>
      <c r="U13" s="463">
        <f t="shared" ref="U13:U19" si="6">Q13+R13</f>
        <v>0</v>
      </c>
    </row>
    <row r="14" spans="2:21" x14ac:dyDescent="0.2">
      <c r="B14" s="344" t="s">
        <v>120</v>
      </c>
      <c r="C14" s="546">
        <v>7.5000000000000002E-4</v>
      </c>
      <c r="D14" s="341">
        <v>0.14002999999999999</v>
      </c>
      <c r="E14" s="460">
        <v>29.78</v>
      </c>
      <c r="F14" s="464">
        <f t="shared" si="1"/>
        <v>4.1700933999999995E-2</v>
      </c>
      <c r="G14" s="465">
        <f t="shared" si="2"/>
        <v>0.14077999999999999</v>
      </c>
      <c r="I14" s="344" t="s">
        <v>120</v>
      </c>
      <c r="J14" s="341">
        <v>2E-3</v>
      </c>
      <c r="K14" s="341">
        <v>7.9550000000000001</v>
      </c>
      <c r="L14" s="460">
        <v>52.3</v>
      </c>
      <c r="M14" s="464">
        <f t="shared" si="3"/>
        <v>4.1604649999999994</v>
      </c>
      <c r="N14" s="465">
        <f t="shared" si="4"/>
        <v>7.9569999999999999</v>
      </c>
      <c r="P14" s="344" t="s">
        <v>120</v>
      </c>
      <c r="Q14" s="341">
        <v>0.436</v>
      </c>
      <c r="R14" s="341">
        <v>260.02999999999997</v>
      </c>
      <c r="S14" s="460">
        <v>29.21</v>
      </c>
      <c r="T14" s="464">
        <f t="shared" si="5"/>
        <v>75.954763</v>
      </c>
      <c r="U14" s="465">
        <f t="shared" si="6"/>
        <v>260.46599999999995</v>
      </c>
    </row>
    <row r="15" spans="2:21" x14ac:dyDescent="0.2">
      <c r="B15" s="345" t="s">
        <v>121</v>
      </c>
      <c r="C15" s="546">
        <v>1.0200000000000001E-3</v>
      </c>
      <c r="D15" s="341">
        <v>1.11151</v>
      </c>
      <c r="E15" s="460">
        <v>31.992284752893134</v>
      </c>
      <c r="F15" s="464">
        <f t="shared" si="1"/>
        <v>0.3555974442568825</v>
      </c>
      <c r="G15" s="465">
        <f t="shared" si="2"/>
        <v>1.11253</v>
      </c>
      <c r="I15" s="345" t="s">
        <v>121</v>
      </c>
      <c r="J15" s="341">
        <v>3.2000000000000001E-2</v>
      </c>
      <c r="K15" s="341">
        <v>292.00299999999999</v>
      </c>
      <c r="L15" s="460">
        <v>50.535377807917357</v>
      </c>
      <c r="M15" s="464">
        <f t="shared" si="3"/>
        <v>147.56481926045291</v>
      </c>
      <c r="N15" s="465">
        <f t="shared" si="4"/>
        <v>292.03499999999997</v>
      </c>
      <c r="P15" s="345" t="s">
        <v>121</v>
      </c>
      <c r="Q15" s="341">
        <v>4.4569999999999999</v>
      </c>
      <c r="R15" s="341">
        <v>1036.9259999999999</v>
      </c>
      <c r="S15" s="460">
        <v>28.186148751788149</v>
      </c>
      <c r="T15" s="464">
        <f t="shared" si="5"/>
        <v>292.26950480596673</v>
      </c>
      <c r="U15" s="465">
        <f t="shared" si="6"/>
        <v>1041.383</v>
      </c>
    </row>
    <row r="16" spans="2:21" x14ac:dyDescent="0.2">
      <c r="B16" s="345" t="s">
        <v>122</v>
      </c>
      <c r="C16" s="546">
        <v>6.7499999999999999E-3</v>
      </c>
      <c r="D16" s="341">
        <v>0.56820000000000004</v>
      </c>
      <c r="E16" s="460">
        <v>45.184920315304623</v>
      </c>
      <c r="F16" s="464">
        <f t="shared" si="1"/>
        <v>0.25674071723156089</v>
      </c>
      <c r="G16" s="465">
        <f t="shared" si="2"/>
        <v>0.57495000000000007</v>
      </c>
      <c r="I16" s="345" t="s">
        <v>122</v>
      </c>
      <c r="J16" s="341">
        <v>0.82199999999999995</v>
      </c>
      <c r="K16" s="341">
        <v>417.58</v>
      </c>
      <c r="L16" s="460">
        <v>46.381356566241777</v>
      </c>
      <c r="M16" s="464">
        <f t="shared" si="3"/>
        <v>193.6792687493124</v>
      </c>
      <c r="N16" s="465">
        <f t="shared" si="4"/>
        <v>418.40199999999999</v>
      </c>
      <c r="P16" s="345" t="s">
        <v>122</v>
      </c>
      <c r="Q16" s="341">
        <v>8.2330000000000005</v>
      </c>
      <c r="R16" s="341">
        <v>386.47699999999998</v>
      </c>
      <c r="S16" s="460">
        <v>50.89390134479698</v>
      </c>
      <c r="T16" s="464">
        <f t="shared" si="5"/>
        <v>196.69322310033101</v>
      </c>
      <c r="U16" s="465">
        <f t="shared" si="6"/>
        <v>394.71</v>
      </c>
    </row>
    <row r="17" spans="2:21" x14ac:dyDescent="0.2">
      <c r="B17" s="345" t="s">
        <v>123</v>
      </c>
      <c r="C17" s="546">
        <v>5.6799999999999993E-3</v>
      </c>
      <c r="D17" s="341">
        <v>0.42982999999999999</v>
      </c>
      <c r="E17" s="460">
        <v>62.98</v>
      </c>
      <c r="F17" s="464">
        <f t="shared" si="1"/>
        <v>0.27070693400000001</v>
      </c>
      <c r="G17" s="465">
        <f t="shared" si="2"/>
        <v>0.43551000000000001</v>
      </c>
      <c r="I17" s="345" t="s">
        <v>123</v>
      </c>
      <c r="J17" s="341">
        <v>1.4750000000000001</v>
      </c>
      <c r="K17" s="341">
        <v>194.756</v>
      </c>
      <c r="L17" s="460">
        <v>58.58</v>
      </c>
      <c r="M17" s="464">
        <f t="shared" si="3"/>
        <v>114.0880648</v>
      </c>
      <c r="N17" s="465">
        <f t="shared" si="4"/>
        <v>196.23099999999999</v>
      </c>
      <c r="P17" s="345" t="s">
        <v>123</v>
      </c>
      <c r="Q17" s="341">
        <v>9.6189999999999998</v>
      </c>
      <c r="R17" s="341">
        <v>136.40899999999999</v>
      </c>
      <c r="S17" s="460">
        <v>42.91</v>
      </c>
      <c r="T17" s="464">
        <f t="shared" si="5"/>
        <v>58.533101899999991</v>
      </c>
      <c r="U17" s="465">
        <f t="shared" si="6"/>
        <v>146.02799999999999</v>
      </c>
    </row>
    <row r="18" spans="2:21" x14ac:dyDescent="0.2">
      <c r="B18" s="345" t="s">
        <v>124</v>
      </c>
      <c r="C18" s="546">
        <v>4.7999999999999996E-3</v>
      </c>
      <c r="D18" s="341">
        <v>0.28960000000000002</v>
      </c>
      <c r="E18" s="460">
        <v>58.93</v>
      </c>
      <c r="F18" s="464">
        <f t="shared" si="1"/>
        <v>0.17066128000000003</v>
      </c>
      <c r="G18" s="465">
        <f t="shared" si="2"/>
        <v>0.29440000000000005</v>
      </c>
      <c r="I18" s="345" t="s">
        <v>124</v>
      </c>
      <c r="J18" s="341">
        <v>1.2330000000000001</v>
      </c>
      <c r="K18" s="341">
        <v>171.934</v>
      </c>
      <c r="L18" s="460">
        <v>53.4</v>
      </c>
      <c r="M18" s="464">
        <f t="shared" si="3"/>
        <v>91.812755999999993</v>
      </c>
      <c r="N18" s="465">
        <f t="shared" si="4"/>
        <v>173.167</v>
      </c>
      <c r="P18" s="345" t="s">
        <v>124</v>
      </c>
      <c r="Q18" s="341">
        <v>1.0960000000000001</v>
      </c>
      <c r="R18" s="341">
        <v>87.573999999999998</v>
      </c>
      <c r="S18" s="460">
        <v>54.52</v>
      </c>
      <c r="T18" s="464">
        <f t="shared" si="5"/>
        <v>47.745344800000005</v>
      </c>
      <c r="U18" s="465">
        <f t="shared" si="6"/>
        <v>88.67</v>
      </c>
    </row>
    <row r="19" spans="2:21" ht="13.5" thickBot="1" x14ac:dyDescent="0.25">
      <c r="B19" s="346" t="s">
        <v>125</v>
      </c>
      <c r="C19" s="546">
        <v>4.0800000000000003E-3</v>
      </c>
      <c r="D19" s="347">
        <v>6.656999999999999E-2</v>
      </c>
      <c r="E19" s="461">
        <v>61.958022340807204</v>
      </c>
      <c r="F19" s="466">
        <f t="shared" si="1"/>
        <v>4.1245455472275344E-2</v>
      </c>
      <c r="G19" s="467">
        <f t="shared" si="2"/>
        <v>7.0649999999999991E-2</v>
      </c>
      <c r="I19" s="346" t="s">
        <v>125</v>
      </c>
      <c r="J19" s="347">
        <v>0.85399999999999998</v>
      </c>
      <c r="K19" s="347">
        <v>31.817</v>
      </c>
      <c r="L19" s="461">
        <v>68.94998330662186</v>
      </c>
      <c r="M19" s="466">
        <f t="shared" si="3"/>
        <v>21.937816188667874</v>
      </c>
      <c r="N19" s="467">
        <f t="shared" si="4"/>
        <v>32.670999999999999</v>
      </c>
      <c r="P19" s="346" t="s">
        <v>125</v>
      </c>
      <c r="Q19" s="347">
        <v>0.74199999999999999</v>
      </c>
      <c r="R19" s="347">
        <v>18.669</v>
      </c>
      <c r="S19" s="461">
        <v>66.063166417551869</v>
      </c>
      <c r="T19" s="466">
        <f t="shared" si="5"/>
        <v>12.33333253849276</v>
      </c>
      <c r="U19" s="467">
        <f t="shared" si="6"/>
        <v>19.411000000000001</v>
      </c>
    </row>
    <row r="20" spans="2:21" x14ac:dyDescent="0.2">
      <c r="C20" s="579"/>
      <c r="D20" s="341"/>
      <c r="J20" s="341"/>
      <c r="K20" s="341"/>
      <c r="R20" s="341"/>
    </row>
    <row r="22" spans="2:21" ht="38.25" customHeight="1" x14ac:dyDescent="0.2">
      <c r="B22" s="804" t="s">
        <v>476</v>
      </c>
      <c r="C22" s="805"/>
      <c r="D22" s="805"/>
      <c r="E22" s="805"/>
      <c r="F22" s="805"/>
      <c r="G22" s="805"/>
      <c r="I22" s="804" t="s">
        <v>661</v>
      </c>
      <c r="J22" s="805"/>
      <c r="K22" s="805"/>
      <c r="L22" s="805"/>
      <c r="M22" s="805"/>
      <c r="N22" s="805"/>
      <c r="P22" s="804" t="s">
        <v>479</v>
      </c>
      <c r="Q22" s="805"/>
      <c r="R22" s="805"/>
      <c r="S22" s="805"/>
      <c r="T22" s="805"/>
      <c r="U22" s="805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489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489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489</v>
      </c>
    </row>
    <row r="24" spans="2:21" x14ac:dyDescent="0.2">
      <c r="B24" s="342" t="s">
        <v>127</v>
      </c>
      <c r="C24" s="343">
        <v>1.23E-3</v>
      </c>
      <c r="D24" s="343">
        <v>0.12423999999999999</v>
      </c>
      <c r="E24" s="459">
        <v>31.14</v>
      </c>
      <c r="F24" s="462">
        <f t="shared" ref="F24:F32" si="7">D24*E24/100</f>
        <v>3.8688335999999997E-2</v>
      </c>
      <c r="G24" s="463">
        <f t="shared" ref="G24:G32" si="8">C24+D24</f>
        <v>0.12547</v>
      </c>
      <c r="I24" s="342" t="s">
        <v>127</v>
      </c>
      <c r="J24" s="343">
        <v>0.01</v>
      </c>
      <c r="K24" s="343">
        <v>1.7250000000000001</v>
      </c>
      <c r="L24" s="459">
        <v>42.69</v>
      </c>
      <c r="M24" s="462">
        <f t="shared" ref="M24:M32" si="9">K24*L24/100</f>
        <v>0.73640249999999996</v>
      </c>
      <c r="N24" s="463">
        <f t="shared" ref="N24:N32" si="10">J24+K24</f>
        <v>1.7350000000000001</v>
      </c>
      <c r="P24" s="342" t="s">
        <v>127</v>
      </c>
      <c r="Q24" s="343">
        <v>2.5379999999999998</v>
      </c>
      <c r="R24" s="343">
        <v>327.31700000000001</v>
      </c>
      <c r="S24" s="459">
        <v>42.68</v>
      </c>
      <c r="T24" s="462">
        <f t="shared" ref="T24:T32" si="11">R24*S24/100</f>
        <v>139.69889559999999</v>
      </c>
      <c r="U24" s="463">
        <f t="shared" ref="U24:U32" si="12">Q24+R24</f>
        <v>329.85500000000002</v>
      </c>
    </row>
    <row r="25" spans="2:21" x14ac:dyDescent="0.2">
      <c r="B25" s="344" t="s">
        <v>128</v>
      </c>
      <c r="C25" s="341">
        <v>2.3400000000000001E-3</v>
      </c>
      <c r="D25" s="341">
        <v>3.9810000000000005E-2</v>
      </c>
      <c r="E25" s="460">
        <v>42.18</v>
      </c>
      <c r="F25" s="464">
        <f t="shared" si="7"/>
        <v>1.6791858000000003E-2</v>
      </c>
      <c r="G25" s="465">
        <f t="shared" si="8"/>
        <v>4.2150000000000007E-2</v>
      </c>
      <c r="I25" s="344" t="s">
        <v>128</v>
      </c>
      <c r="J25" s="341">
        <v>0.105</v>
      </c>
      <c r="K25" s="341">
        <v>3.4060000000000001</v>
      </c>
      <c r="L25" s="460">
        <v>43.81</v>
      </c>
      <c r="M25" s="464">
        <f t="shared" si="9"/>
        <v>1.4921686000000003</v>
      </c>
      <c r="N25" s="465">
        <f t="shared" si="10"/>
        <v>3.5110000000000001</v>
      </c>
      <c r="P25" s="344" t="s">
        <v>128</v>
      </c>
      <c r="Q25" s="341">
        <v>7.0389999999999997</v>
      </c>
      <c r="R25" s="341">
        <v>163.79499999999999</v>
      </c>
      <c r="S25" s="460">
        <v>44.58</v>
      </c>
      <c r="T25" s="464">
        <f t="shared" si="11"/>
        <v>73.01981099999999</v>
      </c>
      <c r="U25" s="465">
        <f t="shared" si="12"/>
        <v>170.83399999999997</v>
      </c>
    </row>
    <row r="26" spans="2:21" x14ac:dyDescent="0.2">
      <c r="B26" s="344" t="s">
        <v>129</v>
      </c>
      <c r="C26" s="341">
        <v>2.4500000000000004E-3</v>
      </c>
      <c r="D26" s="341">
        <v>0.29374</v>
      </c>
      <c r="E26" s="460">
        <v>56.66</v>
      </c>
      <c r="F26" s="464">
        <f t="shared" si="7"/>
        <v>0.16643308399999998</v>
      </c>
      <c r="G26" s="465">
        <f t="shared" si="8"/>
        <v>0.29619000000000001</v>
      </c>
      <c r="I26" s="344" t="s">
        <v>129</v>
      </c>
      <c r="J26" s="341">
        <v>0.38900000000000001</v>
      </c>
      <c r="K26" s="341">
        <v>19.228999999999999</v>
      </c>
      <c r="L26" s="460">
        <v>63.66</v>
      </c>
      <c r="M26" s="464">
        <f t="shared" si="9"/>
        <v>12.241181399999999</v>
      </c>
      <c r="N26" s="465">
        <f t="shared" si="10"/>
        <v>19.617999999999999</v>
      </c>
      <c r="P26" s="344" t="s">
        <v>129</v>
      </c>
      <c r="Q26" s="341">
        <v>7.0730000000000004</v>
      </c>
      <c r="R26" s="341">
        <v>385.39800000000002</v>
      </c>
      <c r="S26" s="460">
        <v>55.51</v>
      </c>
      <c r="T26" s="464">
        <f t="shared" si="11"/>
        <v>213.9344298</v>
      </c>
      <c r="U26" s="465">
        <f t="shared" si="12"/>
        <v>392.471</v>
      </c>
    </row>
    <row r="27" spans="2:21" x14ac:dyDescent="0.2">
      <c r="B27" s="344" t="s">
        <v>130</v>
      </c>
      <c r="C27" s="341">
        <v>8.3999999999999993E-4</v>
      </c>
      <c r="D27" s="341">
        <v>0.18458000000000002</v>
      </c>
      <c r="E27" s="460">
        <v>43.52</v>
      </c>
      <c r="F27" s="464">
        <f t="shared" si="7"/>
        <v>8.0329216000000023E-2</v>
      </c>
      <c r="G27" s="465">
        <f t="shared" si="8"/>
        <v>0.18542000000000003</v>
      </c>
      <c r="I27" s="344" t="s">
        <v>130</v>
      </c>
      <c r="J27" s="341">
        <v>8.4000000000000005E-2</v>
      </c>
      <c r="K27" s="341">
        <v>24.497</v>
      </c>
      <c r="L27" s="460">
        <v>28.23</v>
      </c>
      <c r="M27" s="464">
        <f t="shared" si="9"/>
        <v>6.9155030999999996</v>
      </c>
      <c r="N27" s="465">
        <f t="shared" si="10"/>
        <v>24.581</v>
      </c>
      <c r="P27" s="344" t="s">
        <v>130</v>
      </c>
      <c r="Q27" s="341">
        <v>0.76700000000000002</v>
      </c>
      <c r="R27" s="341">
        <v>165.535</v>
      </c>
      <c r="S27" s="460">
        <v>29.35</v>
      </c>
      <c r="T27" s="464">
        <f t="shared" si="11"/>
        <v>48.584522500000006</v>
      </c>
      <c r="U27" s="465">
        <f t="shared" si="12"/>
        <v>166.30199999999999</v>
      </c>
    </row>
    <row r="28" spans="2:21" x14ac:dyDescent="0.2">
      <c r="B28" s="344" t="s">
        <v>131</v>
      </c>
      <c r="C28" s="341">
        <v>6.4999999999999997E-3</v>
      </c>
      <c r="D28" s="341">
        <v>0.29417000000000004</v>
      </c>
      <c r="E28" s="460">
        <v>36.78</v>
      </c>
      <c r="F28" s="464">
        <f t="shared" si="7"/>
        <v>0.10819572600000002</v>
      </c>
      <c r="G28" s="465">
        <f t="shared" si="8"/>
        <v>0.30067000000000005</v>
      </c>
      <c r="I28" s="344" t="s">
        <v>131</v>
      </c>
      <c r="J28" s="341">
        <v>1.5649999999999999</v>
      </c>
      <c r="K28" s="341">
        <v>84.775000000000006</v>
      </c>
      <c r="L28" s="460">
        <v>36.17</v>
      </c>
      <c r="M28" s="464">
        <f t="shared" si="9"/>
        <v>30.663117500000002</v>
      </c>
      <c r="N28" s="465">
        <f t="shared" si="10"/>
        <v>86.34</v>
      </c>
      <c r="P28" s="344" t="s">
        <v>131</v>
      </c>
      <c r="Q28" s="341">
        <v>5.0629999999999997</v>
      </c>
      <c r="R28" s="341">
        <v>265.41899999999998</v>
      </c>
      <c r="S28" s="460">
        <v>35.74</v>
      </c>
      <c r="T28" s="464">
        <f t="shared" si="11"/>
        <v>94.860750599999989</v>
      </c>
      <c r="U28" s="465">
        <f t="shared" si="12"/>
        <v>270.48199999999997</v>
      </c>
    </row>
    <row r="29" spans="2:21" x14ac:dyDescent="0.2">
      <c r="B29" s="344" t="s">
        <v>132</v>
      </c>
      <c r="C29" s="341">
        <v>3.5299999999999997E-3</v>
      </c>
      <c r="D29" s="341">
        <v>0.60826000000000002</v>
      </c>
      <c r="E29" s="460">
        <v>44.55</v>
      </c>
      <c r="F29" s="464">
        <f t="shared" si="7"/>
        <v>0.27097982999999998</v>
      </c>
      <c r="G29" s="465">
        <f t="shared" si="8"/>
        <v>0.61179000000000006</v>
      </c>
      <c r="I29" s="344" t="s">
        <v>132</v>
      </c>
      <c r="J29" s="341">
        <v>0.72499999999999998</v>
      </c>
      <c r="K29" s="341">
        <v>306.83300000000003</v>
      </c>
      <c r="L29" s="460">
        <v>53.51</v>
      </c>
      <c r="M29" s="464">
        <f t="shared" si="9"/>
        <v>164.18633830000002</v>
      </c>
      <c r="N29" s="465">
        <f t="shared" si="10"/>
        <v>307.55800000000005</v>
      </c>
      <c r="P29" s="344" t="s">
        <v>132</v>
      </c>
      <c r="Q29" s="341">
        <v>0.91600000000000004</v>
      </c>
      <c r="R29" s="341">
        <v>391.01</v>
      </c>
      <c r="S29" s="460">
        <v>53.58</v>
      </c>
      <c r="T29" s="464">
        <f t="shared" si="11"/>
        <v>209.50315800000001</v>
      </c>
      <c r="U29" s="465">
        <f t="shared" si="12"/>
        <v>391.92599999999999</v>
      </c>
    </row>
    <row r="30" spans="2:21" x14ac:dyDescent="0.2">
      <c r="B30" s="344" t="s">
        <v>133</v>
      </c>
      <c r="C30" s="341">
        <v>5.3200000000000001E-3</v>
      </c>
      <c r="D30" s="341">
        <v>0.35147</v>
      </c>
      <c r="E30" s="460">
        <v>49.73</v>
      </c>
      <c r="F30" s="464">
        <f t="shared" si="7"/>
        <v>0.17478603100000001</v>
      </c>
      <c r="G30" s="465">
        <f t="shared" si="8"/>
        <v>0.35679</v>
      </c>
      <c r="I30" s="344" t="s">
        <v>133</v>
      </c>
      <c r="J30" s="341">
        <v>1.3320000000000001</v>
      </c>
      <c r="K30" s="341">
        <v>180.58600000000001</v>
      </c>
      <c r="L30" s="460">
        <v>48.31</v>
      </c>
      <c r="M30" s="464">
        <f t="shared" si="9"/>
        <v>87.24109660000002</v>
      </c>
      <c r="N30" s="465">
        <f t="shared" si="10"/>
        <v>181.91800000000001</v>
      </c>
      <c r="P30" s="344" t="s">
        <v>133</v>
      </c>
      <c r="Q30" s="341">
        <v>1.115</v>
      </c>
      <c r="R30" s="341">
        <v>93.04</v>
      </c>
      <c r="S30" s="460">
        <v>42.02</v>
      </c>
      <c r="T30" s="464">
        <f t="shared" si="11"/>
        <v>39.095408000000006</v>
      </c>
      <c r="U30" s="465">
        <f t="shared" si="12"/>
        <v>94.155000000000001</v>
      </c>
    </row>
    <row r="31" spans="2:21" x14ac:dyDescent="0.2">
      <c r="B31" s="344" t="s">
        <v>134</v>
      </c>
      <c r="C31" s="341">
        <v>8.5999999999999998E-4</v>
      </c>
      <c r="D31" s="341">
        <v>0.29069</v>
      </c>
      <c r="E31" s="460">
        <v>90.59</v>
      </c>
      <c r="F31" s="464">
        <f t="shared" si="7"/>
        <v>0.263336071</v>
      </c>
      <c r="G31" s="465">
        <f t="shared" si="8"/>
        <v>0.29155000000000003</v>
      </c>
      <c r="I31" s="344" t="s">
        <v>134</v>
      </c>
      <c r="J31" s="341">
        <v>0.20899999999999999</v>
      </c>
      <c r="K31" s="341">
        <v>123.26900000000001</v>
      </c>
      <c r="L31" s="460">
        <v>88.33</v>
      </c>
      <c r="M31" s="464">
        <f t="shared" si="9"/>
        <v>108.88350770000001</v>
      </c>
      <c r="N31" s="465">
        <f t="shared" si="10"/>
        <v>123.47800000000001</v>
      </c>
      <c r="P31" s="344" t="s">
        <v>134</v>
      </c>
      <c r="Q31" s="341">
        <v>7.1999999999999995E-2</v>
      </c>
      <c r="R31" s="341">
        <v>51.018999999999998</v>
      </c>
      <c r="S31" s="460">
        <v>88.45</v>
      </c>
      <c r="T31" s="464">
        <f t="shared" si="11"/>
        <v>45.126305500000001</v>
      </c>
      <c r="U31" s="465">
        <f t="shared" si="12"/>
        <v>51.091000000000001</v>
      </c>
    </row>
    <row r="32" spans="2:21" ht="13.5" thickBot="1" x14ac:dyDescent="0.25">
      <c r="B32" s="346" t="s">
        <v>135</v>
      </c>
      <c r="C32" s="347">
        <v>0</v>
      </c>
      <c r="D32" s="347">
        <v>0.44139999999999996</v>
      </c>
      <c r="E32" s="461">
        <v>61.22</v>
      </c>
      <c r="F32" s="466">
        <f t="shared" si="7"/>
        <v>0.27022508000000001</v>
      </c>
      <c r="G32" s="467">
        <f t="shared" si="8"/>
        <v>0.44139999999999996</v>
      </c>
      <c r="I32" s="346" t="s">
        <v>135</v>
      </c>
      <c r="J32" s="347">
        <v>0</v>
      </c>
      <c r="K32" s="347">
        <v>371.726</v>
      </c>
      <c r="L32" s="461">
        <v>49.12</v>
      </c>
      <c r="M32" s="466">
        <f t="shared" si="9"/>
        <v>182.59181119999997</v>
      </c>
      <c r="N32" s="467">
        <f t="shared" si="10"/>
        <v>371.726</v>
      </c>
      <c r="P32" s="346" t="s">
        <v>135</v>
      </c>
      <c r="Q32" s="347">
        <v>0</v>
      </c>
      <c r="R32" s="347">
        <v>83.551000000000002</v>
      </c>
      <c r="S32" s="461">
        <v>51.67</v>
      </c>
      <c r="T32" s="466">
        <f t="shared" si="11"/>
        <v>43.170801699999998</v>
      </c>
      <c r="U32" s="467">
        <f t="shared" si="12"/>
        <v>83.551000000000002</v>
      </c>
    </row>
    <row r="33" spans="2:21" x14ac:dyDescent="0.2">
      <c r="D33" s="341"/>
      <c r="K33" s="341"/>
      <c r="R33" s="341"/>
    </row>
    <row r="35" spans="2:21" ht="29.25" customHeight="1" x14ac:dyDescent="0.2">
      <c r="B35" s="804" t="s">
        <v>382</v>
      </c>
      <c r="C35" s="805"/>
      <c r="D35" s="805"/>
      <c r="E35" s="805"/>
      <c r="F35" s="805"/>
      <c r="G35" s="805"/>
      <c r="I35" s="804" t="s">
        <v>383</v>
      </c>
      <c r="J35" s="805"/>
      <c r="K35" s="805"/>
      <c r="L35" s="805"/>
      <c r="M35" s="805"/>
      <c r="N35" s="805"/>
      <c r="P35" s="804" t="s">
        <v>384</v>
      </c>
      <c r="Q35" s="805"/>
      <c r="R35" s="805"/>
      <c r="S35" s="805"/>
      <c r="T35" s="805"/>
      <c r="U35" s="805"/>
    </row>
    <row r="36" spans="2:21" ht="39" thickBot="1" x14ac:dyDescent="0.25">
      <c r="B36" s="438"/>
      <c r="C36" s="438"/>
      <c r="D36" s="438"/>
      <c r="E36" s="438"/>
      <c r="F36" s="438"/>
      <c r="G36" s="340" t="s">
        <v>480</v>
      </c>
      <c r="I36" s="438"/>
      <c r="J36" s="438"/>
      <c r="K36" s="438"/>
      <c r="L36" s="438"/>
      <c r="M36" s="438"/>
      <c r="N36" s="340" t="s">
        <v>491</v>
      </c>
      <c r="P36" s="438"/>
      <c r="Q36" s="438"/>
      <c r="R36" s="438"/>
      <c r="S36" s="438"/>
      <c r="T36" s="438"/>
      <c r="U36" s="340" t="s">
        <v>481</v>
      </c>
    </row>
    <row r="37" spans="2:21" x14ac:dyDescent="0.2">
      <c r="B37" s="342" t="s">
        <v>99</v>
      </c>
      <c r="C37" s="343"/>
      <c r="D37" s="343"/>
      <c r="E37" s="343"/>
      <c r="F37" s="343"/>
      <c r="G37" s="463">
        <f>G8</f>
        <v>2.6514300000000004</v>
      </c>
      <c r="I37" s="342" t="s">
        <v>99</v>
      </c>
      <c r="J37" s="343"/>
      <c r="K37" s="343"/>
      <c r="L37" s="343"/>
      <c r="M37" s="343"/>
      <c r="N37" s="463">
        <f>N8</f>
        <v>1120.4639999999999</v>
      </c>
      <c r="P37" s="342" t="s">
        <v>99</v>
      </c>
      <c r="Q37" s="343"/>
      <c r="R37" s="343"/>
      <c r="S37" s="343"/>
      <c r="T37" s="343"/>
      <c r="U37" s="463">
        <f>U8</f>
        <v>1950.6670000000001</v>
      </c>
    </row>
    <row r="38" spans="2:21" ht="38.25" x14ac:dyDescent="0.2">
      <c r="B38" s="348" t="s">
        <v>381</v>
      </c>
      <c r="C38" s="341"/>
      <c r="D38" s="341"/>
      <c r="E38" s="341"/>
      <c r="F38" s="341"/>
      <c r="G38" s="465">
        <f>G7-G8</f>
        <v>95.97093000000001</v>
      </c>
      <c r="I38" s="348" t="s">
        <v>381</v>
      </c>
      <c r="J38" s="341"/>
      <c r="K38" s="341"/>
      <c r="L38" s="341"/>
      <c r="M38" s="341"/>
      <c r="N38" s="465">
        <f>N7-N8</f>
        <v>16330.656000000003</v>
      </c>
      <c r="P38" s="348" t="s">
        <v>381</v>
      </c>
      <c r="Q38" s="341"/>
      <c r="R38" s="341"/>
      <c r="S38" s="341"/>
      <c r="T38" s="341"/>
      <c r="U38" s="465">
        <f>U7-U8</f>
        <v>99085.501000000004</v>
      </c>
    </row>
    <row r="39" spans="2:21" ht="13.5" thickBot="1" x14ac:dyDescent="0.25">
      <c r="B39" s="346" t="s">
        <v>83</v>
      </c>
      <c r="C39" s="347"/>
      <c r="D39" s="347"/>
      <c r="E39" s="347"/>
      <c r="F39" s="347"/>
      <c r="G39" s="467">
        <f>G6</f>
        <v>87.569980000000001</v>
      </c>
      <c r="I39" s="346" t="s">
        <v>83</v>
      </c>
      <c r="J39" s="347"/>
      <c r="K39" s="347"/>
      <c r="L39" s="347"/>
      <c r="M39" s="347"/>
      <c r="N39" s="467">
        <f>N6</f>
        <v>8251.4529999999995</v>
      </c>
      <c r="P39" s="346" t="s">
        <v>83</v>
      </c>
      <c r="Q39" s="347"/>
      <c r="R39" s="347"/>
      <c r="S39" s="347"/>
      <c r="T39" s="347"/>
      <c r="U39" s="467">
        <f>U6</f>
        <v>23115.441999999999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ColWidth="9"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4" t="s">
        <v>645</v>
      </c>
      <c r="C3" s="805"/>
      <c r="D3" s="805"/>
      <c r="E3" s="805"/>
      <c r="F3" s="805"/>
      <c r="G3" s="805"/>
      <c r="I3" s="804" t="s">
        <v>647</v>
      </c>
      <c r="J3" s="805"/>
      <c r="K3" s="805"/>
      <c r="L3" s="805"/>
      <c r="M3" s="805"/>
      <c r="N3" s="805"/>
      <c r="P3" s="804" t="s">
        <v>646</v>
      </c>
      <c r="Q3" s="805"/>
      <c r="R3" s="805"/>
      <c r="S3" s="805"/>
      <c r="T3" s="805"/>
      <c r="U3" s="805"/>
    </row>
    <row r="4" spans="2:21" ht="13.5" thickBot="1" x14ac:dyDescent="0.25">
      <c r="B4" s="438"/>
      <c r="C4" s="438" t="s">
        <v>78</v>
      </c>
      <c r="D4" s="438" t="s">
        <v>308</v>
      </c>
      <c r="E4" s="458" t="s">
        <v>82</v>
      </c>
      <c r="F4" s="438" t="s">
        <v>309</v>
      </c>
      <c r="G4" s="438" t="s">
        <v>489</v>
      </c>
      <c r="I4" s="438"/>
      <c r="J4" s="438" t="s">
        <v>78</v>
      </c>
      <c r="K4" s="438" t="s">
        <v>308</v>
      </c>
      <c r="L4" s="458" t="s">
        <v>82</v>
      </c>
      <c r="M4" s="438" t="s">
        <v>309</v>
      </c>
      <c r="N4" s="438" t="s">
        <v>489</v>
      </c>
      <c r="P4" s="438"/>
      <c r="Q4" s="438" t="s">
        <v>78</v>
      </c>
      <c r="R4" s="438" t="s">
        <v>308</v>
      </c>
      <c r="S4" s="458" t="s">
        <v>82</v>
      </c>
      <c r="T4" s="438" t="s">
        <v>309</v>
      </c>
      <c r="U4" s="438" t="s">
        <v>489</v>
      </c>
    </row>
    <row r="5" spans="2:21" x14ac:dyDescent="0.2">
      <c r="B5" s="342" t="s">
        <v>106</v>
      </c>
      <c r="C5" s="343">
        <v>10.266860000000001</v>
      </c>
      <c r="D5" s="343">
        <v>16.745930000000001</v>
      </c>
      <c r="E5" s="459">
        <v>5.48</v>
      </c>
      <c r="F5" s="462">
        <f>D5*E5/100</f>
        <v>0.91767696400000021</v>
      </c>
      <c r="G5" s="463">
        <f>C5+D5</f>
        <v>27.012790000000003</v>
      </c>
      <c r="I5" s="342" t="s">
        <v>106</v>
      </c>
      <c r="J5" s="343">
        <v>2115.39</v>
      </c>
      <c r="K5" s="343">
        <v>23618.437999999998</v>
      </c>
      <c r="L5" s="459">
        <v>4.5599999999999996</v>
      </c>
      <c r="M5" s="462">
        <f>K5*L5/100</f>
        <v>1077.0007727999998</v>
      </c>
      <c r="N5" s="463">
        <f>J5+K5</f>
        <v>25733.827999999998</v>
      </c>
      <c r="P5" s="342" t="s">
        <v>106</v>
      </c>
      <c r="Q5" s="343">
        <v>10544.929</v>
      </c>
      <c r="R5" s="343">
        <v>113611.928</v>
      </c>
      <c r="S5" s="459">
        <v>3.79</v>
      </c>
      <c r="T5" s="462">
        <f>R5*S5/100</f>
        <v>4305.8920711999999</v>
      </c>
      <c r="U5" s="463">
        <f>Q5+R5</f>
        <v>124156.857</v>
      </c>
    </row>
    <row r="6" spans="2:21" x14ac:dyDescent="0.2">
      <c r="B6" s="344" t="s">
        <v>92</v>
      </c>
      <c r="C6" s="341">
        <v>8.0540900000000004</v>
      </c>
      <c r="D6" s="341">
        <v>79.515889999999999</v>
      </c>
      <c r="E6" s="460">
        <v>2.44</v>
      </c>
      <c r="F6" s="464">
        <f>D6*E6/100</f>
        <v>1.9401877159999998</v>
      </c>
      <c r="G6" s="465">
        <f>C6+D6</f>
        <v>87.569980000000001</v>
      </c>
      <c r="I6" s="344" t="s">
        <v>92</v>
      </c>
      <c r="J6" s="341">
        <v>1821.8979999999999</v>
      </c>
      <c r="K6" s="341">
        <v>6429.5550000000003</v>
      </c>
      <c r="L6" s="460">
        <v>7.14</v>
      </c>
      <c r="M6" s="464">
        <f>K6*L6/100</f>
        <v>459.07022699999999</v>
      </c>
      <c r="N6" s="465">
        <f>J6+K6</f>
        <v>8251.4529999999995</v>
      </c>
      <c r="P6" s="344" t="s">
        <v>92</v>
      </c>
      <c r="Q6" s="341">
        <v>7957.8720000000003</v>
      </c>
      <c r="R6" s="341">
        <v>15157.57</v>
      </c>
      <c r="S6" s="460">
        <v>9.6199999999999992</v>
      </c>
      <c r="T6" s="464">
        <f>R6*S6/100</f>
        <v>1458.158234</v>
      </c>
      <c r="U6" s="465">
        <f>Q6+R6</f>
        <v>23115.441999999999</v>
      </c>
    </row>
    <row r="7" spans="2:21" x14ac:dyDescent="0.2">
      <c r="B7" s="345" t="s">
        <v>105</v>
      </c>
      <c r="C7" s="341">
        <v>2.2127600000000003</v>
      </c>
      <c r="D7" s="341">
        <v>96.409600000000012</v>
      </c>
      <c r="E7" s="460">
        <v>2</v>
      </c>
      <c r="F7" s="464">
        <f>D7*E7/100</f>
        <v>1.9281920000000001</v>
      </c>
      <c r="G7" s="465">
        <f>C7+D7</f>
        <v>98.622360000000015</v>
      </c>
      <c r="I7" s="345" t="s">
        <v>105</v>
      </c>
      <c r="J7" s="341">
        <v>293.49099999999999</v>
      </c>
      <c r="K7" s="341">
        <v>17157.629000000001</v>
      </c>
      <c r="L7" s="460">
        <v>5.69</v>
      </c>
      <c r="M7" s="464">
        <f>K7*L7/100</f>
        <v>976.2690901000002</v>
      </c>
      <c r="N7" s="465">
        <f>J7+K7</f>
        <v>17451.120000000003</v>
      </c>
      <c r="P7" s="345" t="s">
        <v>105</v>
      </c>
      <c r="Q7" s="341">
        <v>2587.0569999999998</v>
      </c>
      <c r="R7" s="341">
        <v>98449.111000000004</v>
      </c>
      <c r="S7" s="460">
        <v>4.21</v>
      </c>
      <c r="T7" s="464">
        <f>R7*S7/100</f>
        <v>4144.7075731000004</v>
      </c>
      <c r="U7" s="465">
        <f>Q7+R7</f>
        <v>101036.16800000001</v>
      </c>
    </row>
    <row r="8" spans="2:21" ht="13.5" thickBot="1" x14ac:dyDescent="0.25">
      <c r="B8" s="346" t="s">
        <v>636</v>
      </c>
      <c r="C8" s="347">
        <v>0.51385999999999998</v>
      </c>
      <c r="D8" s="347">
        <v>2.7468699999999999</v>
      </c>
      <c r="E8" s="461">
        <v>17.71</v>
      </c>
      <c r="F8" s="466">
        <f>D8*E8/100</f>
        <v>0.48647067700000002</v>
      </c>
      <c r="G8" s="467">
        <f>C8+D8</f>
        <v>3.2607299999999997</v>
      </c>
      <c r="I8" s="346" t="s">
        <v>636</v>
      </c>
      <c r="J8" s="347">
        <v>67.995000000000005</v>
      </c>
      <c r="K8" s="347">
        <v>1004.951</v>
      </c>
      <c r="L8" s="461">
        <v>18.43</v>
      </c>
      <c r="M8" s="466">
        <f>K8*L8/100</f>
        <v>185.21246930000001</v>
      </c>
      <c r="N8" s="467">
        <f>J8+K8</f>
        <v>1072.9459999999999</v>
      </c>
      <c r="P8" s="346" t="s">
        <v>636</v>
      </c>
      <c r="Q8" s="347">
        <v>726.09199999999998</v>
      </c>
      <c r="R8" s="347">
        <v>1751.463</v>
      </c>
      <c r="S8" s="461">
        <v>19.579999999999998</v>
      </c>
      <c r="T8" s="466">
        <f>R8*S8/100</f>
        <v>342.9364554</v>
      </c>
      <c r="U8" s="467">
        <f>Q8+R8</f>
        <v>2477.5549999999998</v>
      </c>
    </row>
    <row r="11" spans="2:21" ht="38.25" customHeight="1" x14ac:dyDescent="0.2">
      <c r="B11" s="804" t="s">
        <v>632</v>
      </c>
      <c r="C11" s="805"/>
      <c r="D11" s="805"/>
      <c r="E11" s="805"/>
      <c r="F11" s="805"/>
      <c r="G11" s="805"/>
      <c r="I11" s="804" t="s">
        <v>648</v>
      </c>
      <c r="J11" s="805"/>
      <c r="K11" s="805"/>
      <c r="L11" s="805"/>
      <c r="M11" s="805"/>
      <c r="N11" s="805"/>
      <c r="P11" s="804" t="s">
        <v>633</v>
      </c>
      <c r="Q11" s="805"/>
      <c r="R11" s="805"/>
      <c r="S11" s="805"/>
      <c r="T11" s="805"/>
      <c r="U11" s="805"/>
    </row>
    <row r="12" spans="2:21" ht="13.5" thickBot="1" x14ac:dyDescent="0.25">
      <c r="B12" s="438"/>
      <c r="C12" s="438" t="s">
        <v>78</v>
      </c>
      <c r="D12" s="438" t="s">
        <v>308</v>
      </c>
      <c r="E12" s="458" t="s">
        <v>82</v>
      </c>
      <c r="F12" s="438" t="s">
        <v>309</v>
      </c>
      <c r="G12" s="438" t="s">
        <v>489</v>
      </c>
      <c r="I12" s="438"/>
      <c r="J12" s="438" t="s">
        <v>78</v>
      </c>
      <c r="K12" s="438" t="s">
        <v>308</v>
      </c>
      <c r="L12" s="458" t="s">
        <v>82</v>
      </c>
      <c r="M12" s="438" t="s">
        <v>309</v>
      </c>
      <c r="N12" s="438" t="s">
        <v>489</v>
      </c>
      <c r="P12" s="438"/>
      <c r="Q12" s="438" t="s">
        <v>78</v>
      </c>
      <c r="R12" s="438" t="s">
        <v>308</v>
      </c>
      <c r="S12" s="458" t="s">
        <v>82</v>
      </c>
      <c r="T12" s="438" t="s">
        <v>309</v>
      </c>
      <c r="U12" s="438" t="s">
        <v>489</v>
      </c>
    </row>
    <row r="13" spans="2:21" x14ac:dyDescent="0.2">
      <c r="B13" s="342" t="s">
        <v>119</v>
      </c>
      <c r="C13" s="546">
        <v>0.10081999999999999</v>
      </c>
      <c r="D13" s="343">
        <v>1.5689999999999999E-2</v>
      </c>
      <c r="E13" s="459">
        <v>73.13</v>
      </c>
      <c r="F13" s="462">
        <f t="shared" ref="F13:F19" si="0">D13*E13/100</f>
        <v>1.1474096999999999E-2</v>
      </c>
      <c r="G13" s="463">
        <f t="shared" ref="G13:G19" si="1">C13+D13</f>
        <v>0.11650999999999999</v>
      </c>
      <c r="I13" s="342" t="s">
        <v>119</v>
      </c>
      <c r="J13" s="343">
        <v>1.08</v>
      </c>
      <c r="K13" s="343">
        <v>6.5000000000000002E-2</v>
      </c>
      <c r="L13" s="459">
        <v>103.52</v>
      </c>
      <c r="M13" s="462">
        <f t="shared" ref="M13:M19" si="2">K13*L13/100</f>
        <v>6.7288000000000001E-2</v>
      </c>
      <c r="N13" s="463">
        <f t="shared" ref="N13:N19" si="3">J13+K13</f>
        <v>1.145</v>
      </c>
      <c r="P13" s="342" t="s">
        <v>119</v>
      </c>
      <c r="Q13" s="343">
        <v>191.005</v>
      </c>
      <c r="R13" s="343">
        <v>0</v>
      </c>
      <c r="S13" s="459">
        <v>0</v>
      </c>
      <c r="T13" s="462">
        <f t="shared" ref="T13:T19" si="4">R13*S13/100</f>
        <v>0</v>
      </c>
      <c r="U13" s="463">
        <f t="shared" ref="U13:U19" si="5">Q13+R13</f>
        <v>191.005</v>
      </c>
    </row>
    <row r="14" spans="2:21" x14ac:dyDescent="0.2">
      <c r="B14" s="344" t="s">
        <v>120</v>
      </c>
      <c r="C14" s="546">
        <v>0.12856999999999999</v>
      </c>
      <c r="D14" s="341">
        <v>6.0420000000000001E-2</v>
      </c>
      <c r="E14" s="460">
        <v>49.31</v>
      </c>
      <c r="F14" s="464">
        <f t="shared" si="0"/>
        <v>2.9793102000000002E-2</v>
      </c>
      <c r="G14" s="465">
        <f t="shared" si="1"/>
        <v>0.18898999999999999</v>
      </c>
      <c r="I14" s="344" t="s">
        <v>120</v>
      </c>
      <c r="J14" s="341">
        <v>9.3469999999999995</v>
      </c>
      <c r="K14" s="341">
        <v>1.8260000000000001</v>
      </c>
      <c r="L14" s="460">
        <v>50.65</v>
      </c>
      <c r="M14" s="464">
        <f t="shared" si="2"/>
        <v>0.92486900000000005</v>
      </c>
      <c r="N14" s="465">
        <f t="shared" si="3"/>
        <v>11.173</v>
      </c>
      <c r="P14" s="344" t="s">
        <v>120</v>
      </c>
      <c r="Q14" s="341">
        <v>362.47199999999998</v>
      </c>
      <c r="R14" s="341">
        <v>260.02999999999997</v>
      </c>
      <c r="S14" s="460">
        <v>29.21</v>
      </c>
      <c r="T14" s="464">
        <f t="shared" si="4"/>
        <v>75.954763</v>
      </c>
      <c r="U14" s="465">
        <f t="shared" si="5"/>
        <v>622.50199999999995</v>
      </c>
    </row>
    <row r="15" spans="2:21" x14ac:dyDescent="0.2">
      <c r="B15" s="345" t="s">
        <v>121</v>
      </c>
      <c r="C15" s="546">
        <v>0.13295999999999999</v>
      </c>
      <c r="D15" s="341">
        <v>0.76741999999999999</v>
      </c>
      <c r="E15" s="460">
        <v>35.700201132719926</v>
      </c>
      <c r="F15" s="464">
        <f t="shared" si="0"/>
        <v>0.27397048353271924</v>
      </c>
      <c r="G15" s="465">
        <f t="shared" si="1"/>
        <v>0.90037999999999996</v>
      </c>
      <c r="I15" s="345" t="s">
        <v>121</v>
      </c>
      <c r="J15" s="341">
        <v>21.664999999999999</v>
      </c>
      <c r="K15" s="341">
        <v>273.09899999999999</v>
      </c>
      <c r="L15" s="460">
        <v>43.37412250135143</v>
      </c>
      <c r="M15" s="464">
        <f t="shared" si="2"/>
        <v>118.45429480996575</v>
      </c>
      <c r="N15" s="465">
        <f t="shared" si="3"/>
        <v>294.76400000000001</v>
      </c>
      <c r="P15" s="345" t="s">
        <v>121</v>
      </c>
      <c r="Q15" s="341">
        <v>135.34100000000001</v>
      </c>
      <c r="R15" s="341">
        <v>1036.9259999999999</v>
      </c>
      <c r="S15" s="460">
        <v>28.186148751788149</v>
      </c>
      <c r="T15" s="464">
        <f t="shared" si="4"/>
        <v>292.26950480596673</v>
      </c>
      <c r="U15" s="465">
        <f t="shared" si="5"/>
        <v>1172.2669999999998</v>
      </c>
    </row>
    <row r="16" spans="2:21" x14ac:dyDescent="0.2">
      <c r="B16" s="345" t="s">
        <v>122</v>
      </c>
      <c r="C16" s="546">
        <v>0.10201</v>
      </c>
      <c r="D16" s="341">
        <v>1.34216</v>
      </c>
      <c r="E16" s="460">
        <v>28.418818024575504</v>
      </c>
      <c r="F16" s="464">
        <f t="shared" si="0"/>
        <v>0.38142600799864262</v>
      </c>
      <c r="G16" s="465">
        <f t="shared" si="1"/>
        <v>1.44417</v>
      </c>
      <c r="I16" s="345" t="s">
        <v>122</v>
      </c>
      <c r="J16" s="341">
        <v>25.391999999999999</v>
      </c>
      <c r="K16" s="341">
        <v>486.06099999999998</v>
      </c>
      <c r="L16" s="460">
        <v>26.970279834017148</v>
      </c>
      <c r="M16" s="464">
        <f t="shared" si="2"/>
        <v>131.09201186402208</v>
      </c>
      <c r="N16" s="465">
        <f t="shared" si="3"/>
        <v>511.45299999999997</v>
      </c>
      <c r="P16" s="345" t="s">
        <v>122</v>
      </c>
      <c r="Q16" s="341">
        <v>25.015999999999998</v>
      </c>
      <c r="R16" s="341">
        <v>386.47699999999998</v>
      </c>
      <c r="S16" s="460">
        <v>50.89390134479698</v>
      </c>
      <c r="T16" s="464">
        <f t="shared" si="4"/>
        <v>196.69322310033101</v>
      </c>
      <c r="U16" s="465">
        <f t="shared" si="5"/>
        <v>411.49299999999999</v>
      </c>
    </row>
    <row r="17" spans="2:21" x14ac:dyDescent="0.2">
      <c r="B17" s="345" t="s">
        <v>123</v>
      </c>
      <c r="C17" s="546">
        <v>4.0659999999999995E-2</v>
      </c>
      <c r="D17" s="341">
        <v>0.47872000000000003</v>
      </c>
      <c r="E17" s="460">
        <v>42.07</v>
      </c>
      <c r="F17" s="464">
        <f t="shared" si="0"/>
        <v>0.201397504</v>
      </c>
      <c r="G17" s="465">
        <f t="shared" si="1"/>
        <v>0.51938000000000006</v>
      </c>
      <c r="I17" s="345" t="s">
        <v>123</v>
      </c>
      <c r="J17" s="341">
        <v>8.577</v>
      </c>
      <c r="K17" s="341">
        <v>203.78899999999999</v>
      </c>
      <c r="L17" s="460">
        <v>39.89</v>
      </c>
      <c r="M17" s="464">
        <f t="shared" si="2"/>
        <v>81.291432099999994</v>
      </c>
      <c r="N17" s="465">
        <f t="shared" si="3"/>
        <v>212.36599999999999</v>
      </c>
      <c r="P17" s="345" t="s">
        <v>123</v>
      </c>
      <c r="Q17" s="341">
        <v>11.105</v>
      </c>
      <c r="R17" s="341">
        <v>136.40899999999999</v>
      </c>
      <c r="S17" s="460">
        <v>42.91</v>
      </c>
      <c r="T17" s="464">
        <f t="shared" si="4"/>
        <v>58.533101899999991</v>
      </c>
      <c r="U17" s="465">
        <f t="shared" si="5"/>
        <v>147.51399999999998</v>
      </c>
    </row>
    <row r="18" spans="2:21" x14ac:dyDescent="0.2">
      <c r="B18" s="345" t="s">
        <v>124</v>
      </c>
      <c r="C18" s="546">
        <v>8.5599999999999999E-3</v>
      </c>
      <c r="D18" s="341">
        <v>8.2470000000000002E-2</v>
      </c>
      <c r="E18" s="460">
        <v>91.76</v>
      </c>
      <c r="F18" s="464">
        <f t="shared" si="0"/>
        <v>7.5674472000000007E-2</v>
      </c>
      <c r="G18" s="465">
        <f t="shared" si="1"/>
        <v>9.103E-2</v>
      </c>
      <c r="I18" s="345" t="s">
        <v>124</v>
      </c>
      <c r="J18" s="341">
        <v>1.883</v>
      </c>
      <c r="K18" s="341">
        <v>40.112000000000002</v>
      </c>
      <c r="L18" s="460">
        <v>91.76</v>
      </c>
      <c r="M18" s="464">
        <f t="shared" si="2"/>
        <v>36.8067712</v>
      </c>
      <c r="N18" s="465">
        <f t="shared" si="3"/>
        <v>41.995000000000005</v>
      </c>
      <c r="P18" s="345" t="s">
        <v>124</v>
      </c>
      <c r="Q18" s="341">
        <v>0.98799999999999999</v>
      </c>
      <c r="R18" s="341">
        <v>87.573999999999998</v>
      </c>
      <c r="S18" s="460">
        <v>54.52</v>
      </c>
      <c r="T18" s="464">
        <f t="shared" si="4"/>
        <v>47.745344800000005</v>
      </c>
      <c r="U18" s="465">
        <f t="shared" si="5"/>
        <v>88.561999999999998</v>
      </c>
    </row>
    <row r="19" spans="2:21" ht="13.5" thickBot="1" x14ac:dyDescent="0.25">
      <c r="B19" s="346" t="s">
        <v>125</v>
      </c>
      <c r="C19" s="546">
        <v>2.8000000000000003E-4</v>
      </c>
      <c r="D19" s="347">
        <v>0</v>
      </c>
      <c r="E19" s="461">
        <v>0</v>
      </c>
      <c r="F19" s="466">
        <f t="shared" si="0"/>
        <v>0</v>
      </c>
      <c r="G19" s="467">
        <f t="shared" si="1"/>
        <v>2.8000000000000003E-4</v>
      </c>
      <c r="I19" s="346" t="s">
        <v>125</v>
      </c>
      <c r="J19" s="347">
        <v>5.0999999999999997E-2</v>
      </c>
      <c r="K19" s="347">
        <v>0</v>
      </c>
      <c r="L19" s="461">
        <v>0</v>
      </c>
      <c r="M19" s="466">
        <f t="shared" si="2"/>
        <v>0</v>
      </c>
      <c r="N19" s="467">
        <f t="shared" si="3"/>
        <v>5.0999999999999997E-2</v>
      </c>
      <c r="P19" s="346" t="s">
        <v>125</v>
      </c>
      <c r="Q19" s="347">
        <v>0.16500000000000001</v>
      </c>
      <c r="R19" s="347">
        <v>18.669</v>
      </c>
      <c r="S19" s="461">
        <v>66.063166417551869</v>
      </c>
      <c r="T19" s="466">
        <f t="shared" si="4"/>
        <v>12.33333253849276</v>
      </c>
      <c r="U19" s="467">
        <f t="shared" si="5"/>
        <v>18.834</v>
      </c>
    </row>
    <row r="20" spans="2:21" x14ac:dyDescent="0.2">
      <c r="C20" s="579"/>
      <c r="J20" s="341"/>
      <c r="K20" s="341"/>
    </row>
    <row r="22" spans="2:21" ht="38.25" customHeight="1" x14ac:dyDescent="0.2">
      <c r="B22" s="804" t="s">
        <v>634</v>
      </c>
      <c r="C22" s="805"/>
      <c r="D22" s="805"/>
      <c r="E22" s="805"/>
      <c r="F22" s="805"/>
      <c r="G22" s="805"/>
      <c r="I22" s="804" t="s">
        <v>649</v>
      </c>
      <c r="J22" s="805"/>
      <c r="K22" s="805"/>
      <c r="L22" s="805"/>
      <c r="M22" s="805"/>
      <c r="N22" s="805"/>
      <c r="P22" s="804" t="s">
        <v>635</v>
      </c>
      <c r="Q22" s="805"/>
      <c r="R22" s="805"/>
      <c r="S22" s="805"/>
      <c r="T22" s="805"/>
      <c r="U22" s="805"/>
    </row>
    <row r="23" spans="2:21" ht="13.5" thickBot="1" x14ac:dyDescent="0.25">
      <c r="B23" s="438"/>
      <c r="C23" s="438" t="s">
        <v>78</v>
      </c>
      <c r="D23" s="438" t="s">
        <v>308</v>
      </c>
      <c r="E23" s="458" t="s">
        <v>82</v>
      </c>
      <c r="F23" s="438" t="s">
        <v>309</v>
      </c>
      <c r="G23" s="438" t="s">
        <v>489</v>
      </c>
      <c r="I23" s="438"/>
      <c r="J23" s="438" t="s">
        <v>78</v>
      </c>
      <c r="K23" s="438" t="s">
        <v>308</v>
      </c>
      <c r="L23" s="458" t="s">
        <v>82</v>
      </c>
      <c r="M23" s="438" t="s">
        <v>309</v>
      </c>
      <c r="N23" s="438" t="s">
        <v>489</v>
      </c>
      <c r="P23" s="438"/>
      <c r="Q23" s="438" t="s">
        <v>78</v>
      </c>
      <c r="R23" s="438" t="s">
        <v>308</v>
      </c>
      <c r="S23" s="458" t="s">
        <v>82</v>
      </c>
      <c r="T23" s="438" t="s">
        <v>309</v>
      </c>
      <c r="U23" s="438" t="s">
        <v>489</v>
      </c>
    </row>
    <row r="24" spans="2:21" x14ac:dyDescent="0.2">
      <c r="B24" s="342" t="s">
        <v>127</v>
      </c>
      <c r="C24" s="343">
        <v>4.6729999999999994E-2</v>
      </c>
      <c r="D24" s="343">
        <v>1.272E-2</v>
      </c>
      <c r="E24" s="459">
        <v>86.91</v>
      </c>
      <c r="F24" s="462">
        <f t="shared" ref="F24:F32" si="6">D24*E24/100</f>
        <v>1.1054952E-2</v>
      </c>
      <c r="G24" s="463">
        <f t="shared" ref="G24:G32" si="7">C24+D24</f>
        <v>5.9449999999999996E-2</v>
      </c>
      <c r="I24" s="342" t="s">
        <v>127</v>
      </c>
      <c r="J24" s="343">
        <v>0.10100000000000001</v>
      </c>
      <c r="K24" s="343">
        <v>0</v>
      </c>
      <c r="L24" s="459">
        <v>0</v>
      </c>
      <c r="M24" s="462">
        <f t="shared" ref="M24:M32" si="8">K24*L24/100</f>
        <v>0</v>
      </c>
      <c r="N24" s="463">
        <f t="shared" ref="N24:N32" si="9">J24+K24</f>
        <v>0.10100000000000001</v>
      </c>
      <c r="P24" s="342" t="s">
        <v>127</v>
      </c>
      <c r="Q24" s="343">
        <v>52.953000000000003</v>
      </c>
      <c r="R24" s="343">
        <v>0</v>
      </c>
      <c r="S24" s="459">
        <v>0</v>
      </c>
      <c r="T24" s="462">
        <f t="shared" ref="T24:T32" si="10">R24*S24/100</f>
        <v>0</v>
      </c>
      <c r="U24" s="463">
        <f t="shared" ref="U24:U32" si="11">Q24+R24</f>
        <v>52.953000000000003</v>
      </c>
    </row>
    <row r="25" spans="2:21" x14ac:dyDescent="0.2">
      <c r="B25" s="344" t="s">
        <v>128</v>
      </c>
      <c r="C25" s="341">
        <v>0.10606</v>
      </c>
      <c r="D25" s="341">
        <v>2.9010000000000001E-2</v>
      </c>
      <c r="E25" s="460">
        <v>61.76</v>
      </c>
      <c r="F25" s="464">
        <f t="shared" si="6"/>
        <v>1.7916576E-2</v>
      </c>
      <c r="G25" s="465">
        <f t="shared" si="7"/>
        <v>0.13507</v>
      </c>
      <c r="I25" s="344" t="s">
        <v>128</v>
      </c>
      <c r="J25" s="341">
        <v>2.9790000000000001</v>
      </c>
      <c r="K25" s="341">
        <v>0.51200000000000001</v>
      </c>
      <c r="L25" s="460">
        <v>51.99</v>
      </c>
      <c r="M25" s="464">
        <f t="shared" si="8"/>
        <v>0.2661888</v>
      </c>
      <c r="N25" s="465">
        <f t="shared" si="9"/>
        <v>3.4910000000000001</v>
      </c>
      <c r="P25" s="344" t="s">
        <v>128</v>
      </c>
      <c r="Q25" s="341">
        <v>286.875</v>
      </c>
      <c r="R25" s="341">
        <v>53.006</v>
      </c>
      <c r="S25" s="460">
        <v>57.86</v>
      </c>
      <c r="T25" s="464">
        <f t="shared" si="10"/>
        <v>30.669271600000002</v>
      </c>
      <c r="U25" s="465">
        <f t="shared" si="11"/>
        <v>339.88099999999997</v>
      </c>
    </row>
    <row r="26" spans="2:21" x14ac:dyDescent="0.2">
      <c r="B26" s="344" t="s">
        <v>129</v>
      </c>
      <c r="C26" s="341">
        <v>0.10839</v>
      </c>
      <c r="D26" s="341">
        <v>9.4310000000000005E-2</v>
      </c>
      <c r="E26" s="460">
        <v>53.17</v>
      </c>
      <c r="F26" s="464">
        <f t="shared" si="6"/>
        <v>5.0144627000000004E-2</v>
      </c>
      <c r="G26" s="465">
        <f t="shared" si="7"/>
        <v>0.20269999999999999</v>
      </c>
      <c r="I26" s="344" t="s">
        <v>129</v>
      </c>
      <c r="J26" s="341">
        <v>11.672000000000001</v>
      </c>
      <c r="K26" s="341">
        <v>10.731</v>
      </c>
      <c r="L26" s="460">
        <v>57.32</v>
      </c>
      <c r="M26" s="464">
        <f t="shared" si="8"/>
        <v>6.1510091999999998</v>
      </c>
      <c r="N26" s="465">
        <f t="shared" si="9"/>
        <v>22.402999999999999</v>
      </c>
      <c r="P26" s="344" t="s">
        <v>129</v>
      </c>
      <c r="Q26" s="341">
        <v>301.37700000000001</v>
      </c>
      <c r="R26" s="341">
        <v>157.13</v>
      </c>
      <c r="S26" s="460">
        <v>50.92</v>
      </c>
      <c r="T26" s="464">
        <f t="shared" si="10"/>
        <v>80.010595999999993</v>
      </c>
      <c r="U26" s="465">
        <f t="shared" si="11"/>
        <v>458.50700000000001</v>
      </c>
    </row>
    <row r="27" spans="2:21" x14ac:dyDescent="0.2">
      <c r="B27" s="344" t="s">
        <v>130</v>
      </c>
      <c r="C27" s="341">
        <v>2.086E-2</v>
      </c>
      <c r="D27" s="341">
        <v>0.14219999999999999</v>
      </c>
      <c r="E27" s="460">
        <v>45.99</v>
      </c>
      <c r="F27" s="464">
        <f t="shared" si="6"/>
        <v>6.5397780000000003E-2</v>
      </c>
      <c r="G27" s="465">
        <f t="shared" si="7"/>
        <v>0.16305999999999998</v>
      </c>
      <c r="I27" s="344" t="s">
        <v>130</v>
      </c>
      <c r="J27" s="341">
        <v>2.823</v>
      </c>
      <c r="K27" s="341">
        <v>54.228000000000002</v>
      </c>
      <c r="L27" s="460">
        <v>51.65</v>
      </c>
      <c r="M27" s="464">
        <f t="shared" si="8"/>
        <v>28.008762000000001</v>
      </c>
      <c r="N27" s="465">
        <f t="shared" si="9"/>
        <v>57.051000000000002</v>
      </c>
      <c r="P27" s="344" t="s">
        <v>130</v>
      </c>
      <c r="Q27" s="341">
        <v>21.408000000000001</v>
      </c>
      <c r="R27" s="341">
        <v>233.827</v>
      </c>
      <c r="S27" s="460">
        <v>48.48</v>
      </c>
      <c r="T27" s="464">
        <f t="shared" si="10"/>
        <v>113.35932959999998</v>
      </c>
      <c r="U27" s="465">
        <f t="shared" si="11"/>
        <v>255.23500000000001</v>
      </c>
    </row>
    <row r="28" spans="2:21" x14ac:dyDescent="0.2">
      <c r="B28" s="344" t="s">
        <v>131</v>
      </c>
      <c r="C28" s="341">
        <v>5.9670000000000001E-2</v>
      </c>
      <c r="D28" s="341">
        <v>0.97026999999999997</v>
      </c>
      <c r="E28" s="460">
        <v>31.49</v>
      </c>
      <c r="F28" s="464">
        <f t="shared" si="6"/>
        <v>0.30553802299999999</v>
      </c>
      <c r="G28" s="465">
        <f t="shared" si="7"/>
        <v>1.0299399999999999</v>
      </c>
      <c r="I28" s="344" t="s">
        <v>131</v>
      </c>
      <c r="J28" s="341">
        <v>10.714</v>
      </c>
      <c r="K28" s="341">
        <v>420.71800000000002</v>
      </c>
      <c r="L28" s="460">
        <v>34.79</v>
      </c>
      <c r="M28" s="464">
        <f t="shared" si="8"/>
        <v>146.3677922</v>
      </c>
      <c r="N28" s="465">
        <f t="shared" si="9"/>
        <v>431.43200000000002</v>
      </c>
      <c r="P28" s="344" t="s">
        <v>131</v>
      </c>
      <c r="Q28" s="341">
        <v>27.972999999999999</v>
      </c>
      <c r="R28" s="341">
        <v>887.053</v>
      </c>
      <c r="S28" s="460">
        <v>33.72</v>
      </c>
      <c r="T28" s="464">
        <f t="shared" si="10"/>
        <v>299.1142716</v>
      </c>
      <c r="U28" s="465">
        <f t="shared" si="11"/>
        <v>915.02599999999995</v>
      </c>
    </row>
    <row r="29" spans="2:21" x14ac:dyDescent="0.2">
      <c r="B29" s="344" t="s">
        <v>132</v>
      </c>
      <c r="C29" s="341">
        <v>0.11412</v>
      </c>
      <c r="D29" s="341">
        <v>1.0264800000000001</v>
      </c>
      <c r="E29" s="460">
        <v>34.1</v>
      </c>
      <c r="F29" s="464">
        <f t="shared" si="6"/>
        <v>0.35002968000000001</v>
      </c>
      <c r="G29" s="465">
        <f t="shared" si="7"/>
        <v>1.1406000000000001</v>
      </c>
      <c r="I29" s="344" t="s">
        <v>132</v>
      </c>
      <c r="J29" s="341">
        <v>24.91</v>
      </c>
      <c r="K29" s="341">
        <v>316.601</v>
      </c>
      <c r="L29" s="460">
        <v>31.69</v>
      </c>
      <c r="M29" s="464">
        <f t="shared" si="8"/>
        <v>100.3308569</v>
      </c>
      <c r="N29" s="465">
        <f t="shared" si="9"/>
        <v>341.51100000000002</v>
      </c>
      <c r="P29" s="344" t="s">
        <v>132</v>
      </c>
      <c r="Q29" s="341">
        <v>26.832000000000001</v>
      </c>
      <c r="R29" s="341">
        <v>315.73399999999998</v>
      </c>
      <c r="S29" s="460">
        <v>31.27</v>
      </c>
      <c r="T29" s="464">
        <f t="shared" si="10"/>
        <v>98.730021799999989</v>
      </c>
      <c r="U29" s="465">
        <f t="shared" si="11"/>
        <v>342.56599999999997</v>
      </c>
    </row>
    <row r="30" spans="2:21" x14ac:dyDescent="0.2">
      <c r="B30" s="344" t="s">
        <v>133</v>
      </c>
      <c r="C30" s="341">
        <v>5.7680000000000002E-2</v>
      </c>
      <c r="D30" s="341">
        <v>0.38943</v>
      </c>
      <c r="E30" s="460">
        <v>39.99</v>
      </c>
      <c r="F30" s="464">
        <f t="shared" si="6"/>
        <v>0.15573305700000001</v>
      </c>
      <c r="G30" s="465">
        <f t="shared" si="7"/>
        <v>0.44711000000000001</v>
      </c>
      <c r="I30" s="344" t="s">
        <v>133</v>
      </c>
      <c r="J30" s="341">
        <v>14.667</v>
      </c>
      <c r="K30" s="341">
        <v>162.05000000000001</v>
      </c>
      <c r="L30" s="460">
        <v>38.99</v>
      </c>
      <c r="M30" s="464">
        <f t="shared" si="8"/>
        <v>63.183295000000008</v>
      </c>
      <c r="N30" s="465">
        <f t="shared" si="9"/>
        <v>176.71700000000001</v>
      </c>
      <c r="P30" s="344" t="s">
        <v>133</v>
      </c>
      <c r="Q30" s="341">
        <v>8.641</v>
      </c>
      <c r="R30" s="341">
        <v>95.266000000000005</v>
      </c>
      <c r="S30" s="460">
        <v>37.54</v>
      </c>
      <c r="T30" s="464">
        <f t="shared" si="10"/>
        <v>35.762856400000004</v>
      </c>
      <c r="U30" s="465">
        <f t="shared" si="11"/>
        <v>103.90700000000001</v>
      </c>
    </row>
    <row r="31" spans="2:21" x14ac:dyDescent="0.2">
      <c r="B31" s="344" t="s">
        <v>134</v>
      </c>
      <c r="C31" s="341">
        <v>3.5999999999999997E-4</v>
      </c>
      <c r="D31" s="341">
        <v>8.2470000000000002E-2</v>
      </c>
      <c r="E31" s="460">
        <v>91.76</v>
      </c>
      <c r="F31" s="464">
        <f t="shared" si="6"/>
        <v>7.5674472000000007E-2</v>
      </c>
      <c r="G31" s="465">
        <f t="shared" si="7"/>
        <v>8.2830000000000001E-2</v>
      </c>
      <c r="I31" s="344" t="s">
        <v>134</v>
      </c>
      <c r="J31" s="341">
        <v>0.13100000000000001</v>
      </c>
      <c r="K31" s="341">
        <v>40.112000000000002</v>
      </c>
      <c r="L31" s="460">
        <v>91.76</v>
      </c>
      <c r="M31" s="464">
        <f t="shared" si="8"/>
        <v>36.8067712</v>
      </c>
      <c r="N31" s="465">
        <f t="shared" si="9"/>
        <v>40.243000000000002</v>
      </c>
      <c r="P31" s="344" t="s">
        <v>134</v>
      </c>
      <c r="Q31" s="341">
        <v>3.4000000000000002E-2</v>
      </c>
      <c r="R31" s="341">
        <v>9.4469999999999992</v>
      </c>
      <c r="S31" s="460">
        <v>91.76</v>
      </c>
      <c r="T31" s="464">
        <f t="shared" si="10"/>
        <v>8.6685672</v>
      </c>
      <c r="U31" s="465">
        <f t="shared" si="11"/>
        <v>9.4809999999999999</v>
      </c>
    </row>
    <row r="32" spans="2:21" ht="13.5" thickBot="1" x14ac:dyDescent="0.25">
      <c r="B32" s="346" t="s">
        <v>135</v>
      </c>
      <c r="C32" s="347">
        <v>0</v>
      </c>
      <c r="D32" s="347">
        <v>0</v>
      </c>
      <c r="E32" s="461">
        <v>0</v>
      </c>
      <c r="F32" s="466">
        <f t="shared" si="6"/>
        <v>0</v>
      </c>
      <c r="G32" s="467">
        <f t="shared" si="7"/>
        <v>0</v>
      </c>
      <c r="I32" s="346" t="s">
        <v>135</v>
      </c>
      <c r="J32" s="347">
        <v>0</v>
      </c>
      <c r="K32" s="347">
        <v>0</v>
      </c>
      <c r="L32" s="461">
        <v>0</v>
      </c>
      <c r="M32" s="466">
        <f t="shared" si="8"/>
        <v>0</v>
      </c>
      <c r="N32" s="467">
        <f t="shared" si="9"/>
        <v>0</v>
      </c>
      <c r="P32" s="346" t="s">
        <v>135</v>
      </c>
      <c r="Q32" s="347">
        <v>0</v>
      </c>
      <c r="R32" s="347">
        <v>0</v>
      </c>
      <c r="S32" s="461">
        <v>0</v>
      </c>
      <c r="T32" s="466">
        <f t="shared" si="10"/>
        <v>0</v>
      </c>
      <c r="U32" s="467">
        <f t="shared" si="11"/>
        <v>0</v>
      </c>
    </row>
    <row r="35" spans="2:21" ht="29.25" customHeight="1" x14ac:dyDescent="0.2">
      <c r="B35" s="804" t="s">
        <v>382</v>
      </c>
      <c r="C35" s="805"/>
      <c r="D35" s="805"/>
      <c r="E35" s="805"/>
      <c r="F35" s="805"/>
      <c r="G35" s="805"/>
      <c r="I35" s="804" t="s">
        <v>383</v>
      </c>
      <c r="J35" s="805"/>
      <c r="K35" s="805"/>
      <c r="L35" s="805"/>
      <c r="M35" s="805"/>
      <c r="N35" s="805"/>
      <c r="P35" s="804" t="s">
        <v>384</v>
      </c>
      <c r="Q35" s="805"/>
      <c r="R35" s="805"/>
      <c r="S35" s="805"/>
      <c r="T35" s="805"/>
      <c r="U35" s="805"/>
    </row>
    <row r="36" spans="2:21" ht="39" thickBot="1" x14ac:dyDescent="0.25">
      <c r="B36" s="438"/>
      <c r="C36" s="438"/>
      <c r="D36" s="438"/>
      <c r="E36" s="438"/>
      <c r="F36" s="438"/>
      <c r="G36" s="340" t="s">
        <v>480</v>
      </c>
      <c r="I36" s="438"/>
      <c r="J36" s="438"/>
      <c r="K36" s="438"/>
      <c r="L36" s="438"/>
      <c r="M36" s="438"/>
      <c r="N36" s="340" t="s">
        <v>491</v>
      </c>
      <c r="P36" s="438"/>
      <c r="Q36" s="438"/>
      <c r="R36" s="438"/>
      <c r="S36" s="438"/>
      <c r="T36" s="438"/>
      <c r="U36" s="340" t="s">
        <v>481</v>
      </c>
    </row>
    <row r="37" spans="2:21" x14ac:dyDescent="0.2">
      <c r="B37" s="342" t="s">
        <v>636</v>
      </c>
      <c r="C37" s="343"/>
      <c r="D37" s="343"/>
      <c r="E37" s="343"/>
      <c r="F37" s="343"/>
      <c r="G37" s="463">
        <f>G8</f>
        <v>3.2607299999999997</v>
      </c>
      <c r="I37" s="342" t="s">
        <v>636</v>
      </c>
      <c r="J37" s="343"/>
      <c r="K37" s="343"/>
      <c r="L37" s="343"/>
      <c r="M37" s="343"/>
      <c r="N37" s="463">
        <f>N8</f>
        <v>1072.9459999999999</v>
      </c>
      <c r="P37" s="342" t="s">
        <v>636</v>
      </c>
      <c r="Q37" s="343"/>
      <c r="R37" s="343"/>
      <c r="S37" s="343"/>
      <c r="T37" s="343"/>
      <c r="U37" s="463">
        <f>U8</f>
        <v>2477.5549999999998</v>
      </c>
    </row>
    <row r="38" spans="2:21" ht="25.5" x14ac:dyDescent="0.2">
      <c r="B38" s="348" t="s">
        <v>644</v>
      </c>
      <c r="C38" s="341"/>
      <c r="D38" s="341"/>
      <c r="E38" s="341"/>
      <c r="F38" s="341"/>
      <c r="G38" s="465">
        <f>G6-G8</f>
        <v>84.309250000000006</v>
      </c>
      <c r="I38" s="348" t="s">
        <v>644</v>
      </c>
      <c r="J38" s="341"/>
      <c r="K38" s="341"/>
      <c r="L38" s="341"/>
      <c r="M38" s="341"/>
      <c r="N38" s="465">
        <f>N6-N8</f>
        <v>7178.5069999999996</v>
      </c>
      <c r="P38" s="348" t="s">
        <v>644</v>
      </c>
      <c r="Q38" s="341"/>
      <c r="R38" s="341"/>
      <c r="S38" s="341"/>
      <c r="T38" s="341"/>
      <c r="U38" s="465">
        <f>U6-U8</f>
        <v>20637.886999999999</v>
      </c>
    </row>
    <row r="39" spans="2:21" ht="13.5" thickBot="1" x14ac:dyDescent="0.25">
      <c r="B39" s="346" t="s">
        <v>93</v>
      </c>
      <c r="C39" s="347"/>
      <c r="D39" s="347"/>
      <c r="E39" s="347"/>
      <c r="F39" s="347"/>
      <c r="G39" s="467">
        <f>G7</f>
        <v>98.622360000000015</v>
      </c>
      <c r="I39" s="346" t="s">
        <v>93</v>
      </c>
      <c r="J39" s="347"/>
      <c r="K39" s="347"/>
      <c r="L39" s="347"/>
      <c r="M39" s="347"/>
      <c r="N39" s="467">
        <f>N7</f>
        <v>17451.120000000003</v>
      </c>
      <c r="P39" s="346" t="s">
        <v>93</v>
      </c>
      <c r="Q39" s="347"/>
      <c r="R39" s="347"/>
      <c r="S39" s="347"/>
      <c r="T39" s="347"/>
      <c r="U39" s="467">
        <f>U7</f>
        <v>101036.16800000001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695</v>
      </c>
      <c r="E3" s="552" t="s">
        <v>696</v>
      </c>
      <c r="F3" s="552" t="s">
        <v>697</v>
      </c>
      <c r="G3" s="553" t="s">
        <v>698</v>
      </c>
    </row>
    <row r="4" spans="2:7" x14ac:dyDescent="0.2">
      <c r="B4" s="554"/>
      <c r="C4" s="555" t="s">
        <v>701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31" workbookViewId="0"/>
  </sheetViews>
  <sheetFormatPr defaultColWidth="9"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4" t="s">
        <v>503</v>
      </c>
      <c r="C3" s="527">
        <f>SUM(C4:C7)</f>
        <v>2447.4361979999999</v>
      </c>
    </row>
    <row r="4" spans="2:9" x14ac:dyDescent="0.2">
      <c r="B4" s="354" t="s">
        <v>504</v>
      </c>
      <c r="C4" s="355">
        <v>1290.803752</v>
      </c>
    </row>
    <row r="5" spans="2:9" x14ac:dyDescent="0.2">
      <c r="B5" s="354" t="s">
        <v>20</v>
      </c>
      <c r="C5" s="355">
        <v>127.855079</v>
      </c>
    </row>
    <row r="6" spans="2:9" x14ac:dyDescent="0.2">
      <c r="B6" s="354" t="s">
        <v>505</v>
      </c>
      <c r="C6" s="355">
        <v>171.22601299999999</v>
      </c>
    </row>
    <row r="7" spans="2:9" x14ac:dyDescent="0.2">
      <c r="B7" s="354" t="s">
        <v>506</v>
      </c>
      <c r="C7" s="355">
        <v>857.55135399999995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507</v>
      </c>
      <c r="C10" s="583"/>
    </row>
    <row r="11" spans="2:9" x14ac:dyDescent="0.2">
      <c r="B11" s="580"/>
    </row>
    <row r="12" spans="2:9" x14ac:dyDescent="0.2">
      <c r="B12" s="357"/>
      <c r="C12" s="584" t="s">
        <v>508</v>
      </c>
      <c r="D12" s="585" t="s">
        <v>509</v>
      </c>
      <c r="E12" s="586" t="s">
        <v>2</v>
      </c>
    </row>
    <row r="13" spans="2:9" x14ac:dyDescent="0.2">
      <c r="B13" s="358" t="s">
        <v>504</v>
      </c>
      <c r="C13" s="587" t="s">
        <v>510</v>
      </c>
      <c r="D13" s="588">
        <v>691.48044600000003</v>
      </c>
      <c r="E13" s="589">
        <f>IF(C$4=0,0,D13/C$4*100)</f>
        <v>53.569757984403509</v>
      </c>
    </row>
    <row r="14" spans="2:9" x14ac:dyDescent="0.2">
      <c r="B14" s="359"/>
      <c r="C14" s="580" t="s">
        <v>511</v>
      </c>
      <c r="D14" s="590">
        <v>129.318532</v>
      </c>
      <c r="E14" s="591">
        <f>IF(C$4=0,0,D14/C$4*100)</f>
        <v>10.018450271749753</v>
      </c>
    </row>
    <row r="15" spans="2:9" x14ac:dyDescent="0.2">
      <c r="B15" s="359"/>
      <c r="C15" s="580" t="s">
        <v>512</v>
      </c>
      <c r="D15" s="590">
        <v>412.361921</v>
      </c>
      <c r="E15" s="591">
        <f>IF(C$4=0,0,D15/C$4*100)</f>
        <v>31.946135914237722</v>
      </c>
    </row>
    <row r="16" spans="2:9" s="582" customFormat="1" x14ac:dyDescent="0.2">
      <c r="B16" s="360"/>
      <c r="C16" s="592" t="s">
        <v>513</v>
      </c>
      <c r="D16" s="593">
        <v>57.642853000000002</v>
      </c>
      <c r="E16" s="594">
        <f>IF(C$4=0,0,D16/C$4*100)</f>
        <v>4.4656558296090232</v>
      </c>
      <c r="I16" s="581"/>
    </row>
    <row r="17" spans="2:5" x14ac:dyDescent="0.2">
      <c r="B17" s="361"/>
      <c r="C17" s="580"/>
      <c r="D17" s="590"/>
      <c r="E17" s="595"/>
    </row>
    <row r="18" spans="2:5" x14ac:dyDescent="0.2">
      <c r="B18" s="358" t="s">
        <v>20</v>
      </c>
      <c r="C18" s="587" t="s">
        <v>510</v>
      </c>
      <c r="D18" s="588">
        <v>21.155816000000002</v>
      </c>
      <c r="E18" s="589">
        <f>IF(C$5=0,0,D18/C$5*100)</f>
        <v>16.546715363571909</v>
      </c>
    </row>
    <row r="19" spans="2:5" x14ac:dyDescent="0.2">
      <c r="B19" s="359"/>
      <c r="C19" s="580" t="s">
        <v>511</v>
      </c>
      <c r="D19" s="590">
        <v>8.0165950000000006</v>
      </c>
      <c r="E19" s="591">
        <f>IF(C$5=0,0,D19/C$5*100)</f>
        <v>6.270063780571439</v>
      </c>
    </row>
    <row r="20" spans="2:5" x14ac:dyDescent="0.2">
      <c r="B20" s="359"/>
      <c r="C20" s="580" t="s">
        <v>512</v>
      </c>
      <c r="D20" s="590">
        <v>85.701362000000003</v>
      </c>
      <c r="E20" s="591">
        <f>IF(C$5=0,0,D20/C$5*100)</f>
        <v>67.03008020510471</v>
      </c>
    </row>
    <row r="21" spans="2:5" x14ac:dyDescent="0.2">
      <c r="B21" s="360"/>
      <c r="C21" s="592" t="s">
        <v>513</v>
      </c>
      <c r="D21" s="593">
        <v>12.981306</v>
      </c>
      <c r="E21" s="594">
        <f>IF(C$5=0,0,D21/C$5*100)</f>
        <v>10.153140650751933</v>
      </c>
    </row>
    <row r="22" spans="2:5" x14ac:dyDescent="0.2">
      <c r="B22" s="361"/>
      <c r="C22" s="580"/>
      <c r="D22" s="590"/>
      <c r="E22" s="595"/>
    </row>
    <row r="23" spans="2:5" x14ac:dyDescent="0.2">
      <c r="B23" s="358" t="s">
        <v>505</v>
      </c>
      <c r="C23" s="587" t="s">
        <v>510</v>
      </c>
      <c r="D23" s="588">
        <v>56.053429999999999</v>
      </c>
      <c r="E23" s="589">
        <f>IF(C$6=0,0,D23/C$6*100)</f>
        <v>32.736515333099533</v>
      </c>
    </row>
    <row r="24" spans="2:5" x14ac:dyDescent="0.2">
      <c r="B24" s="359"/>
      <c r="C24" s="580" t="s">
        <v>511</v>
      </c>
      <c r="D24" s="590">
        <v>17.455199</v>
      </c>
      <c r="E24" s="591">
        <f>IF(C$6=0,0,D24/C$6*100)</f>
        <v>10.194244842925825</v>
      </c>
    </row>
    <row r="25" spans="2:5" x14ac:dyDescent="0.2">
      <c r="B25" s="359"/>
      <c r="C25" s="580" t="s">
        <v>512</v>
      </c>
      <c r="D25" s="590">
        <v>82.554659999999998</v>
      </c>
      <c r="E25" s="591">
        <f>IF(C$6=0,0,D25/C$6*100)</f>
        <v>48.213854047982771</v>
      </c>
    </row>
    <row r="26" spans="2:5" x14ac:dyDescent="0.2">
      <c r="B26" s="360"/>
      <c r="C26" s="592" t="s">
        <v>513</v>
      </c>
      <c r="D26" s="593">
        <v>15.162724000000001</v>
      </c>
      <c r="E26" s="594">
        <f>IF(C$6=0,0,D26/C$6*100)</f>
        <v>8.855385775991877</v>
      </c>
    </row>
    <row r="27" spans="2:5" x14ac:dyDescent="0.2">
      <c r="B27" s="361"/>
      <c r="C27" s="580"/>
      <c r="D27" s="590"/>
      <c r="E27" s="595"/>
    </row>
    <row r="28" spans="2:5" x14ac:dyDescent="0.2">
      <c r="B28" s="596" t="s">
        <v>506</v>
      </c>
      <c r="C28" s="587" t="s">
        <v>510</v>
      </c>
      <c r="D28" s="588">
        <v>432.93520799999999</v>
      </c>
      <c r="E28" s="589">
        <f>IF(C$7=0,0,D28/C$7*100)</f>
        <v>50.485047452913243</v>
      </c>
    </row>
    <row r="29" spans="2:5" x14ac:dyDescent="0.2">
      <c r="B29" s="359"/>
      <c r="C29" s="580" t="s">
        <v>511</v>
      </c>
      <c r="D29" s="590">
        <v>269.70301499999999</v>
      </c>
      <c r="E29" s="591">
        <f>IF(C$7=0,0,D29/C$7*100)</f>
        <v>31.450363146415139</v>
      </c>
    </row>
    <row r="30" spans="2:5" x14ac:dyDescent="0.2">
      <c r="B30" s="359"/>
      <c r="C30" s="580" t="s">
        <v>512</v>
      </c>
      <c r="D30" s="590">
        <v>147.61439200000001</v>
      </c>
      <c r="E30" s="591">
        <f>IF(C$7=0,0,D30/C$7*100)</f>
        <v>17.213475474262971</v>
      </c>
    </row>
    <row r="31" spans="2:5" x14ac:dyDescent="0.2">
      <c r="B31" s="360"/>
      <c r="C31" s="592" t="s">
        <v>513</v>
      </c>
      <c r="D31" s="593">
        <v>7.2987390000000003</v>
      </c>
      <c r="E31" s="594">
        <f>IF(C$7=0,0,D31/C$7*100)</f>
        <v>0.85111392640865691</v>
      </c>
    </row>
    <row r="32" spans="2:5" x14ac:dyDescent="0.2">
      <c r="B32" s="580"/>
      <c r="D32" s="597"/>
      <c r="E32" s="598"/>
    </row>
    <row r="34" spans="2:7" x14ac:dyDescent="0.2">
      <c r="B34" s="583" t="s">
        <v>514</v>
      </c>
    </row>
    <row r="36" spans="2:7" ht="38.25" x14ac:dyDescent="0.2">
      <c r="B36" s="599"/>
      <c r="C36" s="600" t="s">
        <v>515</v>
      </c>
      <c r="D36" s="601" t="s">
        <v>516</v>
      </c>
      <c r="E36" s="601" t="s">
        <v>517</v>
      </c>
      <c r="F36" s="601" t="s">
        <v>518</v>
      </c>
      <c r="G36" s="602" t="s">
        <v>519</v>
      </c>
    </row>
    <row r="37" spans="2:7" x14ac:dyDescent="0.2">
      <c r="B37" s="603" t="s">
        <v>504</v>
      </c>
      <c r="C37" s="604" t="s">
        <v>520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x14ac:dyDescent="0.2">
      <c r="B38" s="606"/>
      <c r="C38" s="607" t="s">
        <v>766</v>
      </c>
      <c r="D38" s="590">
        <v>6.9090400000000001</v>
      </c>
      <c r="E38" s="608">
        <f t="shared" ref="E38:E68" si="0">IF($C$4=0,0,D38/$C$4*100)</f>
        <v>0.53525100072687115</v>
      </c>
      <c r="F38" s="608">
        <f>IF(SUM($D$14:$D$16)=0,0,D38/SUM($D$14:D$16)*100)</f>
        <v>1.1528068291073601</v>
      </c>
      <c r="G38" s="591">
        <f t="shared" ref="G38:G68" si="1">IF($D$14=0,0,D38/$D$14*100)</f>
        <v>5.3426526679099631</v>
      </c>
    </row>
    <row r="39" spans="2:7" x14ac:dyDescent="0.2">
      <c r="B39" s="606"/>
      <c r="C39" s="609" t="s">
        <v>522</v>
      </c>
      <c r="D39" s="590">
        <v>0</v>
      </c>
      <c r="E39" s="608">
        <f t="shared" si="0"/>
        <v>0</v>
      </c>
      <c r="F39" s="608">
        <f>IF(SUM($D$14:$D$16)=0,0,D39/SUM($D$14:D$16)*100)</f>
        <v>0</v>
      </c>
      <c r="G39" s="591">
        <f t="shared" si="1"/>
        <v>0</v>
      </c>
    </row>
    <row r="40" spans="2:7" x14ac:dyDescent="0.2">
      <c r="B40" s="606"/>
      <c r="C40" s="609" t="s">
        <v>523</v>
      </c>
      <c r="D40" s="590">
        <v>4.0087979999999996</v>
      </c>
      <c r="E40" s="608">
        <f t="shared" si="0"/>
        <v>0.31056603250406417</v>
      </c>
      <c r="F40" s="608">
        <f>IF(SUM($D$14:$D$16)=0,0,D40/SUM($D$14:D$16)*100)</f>
        <v>0.66888738680220783</v>
      </c>
      <c r="G40" s="591">
        <f t="shared" si="1"/>
        <v>3.0999408499317016</v>
      </c>
    </row>
    <row r="41" spans="2:7" x14ac:dyDescent="0.2">
      <c r="B41" s="606"/>
      <c r="C41" s="609" t="s">
        <v>524</v>
      </c>
      <c r="D41" s="590">
        <v>32.743228999999999</v>
      </c>
      <c r="E41" s="608">
        <f t="shared" si="0"/>
        <v>2.5366543093221501</v>
      </c>
      <c r="F41" s="608">
        <f>IF(SUM($D$14:$D$16)=0,0,D41/SUM($D$14:D$16)*100)</f>
        <v>5.4633665456020157</v>
      </c>
      <c r="G41" s="591">
        <f t="shared" si="1"/>
        <v>25.319827323743517</v>
      </c>
    </row>
    <row r="42" spans="2:7" x14ac:dyDescent="0.2">
      <c r="B42" s="606"/>
      <c r="C42" s="609" t="s">
        <v>525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526</v>
      </c>
      <c r="D43" s="590">
        <v>3.6813959999999999</v>
      </c>
      <c r="E43" s="608">
        <f t="shared" si="0"/>
        <v>0.28520183601077725</v>
      </c>
      <c r="F43" s="608">
        <f>IF(SUM($D$14:$D$16)=0,0,D43/SUM($D$14:D$16)*100)</f>
        <v>0.61425877537957785</v>
      </c>
      <c r="G43" s="591">
        <f t="shared" si="1"/>
        <v>2.84676599947794</v>
      </c>
    </row>
    <row r="44" spans="2:7" x14ac:dyDescent="0.2">
      <c r="B44" s="606"/>
      <c r="C44" s="609" t="s">
        <v>527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528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529</v>
      </c>
      <c r="D46" s="590">
        <v>26.200520000000001</v>
      </c>
      <c r="E46" s="608">
        <f t="shared" si="0"/>
        <v>2.0297833779460537</v>
      </c>
      <c r="F46" s="608">
        <f>IF(SUM($D$14:$D$16)=0,0,D46/SUM($D$14:D$16)*100)</f>
        <v>4.3716838203518824</v>
      </c>
      <c r="G46" s="591">
        <f>IF($D$14=0,0,D46/$D$14*100)</f>
        <v>20.260452693663428</v>
      </c>
    </row>
    <row r="47" spans="2:7" x14ac:dyDescent="0.2">
      <c r="B47" s="606"/>
      <c r="C47" s="609" t="s">
        <v>530</v>
      </c>
      <c r="D47" s="590">
        <v>3.0176949999999998</v>
      </c>
      <c r="E47" s="608">
        <f t="shared" si="0"/>
        <v>0.23378418255480868</v>
      </c>
      <c r="F47" s="608">
        <f>IF(SUM($D$14:$D$16)=0,0,D47/SUM($D$14:D$16)*100)</f>
        <v>0.50351704493867955</v>
      </c>
      <c r="G47" s="591">
        <f t="shared" si="1"/>
        <v>2.3335363874993567</v>
      </c>
    </row>
    <row r="48" spans="2:7" x14ac:dyDescent="0.2">
      <c r="B48" s="606"/>
      <c r="C48" s="609" t="s">
        <v>531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532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533</v>
      </c>
      <c r="D50" s="590">
        <v>0</v>
      </c>
      <c r="E50" s="608">
        <f t="shared" si="0"/>
        <v>0</v>
      </c>
      <c r="F50" s="608">
        <f>IF(SUM($D$14:$D$16)=0,0,D50/SUM($D$14:D$16)*100)</f>
        <v>0</v>
      </c>
      <c r="G50" s="591">
        <f t="shared" si="1"/>
        <v>0</v>
      </c>
    </row>
    <row r="51" spans="2:7" x14ac:dyDescent="0.2">
      <c r="B51" s="606"/>
      <c r="C51" s="610" t="s">
        <v>534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535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536</v>
      </c>
      <c r="D53" s="590">
        <v>30.163630000000001</v>
      </c>
      <c r="E53" s="608">
        <f t="shared" si="0"/>
        <v>2.3368099103573106</v>
      </c>
      <c r="F53" s="608">
        <f>IF(SUM($D$14:$D$16)=0,0,D53/SUM($D$14:D$16)*100)</f>
        <v>5.0329479427919992</v>
      </c>
      <c r="G53" s="591">
        <f t="shared" si="1"/>
        <v>23.325063727138502</v>
      </c>
    </row>
    <row r="54" spans="2:7" x14ac:dyDescent="0.2">
      <c r="B54" s="606"/>
      <c r="C54" s="610" t="s">
        <v>537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538</v>
      </c>
      <c r="D55" s="590">
        <v>9.8111219999999992</v>
      </c>
      <c r="E55" s="608">
        <f t="shared" si="0"/>
        <v>0.76007851579284835</v>
      </c>
      <c r="F55" s="608">
        <f>IF(SUM($D$14:$D$16)=0,0,D55/SUM($D$14:D$16)*100)</f>
        <v>1.6370332843355169</v>
      </c>
      <c r="G55" s="591">
        <f t="shared" si="1"/>
        <v>7.586787329135471</v>
      </c>
    </row>
    <row r="56" spans="2:7" x14ac:dyDescent="0.2">
      <c r="B56" s="606"/>
      <c r="C56" s="610" t="s">
        <v>539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540</v>
      </c>
      <c r="D57" s="590">
        <v>0</v>
      </c>
      <c r="E57" s="608">
        <f t="shared" si="0"/>
        <v>0</v>
      </c>
      <c r="F57" s="608">
        <f>IF(SUM($D$14:$D$16)=0,0,D57/SUM($D$14:D$16)*100)</f>
        <v>0</v>
      </c>
      <c r="G57" s="591">
        <f t="shared" si="1"/>
        <v>0</v>
      </c>
    </row>
    <row r="58" spans="2:7" x14ac:dyDescent="0.2">
      <c r="B58" s="606"/>
      <c r="C58" s="610" t="s">
        <v>541</v>
      </c>
      <c r="D58" s="590">
        <v>2.8746679999999998</v>
      </c>
      <c r="E58" s="608">
        <f t="shared" si="0"/>
        <v>0.22270372204496036</v>
      </c>
      <c r="F58" s="608">
        <f>IF(SUM($D$14:$D$16)=0,0,D58/SUM($D$14:D$16)*100)</f>
        <v>0.47965229638508333</v>
      </c>
      <c r="G58" s="591">
        <f t="shared" si="1"/>
        <v>2.2229358434102853</v>
      </c>
    </row>
    <row r="59" spans="2:7" x14ac:dyDescent="0.2">
      <c r="B59" s="606"/>
      <c r="C59" s="610" t="s">
        <v>542</v>
      </c>
      <c r="D59" s="590">
        <v>29.136116000000001</v>
      </c>
      <c r="E59" s="608">
        <f t="shared" si="0"/>
        <v>2.2572072598066018</v>
      </c>
      <c r="F59" s="608">
        <f>IF(SUM($D$14:$D$16)=0,0,D59/SUM($D$14:D$16)*100)</f>
        <v>4.8615022490048139</v>
      </c>
      <c r="G59" s="591">
        <f t="shared" si="1"/>
        <v>22.530503207382527</v>
      </c>
    </row>
    <row r="60" spans="2:7" x14ac:dyDescent="0.2">
      <c r="B60" s="606"/>
      <c r="C60" s="610" t="s">
        <v>543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544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545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546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547</v>
      </c>
      <c r="D64" s="590">
        <v>0</v>
      </c>
      <c r="E64" s="608">
        <f t="shared" si="0"/>
        <v>0</v>
      </c>
      <c r="F64" s="608">
        <f>IF(SUM($D$14:$D$16)=0,0,D64/SUM($D$14:D$16)*100)</f>
        <v>0</v>
      </c>
      <c r="G64" s="591">
        <f t="shared" si="1"/>
        <v>0</v>
      </c>
    </row>
    <row r="65" spans="2:7" x14ac:dyDescent="0.2">
      <c r="B65" s="606"/>
      <c r="C65" s="610" t="s">
        <v>548</v>
      </c>
      <c r="D65" s="590">
        <v>10.446539</v>
      </c>
      <c r="E65" s="608">
        <f t="shared" si="0"/>
        <v>0.80930497636173582</v>
      </c>
      <c r="F65" s="608">
        <f>IF(SUM($D$14:$D$16)=0,0,D65/SUM($D$14:D$16)*100)</f>
        <v>1.7430556922143121</v>
      </c>
      <c r="G65" s="591">
        <f t="shared" si="1"/>
        <v>8.0781453658938833</v>
      </c>
    </row>
    <row r="66" spans="2:7" x14ac:dyDescent="0.2">
      <c r="B66" s="606"/>
      <c r="C66" s="610" t="s">
        <v>549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550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551</v>
      </c>
      <c r="D68" s="613">
        <v>0</v>
      </c>
      <c r="E68" s="614">
        <f t="shared" si="0"/>
        <v>0</v>
      </c>
      <c r="F68" s="614">
        <f>IF(SUM($D$14:$D$16)=0,0,D68/SUM($D$14:D$16)*100)</f>
        <v>0</v>
      </c>
      <c r="G68" s="594">
        <f t="shared" si="1"/>
        <v>0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520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ht="25.5" x14ac:dyDescent="0.2">
      <c r="B71" s="606"/>
      <c r="C71" s="607" t="s">
        <v>521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522</v>
      </c>
      <c r="D72" s="590">
        <v>3.0005459999999999</v>
      </c>
      <c r="E72" s="608">
        <f t="shared" si="2"/>
        <v>2.3468336365425104</v>
      </c>
      <c r="F72" s="608">
        <f>IF(SUM($D$19:$D$21)=0,0,D72/SUM($D$19:D$21)*100)</f>
        <v>2.8121525075576201</v>
      </c>
      <c r="G72" s="591">
        <f t="shared" si="3"/>
        <v>37.429182838848661</v>
      </c>
    </row>
    <row r="73" spans="2:7" x14ac:dyDescent="0.2">
      <c r="B73" s="606"/>
      <c r="C73" s="609" t="s">
        <v>523</v>
      </c>
      <c r="D73" s="590">
        <v>0</v>
      </c>
      <c r="E73" s="608">
        <f t="shared" si="2"/>
        <v>0</v>
      </c>
      <c r="F73" s="608">
        <f>IF(SUM($D$19:$D$21)=0,0,D73/SUM($D$19:D$21)*100)</f>
        <v>0</v>
      </c>
      <c r="G73" s="591">
        <f t="shared" si="3"/>
        <v>0</v>
      </c>
    </row>
    <row r="74" spans="2:7" x14ac:dyDescent="0.2">
      <c r="B74" s="606"/>
      <c r="C74" s="609" t="s">
        <v>524</v>
      </c>
      <c r="D74" s="590">
        <v>0</v>
      </c>
      <c r="E74" s="608">
        <f t="shared" si="2"/>
        <v>0</v>
      </c>
      <c r="F74" s="608">
        <f>IF(SUM($D$19:$D$21)=0,0,D74/SUM($D$19:D$21)*100)</f>
        <v>0</v>
      </c>
      <c r="G74" s="591">
        <f t="shared" si="3"/>
        <v>0</v>
      </c>
    </row>
    <row r="75" spans="2:7" x14ac:dyDescent="0.2">
      <c r="B75" s="606"/>
      <c r="C75" s="609" t="s">
        <v>525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526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527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528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529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530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531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532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533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534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535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536</v>
      </c>
      <c r="D86" s="590">
        <v>0</v>
      </c>
      <c r="E86" s="608">
        <f t="shared" si="2"/>
        <v>0</v>
      </c>
      <c r="F86" s="608">
        <f>IF(SUM($D$19:$D$21)=0,0,D86/SUM($D$19:D$21)*100)</f>
        <v>0</v>
      </c>
      <c r="G86" s="591">
        <f t="shared" si="3"/>
        <v>0</v>
      </c>
    </row>
    <row r="87" spans="2:9" x14ac:dyDescent="0.2">
      <c r="B87" s="606"/>
      <c r="C87" s="610" t="s">
        <v>537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538</v>
      </c>
      <c r="D88" s="590">
        <v>0</v>
      </c>
      <c r="E88" s="608">
        <f t="shared" si="2"/>
        <v>0</v>
      </c>
      <c r="F88" s="608">
        <f>IF(SUM($D$19:$D$21)=0,0,D88/SUM($D$19:D$21)*100)</f>
        <v>0</v>
      </c>
      <c r="G88" s="591">
        <f t="shared" si="3"/>
        <v>0</v>
      </c>
      <c r="I88" s="615"/>
    </row>
    <row r="89" spans="2:9" x14ac:dyDescent="0.2">
      <c r="B89" s="606"/>
      <c r="C89" s="610" t="s">
        <v>539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540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541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542</v>
      </c>
      <c r="D92" s="590">
        <v>0</v>
      </c>
      <c r="E92" s="608">
        <f t="shared" si="2"/>
        <v>0</v>
      </c>
      <c r="F92" s="608">
        <f>IF(SUM($D$19:$D$21)=0,0,D92/SUM($D$19:D$21)*100)</f>
        <v>0</v>
      </c>
      <c r="G92" s="591">
        <f t="shared" si="3"/>
        <v>0</v>
      </c>
      <c r="I92" s="615"/>
    </row>
    <row r="93" spans="2:9" x14ac:dyDescent="0.2">
      <c r="B93" s="606"/>
      <c r="C93" s="610" t="s">
        <v>543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544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545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546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547</v>
      </c>
      <c r="D97" s="590">
        <v>0</v>
      </c>
      <c r="E97" s="608">
        <f t="shared" si="2"/>
        <v>0</v>
      </c>
      <c r="F97" s="608">
        <f>IF(SUM($D$19:$D$21)=0,0,D97/SUM($D$19:D$21)*100)</f>
        <v>0</v>
      </c>
      <c r="G97" s="591">
        <f t="shared" si="3"/>
        <v>0</v>
      </c>
      <c r="I97" s="615"/>
    </row>
    <row r="98" spans="2:9" x14ac:dyDescent="0.2">
      <c r="B98" s="606"/>
      <c r="C98" s="610" t="s">
        <v>548</v>
      </c>
      <c r="D98" s="590">
        <v>6.0160489999999998</v>
      </c>
      <c r="E98" s="608">
        <f t="shared" si="2"/>
        <v>4.705365674209939</v>
      </c>
      <c r="F98" s="608">
        <f>IF(SUM($D$19:$D$21)=0,0,D98/SUM($D$19:D$21)*100)</f>
        <v>5.6383229188752688</v>
      </c>
      <c r="G98" s="591">
        <f t="shared" si="3"/>
        <v>75.044941150201538</v>
      </c>
      <c r="I98" s="615"/>
    </row>
    <row r="99" spans="2:9" x14ac:dyDescent="0.2">
      <c r="B99" s="606"/>
      <c r="C99" s="610" t="s">
        <v>549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550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551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505</v>
      </c>
      <c r="C103" s="604" t="s">
        <v>520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ht="25.5" x14ac:dyDescent="0.2">
      <c r="B104" s="606"/>
      <c r="C104" s="607" t="s">
        <v>521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522</v>
      </c>
      <c r="D105" s="590">
        <v>1.1251500000000001</v>
      </c>
      <c r="E105" s="608">
        <f t="shared" si="4"/>
        <v>0.65711393980773247</v>
      </c>
      <c r="F105" s="608">
        <f>IF(SUM($D$24:$D$26)=0,0,D105/SUM($D$24:D$26)*100)</f>
        <v>0.97692521144550526</v>
      </c>
      <c r="G105" s="591">
        <f t="shared" si="5"/>
        <v>6.4459305219035308</v>
      </c>
    </row>
    <row r="106" spans="2:9" x14ac:dyDescent="0.2">
      <c r="B106" s="606"/>
      <c r="C106" s="609" t="s">
        <v>523</v>
      </c>
      <c r="D106" s="590">
        <v>0</v>
      </c>
      <c r="E106" s="608">
        <f t="shared" si="4"/>
        <v>0</v>
      </c>
      <c r="F106" s="608">
        <f>IF(SUM($D$24:$D$26)=0,0,D106/SUM($D$24:D$26)*100)</f>
        <v>0</v>
      </c>
      <c r="G106" s="591">
        <f t="shared" si="5"/>
        <v>0</v>
      </c>
    </row>
    <row r="107" spans="2:9" x14ac:dyDescent="0.2">
      <c r="B107" s="606"/>
      <c r="C107" s="609" t="s">
        <v>524</v>
      </c>
      <c r="D107" s="590">
        <v>6.3987850000000002</v>
      </c>
      <c r="E107" s="608">
        <f t="shared" si="4"/>
        <v>3.7370402358197761</v>
      </c>
      <c r="F107" s="608">
        <f>IF(SUM($D$24:$D$26)=0,0,D107/SUM($D$24:D$26)*100)</f>
        <v>5.5558231250227328</v>
      </c>
      <c r="G107" s="591">
        <f t="shared" si="5"/>
        <v>36.65833314189085</v>
      </c>
    </row>
    <row r="108" spans="2:9" x14ac:dyDescent="0.2">
      <c r="B108" s="606"/>
      <c r="C108" s="609" t="s">
        <v>525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526</v>
      </c>
      <c r="D109" s="590">
        <v>0</v>
      </c>
      <c r="E109" s="608">
        <f t="shared" si="4"/>
        <v>0</v>
      </c>
      <c r="F109" s="608">
        <f>IF(SUM($D$24:$D$26)=0,0,D109/SUM($D$24:D$26)*100)</f>
        <v>0</v>
      </c>
      <c r="G109" s="591">
        <f t="shared" si="5"/>
        <v>0</v>
      </c>
    </row>
    <row r="110" spans="2:9" x14ac:dyDescent="0.2">
      <c r="B110" s="606"/>
      <c r="C110" s="609" t="s">
        <v>527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528</v>
      </c>
      <c r="D111" s="590">
        <v>0</v>
      </c>
      <c r="E111" s="608">
        <f t="shared" si="4"/>
        <v>0</v>
      </c>
      <c r="F111" s="608">
        <f>IF(SUM($D$24:$D$26)=0,0,D111/SUM($D$24:D$26)*100)</f>
        <v>0</v>
      </c>
      <c r="G111" s="591">
        <f t="shared" si="5"/>
        <v>0</v>
      </c>
    </row>
    <row r="112" spans="2:9" x14ac:dyDescent="0.2">
      <c r="B112" s="606"/>
      <c r="C112" s="609" t="s">
        <v>529</v>
      </c>
      <c r="D112" s="590">
        <v>0</v>
      </c>
      <c r="E112" s="608">
        <f t="shared" si="4"/>
        <v>0</v>
      </c>
      <c r="F112" s="608">
        <f>IF(SUM($D$24:$D$26)=0,0,D112/SUM($D$24:D$26)*100)</f>
        <v>0</v>
      </c>
      <c r="G112" s="591">
        <f t="shared" si="5"/>
        <v>0</v>
      </c>
    </row>
    <row r="113" spans="2:9" x14ac:dyDescent="0.2">
      <c r="B113" s="606"/>
      <c r="C113" s="609" t="s">
        <v>530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531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532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533</v>
      </c>
      <c r="D116" s="590">
        <v>0</v>
      </c>
      <c r="E116" s="608">
        <f t="shared" si="4"/>
        <v>0</v>
      </c>
      <c r="F116" s="608">
        <f>IF(SUM($D$24:$D$26)=0,0,D116/SUM($D$24:D$26)*100)</f>
        <v>0</v>
      </c>
      <c r="G116" s="591">
        <f t="shared" si="5"/>
        <v>0</v>
      </c>
    </row>
    <row r="117" spans="2:9" x14ac:dyDescent="0.2">
      <c r="B117" s="606"/>
      <c r="C117" s="610" t="s">
        <v>534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535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536</v>
      </c>
      <c r="D119" s="590">
        <v>0</v>
      </c>
      <c r="E119" s="608">
        <f t="shared" si="4"/>
        <v>0</v>
      </c>
      <c r="F119" s="608">
        <f>IF(SUM($D$24:$D$26)=0,0,D119/SUM($D$24:D$26)*100)</f>
        <v>0</v>
      </c>
      <c r="G119" s="591">
        <f t="shared" si="5"/>
        <v>0</v>
      </c>
    </row>
    <row r="120" spans="2:9" x14ac:dyDescent="0.2">
      <c r="B120" s="606"/>
      <c r="C120" s="610" t="s">
        <v>537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538</v>
      </c>
      <c r="D121" s="590">
        <v>3.4278300000000002</v>
      </c>
      <c r="E121" s="608">
        <f t="shared" si="4"/>
        <v>2.0019329656411498</v>
      </c>
      <c r="F121" s="608">
        <f>IF(SUM($D$24:$D$26)=0,0,D121/SUM($D$24:D$26)*100)</f>
        <v>2.9762552082382312</v>
      </c>
      <c r="G121" s="591">
        <f t="shared" si="5"/>
        <v>19.637874079808544</v>
      </c>
      <c r="I121" s="615"/>
    </row>
    <row r="122" spans="2:9" x14ac:dyDescent="0.2">
      <c r="B122" s="606"/>
      <c r="C122" s="610" t="s">
        <v>539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540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541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542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543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544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545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546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547</v>
      </c>
      <c r="D130" s="590">
        <v>0</v>
      </c>
      <c r="E130" s="608">
        <f t="shared" si="4"/>
        <v>0</v>
      </c>
      <c r="F130" s="608">
        <f>IF(SUM($D$24:$D$26)=0,0,D130/SUM($D$24:D$26)*100)</f>
        <v>0</v>
      </c>
      <c r="G130" s="591">
        <f t="shared" si="5"/>
        <v>0</v>
      </c>
      <c r="I130" s="615"/>
    </row>
    <row r="131" spans="2:9" x14ac:dyDescent="0.2">
      <c r="B131" s="606"/>
      <c r="C131" s="610" t="s">
        <v>548</v>
      </c>
      <c r="D131" s="590">
        <v>8.6542700000000004</v>
      </c>
      <c r="E131" s="608">
        <f t="shared" si="4"/>
        <v>5.054296276816304</v>
      </c>
      <c r="F131" s="608">
        <f>IF(SUM($D$24:$D$26)=0,0,D131/SUM($D$24:D$26)*100)</f>
        <v>7.5141754874074502</v>
      </c>
      <c r="G131" s="591">
        <f t="shared" si="5"/>
        <v>49.579898802643271</v>
      </c>
      <c r="I131" s="615"/>
    </row>
    <row r="132" spans="2:9" x14ac:dyDescent="0.2">
      <c r="B132" s="606"/>
      <c r="C132" s="610" t="s">
        <v>549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550</v>
      </c>
      <c r="D133" s="590">
        <v>1.0256860000000001</v>
      </c>
      <c r="E133" s="608">
        <f t="shared" si="4"/>
        <v>0.59902463535140549</v>
      </c>
      <c r="F133" s="608">
        <f>IF(SUM($D$24:$D$26)=0,0,D133/SUM($D$24:D$26)*100)</f>
        <v>0.89056438023969642</v>
      </c>
      <c r="G133" s="591">
        <f t="shared" si="5"/>
        <v>5.8761060243426613</v>
      </c>
    </row>
    <row r="134" spans="2:9" x14ac:dyDescent="0.2">
      <c r="B134" s="611"/>
      <c r="C134" s="612" t="s">
        <v>551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506</v>
      </c>
      <c r="C136" s="604" t="s">
        <v>520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ht="25.5" x14ac:dyDescent="0.2">
      <c r="B137" s="606"/>
      <c r="C137" s="607" t="s">
        <v>521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522</v>
      </c>
      <c r="D138" s="590">
        <v>0</v>
      </c>
      <c r="E138" s="608">
        <f t="shared" si="6"/>
        <v>0</v>
      </c>
      <c r="F138" s="608">
        <f>IF(SUM($D$29:$D$31)=0,0,D138/SUM($D$29:D$31)*100)</f>
        <v>0</v>
      </c>
      <c r="G138" s="591">
        <f t="shared" si="7"/>
        <v>0</v>
      </c>
    </row>
    <row r="139" spans="2:9" x14ac:dyDescent="0.2">
      <c r="B139" s="606"/>
      <c r="C139" s="609" t="s">
        <v>523</v>
      </c>
      <c r="D139" s="590">
        <v>0</v>
      </c>
      <c r="E139" s="608">
        <f t="shared" si="6"/>
        <v>0</v>
      </c>
      <c r="F139" s="608">
        <f>IF(SUM($D$29:$D$31)=0,0,D139/SUM($D$29:D$31)*100)</f>
        <v>0</v>
      </c>
      <c r="G139" s="591">
        <f t="shared" si="7"/>
        <v>0</v>
      </c>
    </row>
    <row r="140" spans="2:9" x14ac:dyDescent="0.2">
      <c r="B140" s="606"/>
      <c r="C140" s="609" t="s">
        <v>524</v>
      </c>
      <c r="D140" s="590">
        <v>158.53833399999999</v>
      </c>
      <c r="E140" s="608">
        <f t="shared" si="6"/>
        <v>18.487328281916515</v>
      </c>
      <c r="F140" s="608">
        <f>IF(SUM($D$29:$D$31)=0,0,D140/SUM($D$29:D$31)*100)</f>
        <v>37.336859536189181</v>
      </c>
      <c r="G140" s="591">
        <f t="shared" si="7"/>
        <v>58.782559030717543</v>
      </c>
    </row>
    <row r="141" spans="2:9" x14ac:dyDescent="0.2">
      <c r="B141" s="606"/>
      <c r="C141" s="609" t="s">
        <v>525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526</v>
      </c>
      <c r="D142" s="590">
        <v>1.3727929999999999</v>
      </c>
      <c r="E142" s="608">
        <f t="shared" si="6"/>
        <v>0.16008289108246221</v>
      </c>
      <c r="F142" s="608">
        <f>IF(SUM($D$29:$D$31)=0,0,D142/SUM($D$29:D$31)*100)</f>
        <v>0.32330211955717764</v>
      </c>
      <c r="G142" s="591">
        <f t="shared" si="7"/>
        <v>0.5090017254719974</v>
      </c>
    </row>
    <row r="143" spans="2:9" x14ac:dyDescent="0.2">
      <c r="B143" s="606"/>
      <c r="C143" s="609" t="s">
        <v>527</v>
      </c>
      <c r="D143" s="590">
        <v>1.007835</v>
      </c>
      <c r="E143" s="608">
        <f t="shared" si="6"/>
        <v>0.11752474009853876</v>
      </c>
      <c r="F143" s="608">
        <f>IF(SUM($D$29:$D$31)=0,0,D143/SUM($D$29:D$31)*100)</f>
        <v>0.2373520200524829</v>
      </c>
      <c r="G143" s="591">
        <f t="shared" si="7"/>
        <v>0.37368325304038597</v>
      </c>
    </row>
    <row r="144" spans="2:9" x14ac:dyDescent="0.2">
      <c r="B144" s="606"/>
      <c r="C144" s="609" t="s">
        <v>528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529</v>
      </c>
      <c r="D145" s="590">
        <v>46.335084000000002</v>
      </c>
      <c r="E145" s="608">
        <f t="shared" si="6"/>
        <v>5.4031847520119483</v>
      </c>
      <c r="F145" s="608">
        <f>IF(SUM($D$29:$D$31)=0,0,D145/SUM($D$29:D$31)*100)</f>
        <v>10.912228476587417</v>
      </c>
      <c r="G145" s="591">
        <f t="shared" si="7"/>
        <v>17.180039311017715</v>
      </c>
    </row>
    <row r="146" spans="2:9" x14ac:dyDescent="0.2">
      <c r="B146" s="606"/>
      <c r="C146" s="609" t="s">
        <v>530</v>
      </c>
      <c r="D146" s="590">
        <v>2.2919290000000001</v>
      </c>
      <c r="E146" s="608">
        <f t="shared" si="6"/>
        <v>0.26726434391473192</v>
      </c>
      <c r="F146" s="608">
        <f>IF(SUM($D$29:$D$31)=0,0,D146/SUM($D$29:D$31)*100)</f>
        <v>0.53976491982007679</v>
      </c>
      <c r="G146" s="591">
        <f t="shared" si="7"/>
        <v>0.84979732243631012</v>
      </c>
    </row>
    <row r="147" spans="2:9" x14ac:dyDescent="0.2">
      <c r="B147" s="606"/>
      <c r="C147" s="609" t="s">
        <v>531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532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533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534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535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536</v>
      </c>
      <c r="D152" s="590">
        <v>53.317605999999998</v>
      </c>
      <c r="E152" s="608">
        <f t="shared" si="6"/>
        <v>6.2174242686811736</v>
      </c>
      <c r="F152" s="608">
        <f>IF(SUM($D$29:$D$31)=0,0,D152/SUM($D$29:D$31)*100)</f>
        <v>12.55666005691644</v>
      </c>
      <c r="G152" s="591">
        <f t="shared" si="7"/>
        <v>19.769006290122491</v>
      </c>
    </row>
    <row r="153" spans="2:9" x14ac:dyDescent="0.2">
      <c r="B153" s="606"/>
      <c r="C153" s="610" t="s">
        <v>537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538</v>
      </c>
      <c r="D154" s="590">
        <v>0</v>
      </c>
      <c r="E154" s="608">
        <f t="shared" si="6"/>
        <v>0</v>
      </c>
      <c r="F154" s="608">
        <f>IF(SUM($D$29:$D$31)=0,0,D154/SUM($D$29:D$31)*100)</f>
        <v>0</v>
      </c>
      <c r="G154" s="591">
        <f t="shared" si="7"/>
        <v>0</v>
      </c>
      <c r="I154" s="615"/>
    </row>
    <row r="155" spans="2:9" x14ac:dyDescent="0.2">
      <c r="B155" s="606"/>
      <c r="C155" s="610" t="s">
        <v>539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540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541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542</v>
      </c>
      <c r="D158" s="590">
        <v>7.0452389999999996</v>
      </c>
      <c r="E158" s="608">
        <f t="shared" si="6"/>
        <v>0.8215530145381823</v>
      </c>
      <c r="F158" s="608">
        <f>IF(SUM($D$29:$D$31)=0,0,D158/SUM($D$29:D$31)*100)</f>
        <v>1.659201861815212</v>
      </c>
      <c r="G158" s="591">
        <f t="shared" si="7"/>
        <v>2.6122210758378062</v>
      </c>
      <c r="I158" s="615"/>
    </row>
    <row r="159" spans="2:9" x14ac:dyDescent="0.2">
      <c r="B159" s="606"/>
      <c r="C159" s="610" t="s">
        <v>543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544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545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546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547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548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549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550</v>
      </c>
      <c r="D166" s="590">
        <v>1.8098650000000001</v>
      </c>
      <c r="E166" s="608">
        <f t="shared" si="6"/>
        <v>0.21105033436866338</v>
      </c>
      <c r="F166" s="608">
        <f>IF(SUM($D$29:$D$31)=0,0,D166/SUM($D$29:D$31)*100)</f>
        <v>0.42623555817399372</v>
      </c>
      <c r="G166" s="591">
        <f t="shared" si="7"/>
        <v>0.6710584974365229</v>
      </c>
    </row>
    <row r="167" spans="2:9" x14ac:dyDescent="0.2">
      <c r="B167" s="611"/>
      <c r="C167" s="612" t="s">
        <v>551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552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515</v>
      </c>
      <c r="D172" s="601" t="s">
        <v>516</v>
      </c>
      <c r="E172" s="601" t="s">
        <v>517</v>
      </c>
      <c r="F172" s="601" t="s">
        <v>518</v>
      </c>
      <c r="G172" s="602" t="s">
        <v>519</v>
      </c>
    </row>
    <row r="173" spans="2:9" x14ac:dyDescent="0.2">
      <c r="B173" s="603" t="s">
        <v>504</v>
      </c>
      <c r="C173" s="604" t="s">
        <v>520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ht="25.5" x14ac:dyDescent="0.2">
      <c r="B174" s="606"/>
      <c r="C174" s="607" t="s">
        <v>521</v>
      </c>
      <c r="D174" s="590">
        <v>0</v>
      </c>
      <c r="E174" s="608">
        <f t="shared" ref="E174:E204" si="8">IF($C$4=0,0,D174/$C$4*100)</f>
        <v>0</v>
      </c>
      <c r="F174" s="608">
        <f>IF(SUM($D$14:$D$16)=0,0,D174/SUM($D$14:D$16)*100)</f>
        <v>0</v>
      </c>
      <c r="G174" s="591">
        <f t="shared" ref="G174:G204" si="9">IF($D$15=0,0,D174/$D$15*100)</f>
        <v>0</v>
      </c>
    </row>
    <row r="175" spans="2:9" x14ac:dyDescent="0.2">
      <c r="B175" s="606"/>
      <c r="C175" s="609" t="s">
        <v>522</v>
      </c>
      <c r="D175" s="590">
        <v>0</v>
      </c>
      <c r="E175" s="608">
        <f t="shared" si="8"/>
        <v>0</v>
      </c>
      <c r="F175" s="608">
        <f>IF(SUM($D$14:$D$16)=0,0,D175/SUM($D$14:D$16)*100)</f>
        <v>0</v>
      </c>
      <c r="G175" s="591">
        <f t="shared" si="9"/>
        <v>0</v>
      </c>
    </row>
    <row r="176" spans="2:9" x14ac:dyDescent="0.2">
      <c r="B176" s="606"/>
      <c r="C176" s="609" t="s">
        <v>523</v>
      </c>
      <c r="D176" s="590">
        <v>0</v>
      </c>
      <c r="E176" s="608">
        <f t="shared" si="8"/>
        <v>0</v>
      </c>
      <c r="F176" s="608">
        <f>IF(SUM($D$14:$D$16)=0,0,D176/SUM($D$14:D$16)*100)</f>
        <v>0</v>
      </c>
      <c r="G176" s="591">
        <f t="shared" si="9"/>
        <v>0</v>
      </c>
    </row>
    <row r="177" spans="2:7" x14ac:dyDescent="0.2">
      <c r="B177" s="606"/>
      <c r="C177" s="609" t="s">
        <v>524</v>
      </c>
      <c r="D177" s="590">
        <v>122.68153599999999</v>
      </c>
      <c r="E177" s="608">
        <f t="shared" si="8"/>
        <v>9.5042748217856126</v>
      </c>
      <c r="F177" s="608">
        <f>IF(SUM($D$14:$D$16)=0,0,D177/SUM($D$14:D$16)*100)</f>
        <v>20.470009220699321</v>
      </c>
      <c r="G177" s="591">
        <f t="shared" si="9"/>
        <v>29.750937162793946</v>
      </c>
    </row>
    <row r="178" spans="2:7" x14ac:dyDescent="0.2">
      <c r="B178" s="606"/>
      <c r="C178" s="609" t="s">
        <v>525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526</v>
      </c>
      <c r="D179" s="590">
        <v>81.934414000000004</v>
      </c>
      <c r="E179" s="608">
        <f t="shared" si="8"/>
        <v>6.3475500340814008</v>
      </c>
      <c r="F179" s="608">
        <f>IF(SUM($D$14:$D$16)=0,0,D179/SUM($D$14:D$16)*100)</f>
        <v>13.671154313495027</v>
      </c>
      <c r="G179" s="591">
        <f t="shared" si="9"/>
        <v>19.86953931180275</v>
      </c>
    </row>
    <row r="180" spans="2:7" x14ac:dyDescent="0.2">
      <c r="B180" s="606"/>
      <c r="C180" s="609" t="s">
        <v>527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528</v>
      </c>
      <c r="D181" s="590">
        <v>4.1721700000000004</v>
      </c>
      <c r="E181" s="608">
        <f t="shared" si="8"/>
        <v>0.32322264275537993</v>
      </c>
      <c r="F181" s="608">
        <f>IF(SUM($D$14:$D$16)=0,0,D181/SUM($D$14:D$16)*100)</f>
        <v>0.69614679726805084</v>
      </c>
      <c r="G181" s="591">
        <f t="shared" si="9"/>
        <v>1.0117738296208978</v>
      </c>
    </row>
    <row r="182" spans="2:7" x14ac:dyDescent="0.2">
      <c r="B182" s="606"/>
      <c r="C182" s="609" t="s">
        <v>529</v>
      </c>
      <c r="D182" s="590">
        <v>72.963894999999994</v>
      </c>
      <c r="E182" s="608">
        <f t="shared" si="8"/>
        <v>5.6525939661198006</v>
      </c>
      <c r="F182" s="608">
        <f>IF(SUM($D$14:$D$16)=0,0,D182/SUM($D$14:D$16)*100)</f>
        <v>12.174379716179432</v>
      </c>
      <c r="G182" s="591">
        <f t="shared" si="9"/>
        <v>17.694139852452572</v>
      </c>
    </row>
    <row r="183" spans="2:7" x14ac:dyDescent="0.2">
      <c r="B183" s="606"/>
      <c r="C183" s="609" t="s">
        <v>530</v>
      </c>
      <c r="D183" s="590">
        <v>18.864913000000001</v>
      </c>
      <c r="E183" s="608">
        <f t="shared" si="8"/>
        <v>1.4614857580612302</v>
      </c>
      <c r="F183" s="608">
        <f>IF(SUM($D$14:$D$16)=0,0,D183/SUM($D$14:D$16)*100)</f>
        <v>3.1477022186752737</v>
      </c>
      <c r="G183" s="591">
        <f t="shared" si="9"/>
        <v>4.5748436117116649</v>
      </c>
    </row>
    <row r="184" spans="2:7" x14ac:dyDescent="0.2">
      <c r="B184" s="606"/>
      <c r="C184" s="609" t="s">
        <v>531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532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533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534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535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536</v>
      </c>
      <c r="D189" s="590">
        <v>63.047956999999997</v>
      </c>
      <c r="E189" s="608">
        <f t="shared" si="8"/>
        <v>4.8843952384173113</v>
      </c>
      <c r="F189" s="608">
        <f>IF(SUM($D$14:$D$16)=0,0,D189/SUM($D$14:D$16)*100)</f>
        <v>10.519857373943005</v>
      </c>
      <c r="G189" s="591">
        <f t="shared" si="9"/>
        <v>15.289471163366706</v>
      </c>
    </row>
    <row r="190" spans="2:7" x14ac:dyDescent="0.2">
      <c r="B190" s="606"/>
      <c r="C190" s="610" t="s">
        <v>537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538</v>
      </c>
      <c r="D191" s="590">
        <v>107.73689400000001</v>
      </c>
      <c r="E191" s="608">
        <f t="shared" si="8"/>
        <v>8.3464968112364151</v>
      </c>
      <c r="F191" s="608">
        <f>IF(SUM($D$14:$D$16)=0,0,D191/SUM($D$14:D$16)*100)</f>
        <v>17.976423229568184</v>
      </c>
      <c r="G191" s="591">
        <f t="shared" si="9"/>
        <v>26.12678050842624</v>
      </c>
    </row>
    <row r="192" spans="2:7" x14ac:dyDescent="0.2">
      <c r="B192" s="606"/>
      <c r="C192" s="610" t="s">
        <v>539</v>
      </c>
      <c r="D192" s="590">
        <v>0</v>
      </c>
      <c r="E192" s="608">
        <f t="shared" si="8"/>
        <v>0</v>
      </c>
      <c r="F192" s="608">
        <f>IF(SUM($D$14:$D$16)=0,0,D192/SUM($D$14:D$16)*100)</f>
        <v>0</v>
      </c>
      <c r="G192" s="591">
        <f t="shared" si="9"/>
        <v>0</v>
      </c>
    </row>
    <row r="193" spans="2:7" x14ac:dyDescent="0.2">
      <c r="B193" s="606"/>
      <c r="C193" s="610" t="s">
        <v>540</v>
      </c>
      <c r="D193" s="590">
        <v>0</v>
      </c>
      <c r="E193" s="608">
        <f t="shared" si="8"/>
        <v>0</v>
      </c>
      <c r="F193" s="608">
        <f>IF(SUM($D$14:$D$16)=0,0,D193/SUM($D$14:D$16)*100)</f>
        <v>0</v>
      </c>
      <c r="G193" s="591">
        <f t="shared" si="9"/>
        <v>0</v>
      </c>
    </row>
    <row r="194" spans="2:7" x14ac:dyDescent="0.2">
      <c r="B194" s="606"/>
      <c r="C194" s="610" t="s">
        <v>541</v>
      </c>
      <c r="D194" s="590">
        <v>3.1711719999999999</v>
      </c>
      <c r="E194" s="608">
        <f t="shared" si="8"/>
        <v>0.24567421616853183</v>
      </c>
      <c r="F194" s="608">
        <f>IF(SUM($D$14:$D$16)=0,0,D194/SUM($D$14:D$16)*100)</f>
        <v>0.5291254266691241</v>
      </c>
      <c r="G194" s="591">
        <f t="shared" si="9"/>
        <v>0.7690263912607973</v>
      </c>
    </row>
    <row r="195" spans="2:7" x14ac:dyDescent="0.2">
      <c r="B195" s="606"/>
      <c r="C195" s="610" t="s">
        <v>542</v>
      </c>
      <c r="D195" s="590">
        <v>2.0012949999999998</v>
      </c>
      <c r="E195" s="608">
        <f t="shared" si="8"/>
        <v>0.1550425459252926</v>
      </c>
      <c r="F195" s="608">
        <f>IF(SUM($D$14:$D$16)=0,0,D195/SUM($D$14:D$16)*100)</f>
        <v>0.33392577594838263</v>
      </c>
      <c r="G195" s="591">
        <f t="shared" si="9"/>
        <v>0.48532488042221528</v>
      </c>
    </row>
    <row r="196" spans="2:7" x14ac:dyDescent="0.2">
      <c r="B196" s="606"/>
      <c r="C196" s="610" t="s">
        <v>543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544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545</v>
      </c>
      <c r="D198" s="590">
        <v>0</v>
      </c>
      <c r="E198" s="608">
        <f t="shared" si="8"/>
        <v>0</v>
      </c>
      <c r="F198" s="608">
        <f>IF(SUM($D$14:$D$16)=0,0,D198/SUM($D$14:D$16)*100)</f>
        <v>0</v>
      </c>
      <c r="G198" s="591">
        <f t="shared" si="9"/>
        <v>0</v>
      </c>
    </row>
    <row r="199" spans="2:7" x14ac:dyDescent="0.2">
      <c r="B199" s="606"/>
      <c r="C199" s="610" t="s">
        <v>546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547</v>
      </c>
      <c r="D200" s="590">
        <v>13.475739000000001</v>
      </c>
      <c r="E200" s="608">
        <f t="shared" si="8"/>
        <v>1.0439804640419112</v>
      </c>
      <c r="F200" s="608">
        <f>IF(SUM($D$14:$D$16)=0,0,D200/SUM($D$14:D$16)*100)</f>
        <v>2.2484924021960193</v>
      </c>
      <c r="G200" s="591">
        <f t="shared" si="9"/>
        <v>3.2679397184203145</v>
      </c>
    </row>
    <row r="201" spans="2:7" x14ac:dyDescent="0.2">
      <c r="B201" s="606"/>
      <c r="C201" s="610" t="s">
        <v>548</v>
      </c>
      <c r="D201" s="590">
        <v>16.896795999999998</v>
      </c>
      <c r="E201" s="608">
        <f t="shared" si="8"/>
        <v>1.3090135486374073</v>
      </c>
      <c r="F201" s="608">
        <f>IF(SUM($D$14:$D$16)=0,0,D201/SUM($D$14:D$16)*100)</f>
        <v>2.819312352922247</v>
      </c>
      <c r="G201" s="591">
        <f t="shared" si="9"/>
        <v>4.0975645760462927</v>
      </c>
    </row>
    <row r="202" spans="2:7" x14ac:dyDescent="0.2">
      <c r="B202" s="606"/>
      <c r="C202" s="610" t="s">
        <v>549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550</v>
      </c>
      <c r="D203" s="590">
        <v>1</v>
      </c>
      <c r="E203" s="608">
        <f t="shared" si="8"/>
        <v>7.7471110418650221E-2</v>
      </c>
      <c r="F203" s="608">
        <f>IF(SUM($D$14:$D$16)=0,0,D203/SUM($D$14:D$16)*100)</f>
        <v>0.16685484945916654</v>
      </c>
      <c r="G203" s="591">
        <f t="shared" si="9"/>
        <v>0.24250541795298308</v>
      </c>
    </row>
    <row r="204" spans="2:7" x14ac:dyDescent="0.2">
      <c r="B204" s="611"/>
      <c r="C204" s="612" t="s">
        <v>551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520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ht="25.5" x14ac:dyDescent="0.2">
      <c r="B207" s="606"/>
      <c r="C207" s="607" t="s">
        <v>521</v>
      </c>
      <c r="D207" s="590">
        <v>0</v>
      </c>
      <c r="E207" s="608">
        <f t="shared" ref="E207:E237" si="10">IF($C$5=0,0,D207/$C$5*100)</f>
        <v>0</v>
      </c>
      <c r="F207" s="608">
        <f>IF(SUM($D$19:$D$21)=0,0,D207/SUM($D$19:D$21)*100)</f>
        <v>0</v>
      </c>
      <c r="G207" s="591">
        <f t="shared" ref="G207:G237" si="11">IF($D$20=0,0,D207/$D$20*100)</f>
        <v>0</v>
      </c>
    </row>
    <row r="208" spans="2:7" x14ac:dyDescent="0.2">
      <c r="B208" s="606"/>
      <c r="C208" s="609" t="s">
        <v>522</v>
      </c>
      <c r="D208" s="590">
        <v>2.3644790000000002</v>
      </c>
      <c r="E208" s="608">
        <f t="shared" si="10"/>
        <v>1.8493430362668661</v>
      </c>
      <c r="F208" s="608">
        <f>IF(SUM($D$19:$D$21)=0,0,D208/SUM($D$19:D$21)*100)</f>
        <v>2.2160218669926524</v>
      </c>
      <c r="G208" s="591">
        <f t="shared" si="11"/>
        <v>2.7589748223604662</v>
      </c>
    </row>
    <row r="209" spans="2:7" x14ac:dyDescent="0.2">
      <c r="B209" s="606"/>
      <c r="C209" s="609" t="s">
        <v>523</v>
      </c>
      <c r="D209" s="590">
        <v>0</v>
      </c>
      <c r="E209" s="608">
        <f t="shared" si="10"/>
        <v>0</v>
      </c>
      <c r="F209" s="608">
        <f>IF(SUM($D$19:$D$21)=0,0,D209/SUM($D$19:D$21)*100)</f>
        <v>0</v>
      </c>
      <c r="G209" s="591">
        <f t="shared" si="11"/>
        <v>0</v>
      </c>
    </row>
    <row r="210" spans="2:7" x14ac:dyDescent="0.2">
      <c r="B210" s="606"/>
      <c r="C210" s="609" t="s">
        <v>524</v>
      </c>
      <c r="D210" s="590">
        <v>7.3235450000000002</v>
      </c>
      <c r="E210" s="608">
        <f t="shared" si="10"/>
        <v>5.7280047513794896</v>
      </c>
      <c r="F210" s="608">
        <f>IF(SUM($D$19:$D$21)=0,0,D210/SUM($D$19:D$21)*100)</f>
        <v>6.8637259471979668</v>
      </c>
      <c r="G210" s="591">
        <f t="shared" si="11"/>
        <v>8.5454242839221148</v>
      </c>
    </row>
    <row r="211" spans="2:7" x14ac:dyDescent="0.2">
      <c r="B211" s="606"/>
      <c r="C211" s="609" t="s">
        <v>525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526</v>
      </c>
      <c r="D212" s="590">
        <v>0</v>
      </c>
      <c r="E212" s="608">
        <f t="shared" si="10"/>
        <v>0</v>
      </c>
      <c r="F212" s="608">
        <f>IF(SUM($D$19:$D$21)=0,0,D212/SUM($D$19:D$21)*100)</f>
        <v>0</v>
      </c>
      <c r="G212" s="591">
        <f t="shared" si="11"/>
        <v>0</v>
      </c>
    </row>
    <row r="213" spans="2:7" x14ac:dyDescent="0.2">
      <c r="B213" s="606"/>
      <c r="C213" s="609" t="s">
        <v>527</v>
      </c>
      <c r="D213" s="590">
        <v>0</v>
      </c>
      <c r="E213" s="608">
        <f t="shared" si="10"/>
        <v>0</v>
      </c>
      <c r="F213" s="608">
        <f>IF(SUM($D$19:$D$21)=0,0,D213/SUM($D$19:D$21)*100)</f>
        <v>0</v>
      </c>
      <c r="G213" s="591">
        <f t="shared" si="11"/>
        <v>0</v>
      </c>
    </row>
    <row r="214" spans="2:7" x14ac:dyDescent="0.2">
      <c r="B214" s="606"/>
      <c r="C214" s="609" t="s">
        <v>528</v>
      </c>
      <c r="D214" s="590">
        <v>2.0275059999999998</v>
      </c>
      <c r="E214" s="608">
        <f t="shared" si="10"/>
        <v>1.5857844802551799</v>
      </c>
      <c r="F214" s="608">
        <f>IF(SUM($D$19:$D$21)=0,0,D214/SUM($D$19:D$21)*100)</f>
        <v>1.9002061898028291</v>
      </c>
      <c r="G214" s="591">
        <f t="shared" si="11"/>
        <v>2.3657803711450933</v>
      </c>
    </row>
    <row r="215" spans="2:7" x14ac:dyDescent="0.2">
      <c r="B215" s="606"/>
      <c r="C215" s="609" t="s">
        <v>529</v>
      </c>
      <c r="D215" s="590">
        <v>2.2714500000000002</v>
      </c>
      <c r="E215" s="608">
        <f t="shared" si="10"/>
        <v>1.7765817500296568</v>
      </c>
      <c r="F215" s="608">
        <f>IF(SUM($D$19:$D$21)=0,0,D215/SUM($D$19:D$21)*100)</f>
        <v>2.1288338233414041</v>
      </c>
      <c r="G215" s="591">
        <f t="shared" si="11"/>
        <v>2.6504246221897851</v>
      </c>
    </row>
    <row r="216" spans="2:7" x14ac:dyDescent="0.2">
      <c r="B216" s="606"/>
      <c r="C216" s="609" t="s">
        <v>530</v>
      </c>
      <c r="D216" s="590">
        <v>0</v>
      </c>
      <c r="E216" s="608">
        <f t="shared" si="10"/>
        <v>0</v>
      </c>
      <c r="F216" s="608">
        <f>IF(SUM($D$19:$D$21)=0,0,D216/SUM($D$19:D$21)*100)</f>
        <v>0</v>
      </c>
      <c r="G216" s="591">
        <f t="shared" si="11"/>
        <v>0</v>
      </c>
    </row>
    <row r="217" spans="2:7" x14ac:dyDescent="0.2">
      <c r="B217" s="606"/>
      <c r="C217" s="609" t="s">
        <v>531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532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533</v>
      </c>
      <c r="D219" s="590">
        <v>0</v>
      </c>
      <c r="E219" s="608">
        <f t="shared" si="10"/>
        <v>0</v>
      </c>
      <c r="F219" s="608">
        <f>IF(SUM($D$19:$D$21)=0,0,D219/SUM($D$19:D$21)*100)</f>
        <v>0</v>
      </c>
      <c r="G219" s="591">
        <f t="shared" si="11"/>
        <v>0</v>
      </c>
    </row>
    <row r="220" spans="2:7" x14ac:dyDescent="0.2">
      <c r="B220" s="606"/>
      <c r="C220" s="610" t="s">
        <v>534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535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536</v>
      </c>
      <c r="D222" s="590">
        <v>1.933187</v>
      </c>
      <c r="E222" s="608">
        <f t="shared" si="10"/>
        <v>1.5120142391840374</v>
      </c>
      <c r="F222" s="608">
        <f>IF(SUM($D$19:$D$21)=0,0,D222/SUM($D$19:D$21)*100)</f>
        <v>1.8118091406123396</v>
      </c>
      <c r="G222" s="591">
        <f t="shared" si="11"/>
        <v>2.2557249440213099</v>
      </c>
    </row>
    <row r="223" spans="2:7" x14ac:dyDescent="0.2">
      <c r="B223" s="606"/>
      <c r="C223" s="610" t="s">
        <v>537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538</v>
      </c>
      <c r="D224" s="590">
        <v>20.066023999999999</v>
      </c>
      <c r="E224" s="608">
        <f t="shared" si="10"/>
        <v>15.694350319864883</v>
      </c>
      <c r="F224" s="608">
        <f>IF(SUM($D$19:$D$21)=0,0,D224/SUM($D$19:D$21)*100)</f>
        <v>18.806150516709753</v>
      </c>
      <c r="G224" s="591">
        <f t="shared" si="11"/>
        <v>23.413891601862755</v>
      </c>
    </row>
    <row r="225" spans="2:7" x14ac:dyDescent="0.2">
      <c r="B225" s="606"/>
      <c r="C225" s="610" t="s">
        <v>539</v>
      </c>
      <c r="D225" s="590">
        <v>0</v>
      </c>
      <c r="E225" s="608">
        <f t="shared" si="10"/>
        <v>0</v>
      </c>
      <c r="F225" s="608">
        <f>IF(SUM($D$19:$D$21)=0,0,D225/SUM($D$19:D$21)*100)</f>
        <v>0</v>
      </c>
      <c r="G225" s="591">
        <f t="shared" si="11"/>
        <v>0</v>
      </c>
    </row>
    <row r="226" spans="2:7" x14ac:dyDescent="0.2">
      <c r="B226" s="606"/>
      <c r="C226" s="610" t="s">
        <v>540</v>
      </c>
      <c r="D226" s="590">
        <v>2</v>
      </c>
      <c r="E226" s="608">
        <f t="shared" si="10"/>
        <v>1.5642710603620213</v>
      </c>
      <c r="F226" s="608">
        <f>IF(SUM($D$19:$D$21)=0,0,D226/SUM($D$19:D$21)*100)</f>
        <v>1.8744271926226894</v>
      </c>
      <c r="G226" s="591">
        <f t="shared" si="11"/>
        <v>2.3336851986086287</v>
      </c>
    </row>
    <row r="227" spans="2:7" x14ac:dyDescent="0.2">
      <c r="B227" s="606"/>
      <c r="C227" s="610" t="s">
        <v>541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542</v>
      </c>
      <c r="D228" s="590">
        <v>3.0295190000000001</v>
      </c>
      <c r="E228" s="608">
        <f t="shared" si="10"/>
        <v>2.3694944492584451</v>
      </c>
      <c r="F228" s="608">
        <f>IF(SUM($D$19:$D$21)=0,0,D228/SUM($D$19:D$21)*100)</f>
        <v>2.8393063970835488</v>
      </c>
      <c r="G228" s="591">
        <f t="shared" si="11"/>
        <v>3.5349718246018078</v>
      </c>
    </row>
    <row r="229" spans="2:7" x14ac:dyDescent="0.2">
      <c r="B229" s="606"/>
      <c r="C229" s="610" t="s">
        <v>543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544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545</v>
      </c>
      <c r="D231" s="590">
        <v>0</v>
      </c>
      <c r="E231" s="608">
        <f t="shared" si="10"/>
        <v>0</v>
      </c>
      <c r="F231" s="608">
        <f>IF(SUM($D$19:$D$21)=0,0,D231/SUM($D$19:D$21)*100)</f>
        <v>0</v>
      </c>
      <c r="G231" s="591">
        <f t="shared" si="11"/>
        <v>0</v>
      </c>
    </row>
    <row r="232" spans="2:7" x14ac:dyDescent="0.2">
      <c r="B232" s="606"/>
      <c r="C232" s="610" t="s">
        <v>546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547</v>
      </c>
      <c r="D233" s="590">
        <v>30.663454000000002</v>
      </c>
      <c r="E233" s="608">
        <f t="shared" si="10"/>
        <v>23.982976851471033</v>
      </c>
      <c r="F233" s="608">
        <f>IF(SUM($D$19:$D$21)=0,0,D233/SUM($D$19:D$21)*100)</f>
        <v>28.738205998667489</v>
      </c>
      <c r="G233" s="591">
        <f t="shared" si="11"/>
        <v>35.779424369008275</v>
      </c>
    </row>
    <row r="234" spans="2:7" x14ac:dyDescent="0.2">
      <c r="B234" s="606"/>
      <c r="C234" s="610" t="s">
        <v>548</v>
      </c>
      <c r="D234" s="590">
        <v>30.688576000000001</v>
      </c>
      <c r="E234" s="608">
        <f t="shared" si="10"/>
        <v>24.002625660260239</v>
      </c>
      <c r="F234" s="608">
        <f>IF(SUM($D$19:$D$21)=0,0,D234/SUM($D$19:D$21)*100)</f>
        <v>28.761750678634023</v>
      </c>
      <c r="G234" s="591">
        <f t="shared" si="11"/>
        <v>35.808737788788001</v>
      </c>
    </row>
    <row r="235" spans="2:7" x14ac:dyDescent="0.2">
      <c r="B235" s="606"/>
      <c r="C235" s="610" t="s">
        <v>549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550</v>
      </c>
      <c r="D236" s="590">
        <v>0</v>
      </c>
      <c r="E236" s="608">
        <f t="shared" si="10"/>
        <v>0</v>
      </c>
      <c r="F236" s="608">
        <f>IF(SUM($D$19:$D$21)=0,0,D236/SUM($D$19:D$21)*100)</f>
        <v>0</v>
      </c>
      <c r="G236" s="591">
        <f t="shared" si="11"/>
        <v>0</v>
      </c>
    </row>
    <row r="237" spans="2:7" x14ac:dyDescent="0.2">
      <c r="B237" s="611"/>
      <c r="C237" s="612" t="s">
        <v>551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505</v>
      </c>
      <c r="C239" s="604" t="s">
        <v>520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ht="25.5" x14ac:dyDescent="0.2">
      <c r="B240" s="606"/>
      <c r="C240" s="607" t="s">
        <v>521</v>
      </c>
      <c r="D240" s="590">
        <v>0</v>
      </c>
      <c r="E240" s="608">
        <f t="shared" ref="E240:E270" si="12">IF($C$6=0,0,D240/$C$6*100)</f>
        <v>0</v>
      </c>
      <c r="F240" s="608">
        <f>IF(SUM($D$24:$D$26)=0,0,D240/SUM($D$24:D$26)*100)</f>
        <v>0</v>
      </c>
      <c r="G240" s="591">
        <f t="shared" ref="G240:G270" si="13">IF($D$25=0,0,D240/$D$25*100)</f>
        <v>0</v>
      </c>
    </row>
    <row r="241" spans="2:7" x14ac:dyDescent="0.2">
      <c r="B241" s="606"/>
      <c r="C241" s="609" t="s">
        <v>522</v>
      </c>
      <c r="D241" s="590">
        <v>3.8742529999999999</v>
      </c>
      <c r="E241" s="608">
        <f t="shared" si="12"/>
        <v>2.2626544484219231</v>
      </c>
      <c r="F241" s="608">
        <f>IF(SUM($D$24:$D$26)=0,0,D241/SUM($D$24:D$26)*100)</f>
        <v>3.3638674232043573</v>
      </c>
      <c r="G241" s="591">
        <f t="shared" si="13"/>
        <v>4.6929549464560818</v>
      </c>
    </row>
    <row r="242" spans="2:7" x14ac:dyDescent="0.2">
      <c r="B242" s="606"/>
      <c r="C242" s="609" t="s">
        <v>523</v>
      </c>
      <c r="D242" s="590">
        <v>0</v>
      </c>
      <c r="E242" s="608">
        <f t="shared" si="12"/>
        <v>0</v>
      </c>
      <c r="F242" s="608">
        <f>IF(SUM($D$24:$D$26)=0,0,D242/SUM($D$24:D$26)*100)</f>
        <v>0</v>
      </c>
      <c r="G242" s="591">
        <f t="shared" si="13"/>
        <v>0</v>
      </c>
    </row>
    <row r="243" spans="2:7" x14ac:dyDescent="0.2">
      <c r="B243" s="606"/>
      <c r="C243" s="609" t="s">
        <v>524</v>
      </c>
      <c r="D243" s="590">
        <v>3.2537280000000002</v>
      </c>
      <c r="E243" s="608">
        <f t="shared" si="12"/>
        <v>1.9002533219061757</v>
      </c>
      <c r="F243" s="608">
        <f>IF(SUM($D$24:$D$26)=0,0,D243/SUM($D$24:D$26)*100)</f>
        <v>2.8250890231401686</v>
      </c>
      <c r="G243" s="591">
        <f t="shared" si="13"/>
        <v>3.9413014359213641</v>
      </c>
    </row>
    <row r="244" spans="2:7" x14ac:dyDescent="0.2">
      <c r="B244" s="606"/>
      <c r="C244" s="609" t="s">
        <v>525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526</v>
      </c>
      <c r="D245" s="590">
        <v>8.5924639999999997</v>
      </c>
      <c r="E245" s="608">
        <f t="shared" si="12"/>
        <v>5.0182001259353042</v>
      </c>
      <c r="F245" s="608">
        <f>IF(SUM($D$24:$D$26)=0,0,D245/SUM($D$24:D$26)*100)</f>
        <v>7.4605116740326993</v>
      </c>
      <c r="G245" s="591">
        <f t="shared" si="13"/>
        <v>10.40821196526035</v>
      </c>
    </row>
    <row r="246" spans="2:7" x14ac:dyDescent="0.2">
      <c r="B246" s="606"/>
      <c r="C246" s="609" t="s">
        <v>527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528</v>
      </c>
      <c r="D247" s="590">
        <v>6.6911060000000004</v>
      </c>
      <c r="E247" s="608">
        <f t="shared" si="12"/>
        <v>3.9077625430663976</v>
      </c>
      <c r="F247" s="608">
        <f>IF(SUM($D$24:$D$26)=0,0,D247/SUM($D$24:D$26)*100)</f>
        <v>5.8096343988395232</v>
      </c>
      <c r="G247" s="591">
        <f t="shared" si="13"/>
        <v>8.1050615434670803</v>
      </c>
    </row>
    <row r="248" spans="2:7" x14ac:dyDescent="0.2">
      <c r="B248" s="606"/>
      <c r="C248" s="609" t="s">
        <v>529</v>
      </c>
      <c r="D248" s="590">
        <v>2.9976310000000002</v>
      </c>
      <c r="E248" s="608">
        <f t="shared" si="12"/>
        <v>1.7506866786648825</v>
      </c>
      <c r="F248" s="608">
        <f>IF(SUM($D$24:$D$26)=0,0,D248/SUM($D$24:D$26)*100)</f>
        <v>2.6027296791633128</v>
      </c>
      <c r="G248" s="591">
        <f t="shared" si="13"/>
        <v>3.6310863614482818</v>
      </c>
    </row>
    <row r="249" spans="2:7" x14ac:dyDescent="0.2">
      <c r="B249" s="606"/>
      <c r="C249" s="609" t="s">
        <v>530</v>
      </c>
      <c r="D249" s="590">
        <v>0</v>
      </c>
      <c r="E249" s="608">
        <f t="shared" si="12"/>
        <v>0</v>
      </c>
      <c r="F249" s="608">
        <f>IF(SUM($D$24:$D$26)=0,0,D249/SUM($D$24:D$26)*100)</f>
        <v>0</v>
      </c>
      <c r="G249" s="591">
        <f t="shared" si="13"/>
        <v>0</v>
      </c>
    </row>
    <row r="250" spans="2:7" x14ac:dyDescent="0.2">
      <c r="B250" s="606"/>
      <c r="C250" s="609" t="s">
        <v>531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532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533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534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535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536</v>
      </c>
      <c r="D255" s="590">
        <v>3.636984</v>
      </c>
      <c r="E255" s="608">
        <f t="shared" si="12"/>
        <v>2.1240837979448837</v>
      </c>
      <c r="F255" s="608">
        <f>IF(SUM($D$24:$D$26)=0,0,D255/SUM($D$24:D$26)*100)</f>
        <v>3.1578557198808332</v>
      </c>
      <c r="G255" s="591">
        <f t="shared" si="13"/>
        <v>4.4055465796842972</v>
      </c>
    </row>
    <row r="256" spans="2:7" x14ac:dyDescent="0.2">
      <c r="B256" s="606"/>
      <c r="C256" s="610" t="s">
        <v>537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538</v>
      </c>
      <c r="D257" s="590">
        <v>16.193725000000001</v>
      </c>
      <c r="E257" s="608">
        <f t="shared" si="12"/>
        <v>9.4575144957676507</v>
      </c>
      <c r="F257" s="608">
        <f>IF(SUM($D$24:$D$26)=0,0,D257/SUM($D$24:D$26)*100)</f>
        <v>14.0603992531799</v>
      </c>
      <c r="G257" s="591">
        <f t="shared" si="13"/>
        <v>19.615761242309034</v>
      </c>
    </row>
    <row r="258" spans="2:12" x14ac:dyDescent="0.2">
      <c r="B258" s="606"/>
      <c r="C258" s="610" t="s">
        <v>539</v>
      </c>
      <c r="D258" s="590">
        <v>0</v>
      </c>
      <c r="E258" s="608">
        <f t="shared" si="12"/>
        <v>0</v>
      </c>
      <c r="F258" s="608">
        <f>IF(SUM($D$24:$D$26)=0,0,D258/SUM($D$24:D$26)*100)</f>
        <v>0</v>
      </c>
      <c r="G258" s="591">
        <f t="shared" si="13"/>
        <v>0</v>
      </c>
    </row>
    <row r="259" spans="2:12" x14ac:dyDescent="0.2">
      <c r="B259" s="606"/>
      <c r="C259" s="610" t="s">
        <v>540</v>
      </c>
      <c r="D259" s="590">
        <v>0</v>
      </c>
      <c r="E259" s="608">
        <f t="shared" si="12"/>
        <v>0</v>
      </c>
      <c r="F259" s="608">
        <f>IF(SUM($D$24:$D$26)=0,0,D259/SUM($D$24:D$26)*100)</f>
        <v>0</v>
      </c>
      <c r="G259" s="591">
        <f t="shared" si="13"/>
        <v>0</v>
      </c>
    </row>
    <row r="260" spans="2:12" x14ac:dyDescent="0.2">
      <c r="B260" s="606"/>
      <c r="C260" s="610" t="s">
        <v>541</v>
      </c>
      <c r="D260" s="590">
        <v>0</v>
      </c>
      <c r="E260" s="608">
        <f t="shared" si="12"/>
        <v>0</v>
      </c>
      <c r="F260" s="608">
        <f>IF(SUM($D$24:$D$26)=0,0,D260/SUM($D$24:D$26)*100)</f>
        <v>0</v>
      </c>
      <c r="G260" s="591">
        <f t="shared" si="13"/>
        <v>0</v>
      </c>
    </row>
    <row r="261" spans="2:12" x14ac:dyDescent="0.2">
      <c r="B261" s="606"/>
      <c r="C261" s="610" t="s">
        <v>542</v>
      </c>
      <c r="D261" s="590">
        <v>2.9537990000000001</v>
      </c>
      <c r="E261" s="608">
        <f t="shared" si="12"/>
        <v>1.7250877645559617</v>
      </c>
      <c r="F261" s="608">
        <f>IF(SUM($D$24:$D$26)=0,0,D261/SUM($D$24:D$26)*100)</f>
        <v>2.5646720105252827</v>
      </c>
      <c r="G261" s="591">
        <f t="shared" si="13"/>
        <v>3.5779918420110994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543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544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545</v>
      </c>
      <c r="D264" s="590">
        <v>0</v>
      </c>
      <c r="E264" s="608">
        <f t="shared" si="12"/>
        <v>0</v>
      </c>
      <c r="F264" s="608">
        <f>IF(SUM($D$24:$D$26)=0,0,D264/SUM($D$24:D$26)*100)</f>
        <v>0</v>
      </c>
      <c r="G264" s="591">
        <f t="shared" si="13"/>
        <v>0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546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547</v>
      </c>
      <c r="D266" s="590">
        <v>21.611916000000001</v>
      </c>
      <c r="E266" s="608">
        <f t="shared" si="12"/>
        <v>12.621864879841594</v>
      </c>
      <c r="F266" s="608">
        <f>IF(SUM($D$24:$D$26)=0,0,D266/SUM($D$24:D$26)*100)</f>
        <v>18.764809676969733</v>
      </c>
      <c r="G266" s="591">
        <f t="shared" si="13"/>
        <v>26.178917095655169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548</v>
      </c>
      <c r="D267" s="590">
        <v>30.435773999999999</v>
      </c>
      <c r="E267" s="608">
        <f t="shared" si="12"/>
        <v>17.775204518719946</v>
      </c>
      <c r="F267" s="608">
        <f>IF(SUM($D$24:$D$26)=0,0,D267/SUM($D$24:D$26)*100)</f>
        <v>26.426232013916017</v>
      </c>
      <c r="G267" s="591">
        <f t="shared" si="13"/>
        <v>36.867420930568912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549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550</v>
      </c>
      <c r="D269" s="590">
        <v>0</v>
      </c>
      <c r="E269" s="608">
        <f t="shared" si="12"/>
        <v>0</v>
      </c>
      <c r="F269" s="608">
        <f>IF(SUM($D$24:$D$26)=0,0,D269/SUM($D$24:D$26)*100)</f>
        <v>0</v>
      </c>
      <c r="G269" s="591">
        <f t="shared" si="13"/>
        <v>0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551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506</v>
      </c>
      <c r="C272" s="604" t="s">
        <v>520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ht="25.5" x14ac:dyDescent="0.2">
      <c r="B273" s="606"/>
      <c r="C273" s="607" t="s">
        <v>521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522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523</v>
      </c>
      <c r="D275" s="590">
        <v>1.875372</v>
      </c>
      <c r="E275" s="608">
        <f t="shared" si="14"/>
        <v>0.21868917718483369</v>
      </c>
      <c r="F275" s="608">
        <f>IF(SUM($D$29:$D$31)=0,0,D275/SUM($D$29:D$31)*100)</f>
        <v>0.44166290369938033</v>
      </c>
      <c r="G275" s="591">
        <f t="shared" si="15"/>
        <v>1.2704533579625488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524</v>
      </c>
      <c r="D276" s="590">
        <v>85.453502</v>
      </c>
      <c r="E276" s="608">
        <f t="shared" si="14"/>
        <v>9.9648261997846497</v>
      </c>
      <c r="F276" s="608">
        <f>IF(SUM($D$29:$D$31)=0,0,D276/SUM($D$29:D$31)*100)</f>
        <v>20.124882863027068</v>
      </c>
      <c r="G276" s="591">
        <f t="shared" si="15"/>
        <v>57.889681922071659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525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526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527</v>
      </c>
      <c r="D279" s="590">
        <v>0</v>
      </c>
      <c r="E279" s="608">
        <f t="shared" si="14"/>
        <v>0</v>
      </c>
      <c r="F279" s="608">
        <f>IF(SUM($D$29:$D$31)=0,0,D279/SUM($D$29:D$31)*100)</f>
        <v>0</v>
      </c>
      <c r="G279" s="591">
        <f t="shared" si="15"/>
        <v>0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528</v>
      </c>
      <c r="D280" s="590">
        <v>0</v>
      </c>
      <c r="E280" s="608">
        <f t="shared" si="14"/>
        <v>0</v>
      </c>
      <c r="F280" s="608">
        <f>IF(SUM($D$29:$D$31)=0,0,D280/SUM($D$29:D$31)*100)</f>
        <v>0</v>
      </c>
      <c r="G280" s="591">
        <f t="shared" si="15"/>
        <v>0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529</v>
      </c>
      <c r="D281" s="590">
        <v>46.035606000000001</v>
      </c>
      <c r="E281" s="608">
        <f t="shared" si="14"/>
        <v>5.3682622953447057</v>
      </c>
      <c r="F281" s="608">
        <f>IF(SUM($D$29:$D$31)=0,0,D281/SUM($D$29:D$31)*100)</f>
        <v>10.841699363923858</v>
      </c>
      <c r="G281" s="591">
        <f t="shared" si="15"/>
        <v>31.186394074637381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530</v>
      </c>
      <c r="D282" s="590">
        <v>10.43866</v>
      </c>
      <c r="E282" s="608">
        <f t="shared" si="14"/>
        <v>1.2172635436128063</v>
      </c>
      <c r="F282" s="608">
        <f>IF(SUM($D$29:$D$31)=0,0,D282/SUM($D$29:D$31)*100)</f>
        <v>2.4583756643111729</v>
      </c>
      <c r="G282" s="591">
        <f t="shared" si="15"/>
        <v>7.0715733463170709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531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532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533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534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535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536</v>
      </c>
      <c r="D288" s="590">
        <v>3.8864390000000002</v>
      </c>
      <c r="E288" s="608">
        <f t="shared" si="14"/>
        <v>0.453201896524555</v>
      </c>
      <c r="F288" s="608">
        <f>IF(SUM($D$29:$D$31)=0,0,D288/SUM($D$29:D$31)*100)</f>
        <v>0.91528290589307915</v>
      </c>
      <c r="G288" s="591">
        <f t="shared" si="15"/>
        <v>2.6328320344265617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537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538</v>
      </c>
      <c r="D290" s="590">
        <v>2.3138290000000001</v>
      </c>
      <c r="E290" s="608">
        <f t="shared" si="14"/>
        <v>0.26981812683371964</v>
      </c>
      <c r="F290" s="608">
        <f>IF(SUM($D$29:$D$31)=0,0,D290/SUM($D$29:D$31)*100)</f>
        <v>0.54492251926755508</v>
      </c>
      <c r="G290" s="591">
        <f t="shared" si="15"/>
        <v>1.5674819837350276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539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540</v>
      </c>
      <c r="D292" s="590">
        <v>0</v>
      </c>
      <c r="E292" s="608">
        <f t="shared" si="14"/>
        <v>0</v>
      </c>
      <c r="F292" s="608">
        <f>IF(SUM($D$29:$D$31)=0,0,D292/SUM($D$29:D$31)*100)</f>
        <v>0</v>
      </c>
      <c r="G292" s="591">
        <f t="shared" si="15"/>
        <v>0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541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542</v>
      </c>
      <c r="D294" s="590">
        <v>0</v>
      </c>
      <c r="E294" s="608">
        <f t="shared" si="14"/>
        <v>0</v>
      </c>
      <c r="F294" s="608">
        <f>IF(SUM($D$29:$D$31)=0,0,D294/SUM($D$29:D$31)*100)</f>
        <v>0</v>
      </c>
      <c r="G294" s="591">
        <f t="shared" si="15"/>
        <v>0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543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544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545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546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547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548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549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550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551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553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515</v>
      </c>
      <c r="D309" s="601" t="s">
        <v>516</v>
      </c>
      <c r="E309" s="601" t="s">
        <v>517</v>
      </c>
      <c r="F309" s="601" t="s">
        <v>518</v>
      </c>
      <c r="G309" s="602" t="s">
        <v>519</v>
      </c>
    </row>
    <row r="310" spans="2:12" x14ac:dyDescent="0.2">
      <c r="B310" s="603" t="s">
        <v>504</v>
      </c>
      <c r="C310" s="604" t="s">
        <v>520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ht="25.5" x14ac:dyDescent="0.2">
      <c r="B311" s="606"/>
      <c r="C311" s="607" t="s">
        <v>521</v>
      </c>
      <c r="D311" s="590">
        <v>0</v>
      </c>
      <c r="E311" s="608">
        <f t="shared" ref="E311:E341" si="16">IF($C$4=0,0,D311/$C$4*100)</f>
        <v>0</v>
      </c>
      <c r="F311" s="608">
        <f>IF(SUM($D$14:$D$16)=0,0,D311/SUM($D$14:D$16)*100)</f>
        <v>0</v>
      </c>
      <c r="G311" s="591">
        <f>IF($D$16=0,0,D311/$D$16*100)</f>
        <v>0</v>
      </c>
    </row>
    <row r="312" spans="2:12" x14ac:dyDescent="0.2">
      <c r="B312" s="606"/>
      <c r="C312" s="609" t="s">
        <v>522</v>
      </c>
      <c r="D312" s="590">
        <v>1.1573150000000001</v>
      </c>
      <c r="E312" s="608">
        <f t="shared" si="16"/>
        <v>8.9658478154160184E-2</v>
      </c>
      <c r="F312" s="608">
        <f>IF(SUM($D$14:$D$16)=0,0,D312/SUM($D$14:D$16)*100)</f>
        <v>0.19310362010183532</v>
      </c>
      <c r="G312" s="591">
        <f t="shared" ref="G312:G341" si="17">IF($D$16=0,0,D312/$D$16*100)</f>
        <v>2.0077337254628946</v>
      </c>
    </row>
    <row r="313" spans="2:12" x14ac:dyDescent="0.2">
      <c r="B313" s="606"/>
      <c r="C313" s="609" t="s">
        <v>523</v>
      </c>
      <c r="D313" s="590">
        <v>1</v>
      </c>
      <c r="E313" s="608">
        <f t="shared" si="16"/>
        <v>7.7471110418650221E-2</v>
      </c>
      <c r="F313" s="608">
        <f>IF(SUM($D$14:$D$16)=0,0,D313/SUM($D$14:D$16)*100)</f>
        <v>0.16685484945916654</v>
      </c>
      <c r="G313" s="591">
        <f t="shared" si="17"/>
        <v>1.7348204468644184</v>
      </c>
    </row>
    <row r="314" spans="2:12" x14ac:dyDescent="0.2">
      <c r="B314" s="606"/>
      <c r="C314" s="609" t="s">
        <v>524</v>
      </c>
      <c r="D314" s="590">
        <v>5.5134650000000001</v>
      </c>
      <c r="E314" s="608">
        <f t="shared" si="16"/>
        <v>0.42713425580436337</v>
      </c>
      <c r="F314" s="608">
        <f>IF(SUM($D$14:$D$16)=0,0,D314/SUM($D$14:D$16)*100)</f>
        <v>0.91994837257338358</v>
      </c>
      <c r="G314" s="591">
        <f t="shared" si="17"/>
        <v>9.5648718150713332</v>
      </c>
    </row>
    <row r="315" spans="2:12" x14ac:dyDescent="0.2">
      <c r="B315" s="606"/>
      <c r="C315" s="609" t="s">
        <v>525</v>
      </c>
      <c r="D315" s="590">
        <v>0</v>
      </c>
      <c r="E315" s="608">
        <f t="shared" si="16"/>
        <v>0</v>
      </c>
      <c r="F315" s="608">
        <f>IF(SUM($D$14:$D$16)=0,0,D315/SUM($D$14:D$16)*100)</f>
        <v>0</v>
      </c>
      <c r="G315" s="591">
        <f t="shared" si="17"/>
        <v>0</v>
      </c>
    </row>
    <row r="316" spans="2:12" x14ac:dyDescent="0.2">
      <c r="B316" s="606"/>
      <c r="C316" s="609" t="s">
        <v>526</v>
      </c>
      <c r="D316" s="590">
        <v>18.585799000000002</v>
      </c>
      <c r="E316" s="608">
        <f t="shared" si="16"/>
        <v>1.4398624865478391</v>
      </c>
      <c r="F316" s="608">
        <f>IF(SUM($D$14:$D$16)=0,0,D316/SUM($D$14:D$16)*100)</f>
        <v>3.1011306942233285</v>
      </c>
      <c r="G316" s="591">
        <f t="shared" si="17"/>
        <v>32.243024126512267</v>
      </c>
    </row>
    <row r="317" spans="2:12" x14ac:dyDescent="0.2">
      <c r="B317" s="606"/>
      <c r="C317" s="609" t="s">
        <v>527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528</v>
      </c>
      <c r="D318" s="590">
        <v>1.0256860000000001</v>
      </c>
      <c r="E318" s="608">
        <f t="shared" si="16"/>
        <v>7.9461033360863673E-2</v>
      </c>
      <c r="F318" s="608">
        <f>IF(SUM($D$14:$D$16)=0,0,D318/SUM($D$14:D$16)*100)</f>
        <v>0.17114068312237471</v>
      </c>
      <c r="G318" s="591">
        <f t="shared" si="17"/>
        <v>1.7793810448625782</v>
      </c>
    </row>
    <row r="319" spans="2:12" x14ac:dyDescent="0.2">
      <c r="B319" s="606"/>
      <c r="C319" s="609" t="s">
        <v>529</v>
      </c>
      <c r="D319" s="590">
        <v>27.040683000000001</v>
      </c>
      <c r="E319" s="608">
        <f t="shared" si="16"/>
        <v>2.0948717384887181</v>
      </c>
      <c r="F319" s="608">
        <f>IF(SUM($D$14:$D$16)=0,0,D319/SUM($D$14:D$16)*100)</f>
        <v>4.5118690912380437</v>
      </c>
      <c r="G319" s="591">
        <f t="shared" si="17"/>
        <v>46.910729765579092</v>
      </c>
    </row>
    <row r="320" spans="2:12" x14ac:dyDescent="0.2">
      <c r="B320" s="606"/>
      <c r="C320" s="609" t="s">
        <v>530</v>
      </c>
      <c r="D320" s="590">
        <v>0</v>
      </c>
      <c r="E320" s="608">
        <f t="shared" si="16"/>
        <v>0</v>
      </c>
      <c r="F320" s="608">
        <f>IF(SUM($D$14:$D$16)=0,0,D320/SUM($D$14:D$16)*100)</f>
        <v>0</v>
      </c>
      <c r="G320" s="591">
        <f t="shared" si="17"/>
        <v>0</v>
      </c>
    </row>
    <row r="321" spans="2:7" x14ac:dyDescent="0.2">
      <c r="B321" s="606"/>
      <c r="C321" s="609" t="s">
        <v>531</v>
      </c>
      <c r="D321" s="590">
        <v>1.6147339999999999</v>
      </c>
      <c r="E321" s="608">
        <f t="shared" si="16"/>
        <v>0.12509523601074876</v>
      </c>
      <c r="F321" s="608">
        <f>IF(SUM($D$14:$D$16)=0,0,D321/SUM($D$14:D$16)*100)</f>
        <v>0.26942619848659782</v>
      </c>
      <c r="G321" s="591">
        <f t="shared" si="17"/>
        <v>2.80127355944717</v>
      </c>
    </row>
    <row r="322" spans="2:7" x14ac:dyDescent="0.2">
      <c r="B322" s="606"/>
      <c r="C322" s="610" t="s">
        <v>532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533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534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535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536</v>
      </c>
      <c r="D326" s="590">
        <v>18.458331000000001</v>
      </c>
      <c r="E326" s="608">
        <f t="shared" si="16"/>
        <v>1.4299873990449945</v>
      </c>
      <c r="F326" s="608">
        <f>IF(SUM($D$14:$D$16)=0,0,D326/SUM($D$14:D$16)*100)</f>
        <v>3.079862040272467</v>
      </c>
      <c r="G326" s="591">
        <f t="shared" si="17"/>
        <v>32.021890033791358</v>
      </c>
    </row>
    <row r="327" spans="2:7" x14ac:dyDescent="0.2">
      <c r="B327" s="606"/>
      <c r="C327" s="610" t="s">
        <v>537</v>
      </c>
      <c r="D327" s="590">
        <v>0</v>
      </c>
      <c r="E327" s="608">
        <f t="shared" si="16"/>
        <v>0</v>
      </c>
      <c r="F327" s="608">
        <f>IF(SUM($D$14:$D$16)=0,0,D327/SUM($D$14:D$16)*100)</f>
        <v>0</v>
      </c>
      <c r="G327" s="591">
        <f t="shared" si="17"/>
        <v>0</v>
      </c>
    </row>
    <row r="328" spans="2:7" x14ac:dyDescent="0.2">
      <c r="B328" s="606"/>
      <c r="C328" s="610" t="s">
        <v>538</v>
      </c>
      <c r="D328" s="590">
        <v>18.412072999999999</v>
      </c>
      <c r="E328" s="608">
        <f t="shared" si="16"/>
        <v>1.4264037404192484</v>
      </c>
      <c r="F328" s="608">
        <f>IF(SUM($D$14:$D$16)=0,0,D328/SUM($D$14:D$16)*100)</f>
        <v>3.0721436686461847</v>
      </c>
      <c r="G328" s="591">
        <f t="shared" si="17"/>
        <v>31.9416407095603</v>
      </c>
    </row>
    <row r="329" spans="2:7" x14ac:dyDescent="0.2">
      <c r="B329" s="606"/>
      <c r="C329" s="610" t="s">
        <v>539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540</v>
      </c>
      <c r="D330" s="590">
        <v>0</v>
      </c>
      <c r="E330" s="608">
        <f t="shared" si="16"/>
        <v>0</v>
      </c>
      <c r="F330" s="608">
        <f>IF(SUM($D$14:$D$16)=0,0,D330/SUM($D$14:D$16)*100)</f>
        <v>0</v>
      </c>
      <c r="G330" s="591">
        <f t="shared" si="17"/>
        <v>0</v>
      </c>
    </row>
    <row r="331" spans="2:7" x14ac:dyDescent="0.2">
      <c r="B331" s="606"/>
      <c r="C331" s="610" t="s">
        <v>541</v>
      </c>
      <c r="D331" s="590">
        <v>1</v>
      </c>
      <c r="E331" s="608">
        <f t="shared" si="16"/>
        <v>7.7471110418650221E-2</v>
      </c>
      <c r="F331" s="608">
        <f>IF(SUM($D$14:$D$16)=0,0,D331/SUM($D$14:D$16)*100)</f>
        <v>0.16685484945916654</v>
      </c>
      <c r="G331" s="591">
        <f t="shared" si="17"/>
        <v>1.7348204468644184</v>
      </c>
    </row>
    <row r="332" spans="2:7" x14ac:dyDescent="0.2">
      <c r="B332" s="606"/>
      <c r="C332" s="610" t="s">
        <v>542</v>
      </c>
      <c r="D332" s="590">
        <v>2.1573150000000001</v>
      </c>
      <c r="E332" s="608">
        <f t="shared" si="16"/>
        <v>0.16712958857281041</v>
      </c>
      <c r="F332" s="608">
        <f>IF(SUM($D$14:$D$16)=0,0,D332/SUM($D$14:D$16)*100)</f>
        <v>0.35995846956100186</v>
      </c>
      <c r="G332" s="591">
        <f t="shared" si="17"/>
        <v>3.7425541723273135</v>
      </c>
    </row>
    <row r="333" spans="2:7" x14ac:dyDescent="0.2">
      <c r="B333" s="606"/>
      <c r="C333" s="610" t="s">
        <v>543</v>
      </c>
      <c r="D333" s="590">
        <v>0</v>
      </c>
      <c r="E333" s="608">
        <f t="shared" si="16"/>
        <v>0</v>
      </c>
      <c r="F333" s="608">
        <f>IF(SUM($D$14:$D$16)=0,0,D333/SUM($D$14:D$16)*100)</f>
        <v>0</v>
      </c>
      <c r="G333" s="591">
        <f t="shared" si="17"/>
        <v>0</v>
      </c>
    </row>
    <row r="334" spans="2:7" x14ac:dyDescent="0.2">
      <c r="B334" s="606"/>
      <c r="C334" s="610" t="s">
        <v>544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545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546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547</v>
      </c>
      <c r="D337" s="590">
        <v>7.314775</v>
      </c>
      <c r="E337" s="608">
        <f t="shared" si="16"/>
        <v>0.56668374171258218</v>
      </c>
      <c r="F337" s="608">
        <f>IF(SUM($D$14:$D$16)=0,0,D337/SUM($D$14:D$16)*100)</f>
        <v>1.2205056814526749</v>
      </c>
      <c r="G337" s="591">
        <f t="shared" si="17"/>
        <v>12.689821234212678</v>
      </c>
    </row>
    <row r="338" spans="2:7" x14ac:dyDescent="0.2">
      <c r="B338" s="606"/>
      <c r="C338" s="610" t="s">
        <v>548</v>
      </c>
      <c r="D338" s="590">
        <v>9.8459869999999992</v>
      </c>
      <c r="E338" s="608">
        <f t="shared" si="16"/>
        <v>0.76277954605759457</v>
      </c>
      <c r="F338" s="608">
        <f>IF(SUM($D$14:$D$16)=0,0,D338/SUM($D$14:D$16)*100)</f>
        <v>1.6428506786619106</v>
      </c>
      <c r="G338" s="591">
        <f t="shared" si="17"/>
        <v>17.081019567161253</v>
      </c>
    </row>
    <row r="339" spans="2:7" x14ac:dyDescent="0.2">
      <c r="B339" s="606"/>
      <c r="C339" s="610" t="s">
        <v>549</v>
      </c>
      <c r="D339" s="590">
        <v>0</v>
      </c>
      <c r="E339" s="608">
        <f t="shared" si="16"/>
        <v>0</v>
      </c>
      <c r="F339" s="608">
        <f>IF(SUM($D$14:$D$16)=0,0,D339/SUM($D$14:D$16)*100)</f>
        <v>0</v>
      </c>
      <c r="G339" s="591">
        <f t="shared" si="17"/>
        <v>0</v>
      </c>
    </row>
    <row r="340" spans="2:7" x14ac:dyDescent="0.2">
      <c r="B340" s="606"/>
      <c r="C340" s="610" t="s">
        <v>550</v>
      </c>
      <c r="D340" s="590">
        <v>1.6619900000000001</v>
      </c>
      <c r="E340" s="608">
        <f t="shared" si="16"/>
        <v>0.12875621080469249</v>
      </c>
      <c r="F340" s="608">
        <f>IF(SUM($D$14:$D$16)=0,0,D340/SUM($D$14:D$16)*100)</f>
        <v>0.2773110912526402</v>
      </c>
      <c r="G340" s="591">
        <f t="shared" si="17"/>
        <v>2.8832542344841952</v>
      </c>
    </row>
    <row r="341" spans="2:7" x14ac:dyDescent="0.2">
      <c r="B341" s="611"/>
      <c r="C341" s="612" t="s">
        <v>551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520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ht="25.5" x14ac:dyDescent="0.2">
      <c r="B344" s="606"/>
      <c r="C344" s="607" t="s">
        <v>521</v>
      </c>
      <c r="D344" s="590">
        <v>0</v>
      </c>
      <c r="E344" s="608">
        <f t="shared" ref="E344:E374" si="18">IF($C$5=0,0,D344/$C$5*100)</f>
        <v>0</v>
      </c>
      <c r="F344" s="608">
        <f>IF(SUM($D$19:$D$21)=0,0,D344/SUM($D$19:D$21)*100)</f>
        <v>0</v>
      </c>
      <c r="G344" s="591">
        <f t="shared" ref="G344:G374" si="19">IF($D$21=0,0,D344/$D$21*100)</f>
        <v>0</v>
      </c>
    </row>
    <row r="345" spans="2:7" x14ac:dyDescent="0.2">
      <c r="B345" s="606"/>
      <c r="C345" s="609" t="s">
        <v>522</v>
      </c>
      <c r="D345" s="590">
        <v>3.4289869999999998</v>
      </c>
      <c r="E345" s="608">
        <f t="shared" si="18"/>
        <v>2.6819325652287929</v>
      </c>
      <c r="F345" s="608">
        <f>IF(SUM($D$19:$D$21)=0,0,D345/SUM($D$19:D$21)*100)</f>
        <v>3.2136932379748488</v>
      </c>
      <c r="G345" s="591">
        <f t="shared" si="19"/>
        <v>26.414807570209035</v>
      </c>
    </row>
    <row r="346" spans="2:7" x14ac:dyDescent="0.2">
      <c r="B346" s="606"/>
      <c r="C346" s="609" t="s">
        <v>523</v>
      </c>
      <c r="D346" s="590">
        <v>0</v>
      </c>
      <c r="E346" s="608">
        <f t="shared" si="18"/>
        <v>0</v>
      </c>
      <c r="F346" s="608">
        <f>IF(SUM($D$19:$D$21)=0,0,D346/SUM($D$19:D$21)*100)</f>
        <v>0</v>
      </c>
      <c r="G346" s="591">
        <f t="shared" si="19"/>
        <v>0</v>
      </c>
    </row>
    <row r="347" spans="2:7" x14ac:dyDescent="0.2">
      <c r="B347" s="606"/>
      <c r="C347" s="609" t="s">
        <v>524</v>
      </c>
      <c r="D347" s="590">
        <v>1.042303</v>
      </c>
      <c r="E347" s="608">
        <f t="shared" si="18"/>
        <v>0.81522220951425783</v>
      </c>
      <c r="F347" s="608">
        <f>IF(SUM($D$19:$D$21)=0,0,D347/SUM($D$19:D$21)*100)</f>
        <v>0.97686054307610337</v>
      </c>
      <c r="G347" s="591">
        <f t="shared" si="19"/>
        <v>8.0292614625986012</v>
      </c>
    </row>
    <row r="348" spans="2:7" x14ac:dyDescent="0.2">
      <c r="B348" s="606"/>
      <c r="C348" s="609" t="s">
        <v>525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526</v>
      </c>
      <c r="D349" s="590">
        <v>2.042303</v>
      </c>
      <c r="E349" s="608">
        <f t="shared" si="18"/>
        <v>1.5973577396952685</v>
      </c>
      <c r="F349" s="608">
        <f>IF(SUM($D$19:$D$21)=0,0,D349/SUM($D$19:D$21)*100)</f>
        <v>1.9140741393874481</v>
      </c>
      <c r="G349" s="591">
        <f t="shared" si="19"/>
        <v>15.732646622766616</v>
      </c>
    </row>
    <row r="350" spans="2:7" x14ac:dyDescent="0.2">
      <c r="B350" s="606"/>
      <c r="C350" s="609" t="s">
        <v>527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528</v>
      </c>
      <c r="D351" s="590">
        <v>1</v>
      </c>
      <c r="E351" s="608">
        <f t="shared" si="18"/>
        <v>0.78213553018101067</v>
      </c>
      <c r="F351" s="608">
        <f>IF(SUM($D$19:$D$21)=0,0,D351/SUM($D$19:D$21)*100)</f>
        <v>0.93721359631134471</v>
      </c>
      <c r="G351" s="591">
        <f t="shared" si="19"/>
        <v>7.7033851601680139</v>
      </c>
    </row>
    <row r="352" spans="2:7" x14ac:dyDescent="0.2">
      <c r="B352" s="606"/>
      <c r="C352" s="609" t="s">
        <v>529</v>
      </c>
      <c r="D352" s="590">
        <v>5.3950040000000001</v>
      </c>
      <c r="E352" s="608">
        <f t="shared" si="18"/>
        <v>4.2196243138686729</v>
      </c>
      <c r="F352" s="608">
        <f>IF(SUM($D$19:$D$21)=0,0,D352/SUM($D$19:D$21)*100)</f>
        <v>5.0562711009540902</v>
      </c>
      <c r="G352" s="591">
        <f t="shared" si="19"/>
        <v>41.559793752647082</v>
      </c>
    </row>
    <row r="353" spans="2:7" x14ac:dyDescent="0.2">
      <c r="B353" s="606"/>
      <c r="C353" s="609" t="s">
        <v>530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531</v>
      </c>
      <c r="D354" s="590">
        <v>0</v>
      </c>
      <c r="E354" s="608">
        <f t="shared" si="18"/>
        <v>0</v>
      </c>
      <c r="F354" s="608">
        <f>IF(SUM($D$19:$D$21)=0,0,D354/SUM($D$19:D$21)*100)</f>
        <v>0</v>
      </c>
      <c r="G354" s="591">
        <f t="shared" si="19"/>
        <v>0</v>
      </c>
    </row>
    <row r="355" spans="2:7" x14ac:dyDescent="0.2">
      <c r="B355" s="606"/>
      <c r="C355" s="610" t="s">
        <v>532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533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534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535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536</v>
      </c>
      <c r="D359" s="590">
        <v>2.1933419999999999</v>
      </c>
      <c r="E359" s="608">
        <f t="shared" si="18"/>
        <v>1.7154907080382782</v>
      </c>
      <c r="F359" s="608">
        <f>IF(SUM($D$19:$D$21)=0,0,D359/SUM($D$19:D$21)*100)</f>
        <v>2.0556299437607173</v>
      </c>
      <c r="G359" s="591">
        <f t="shared" si="19"/>
        <v>16.89615821397323</v>
      </c>
    </row>
    <row r="360" spans="2:7" x14ac:dyDescent="0.2">
      <c r="B360" s="606"/>
      <c r="C360" s="610" t="s">
        <v>537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538</v>
      </c>
      <c r="D361" s="590">
        <v>2.2356449999999999</v>
      </c>
      <c r="E361" s="608">
        <f t="shared" si="18"/>
        <v>1.7485773873715253</v>
      </c>
      <c r="F361" s="608">
        <f>IF(SUM($D$19:$D$21)=0,0,D361/SUM($D$19:D$21)*100)</f>
        <v>2.0952768905254762</v>
      </c>
      <c r="G361" s="591">
        <f t="shared" si="19"/>
        <v>17.22203451640382</v>
      </c>
    </row>
    <row r="362" spans="2:7" x14ac:dyDescent="0.2">
      <c r="B362" s="606"/>
      <c r="C362" s="610" t="s">
        <v>539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540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541</v>
      </c>
      <c r="D364" s="590">
        <v>0</v>
      </c>
      <c r="E364" s="608">
        <f t="shared" si="18"/>
        <v>0</v>
      </c>
      <c r="F364" s="608">
        <f>IF(SUM($D$19:$D$21)=0,0,D364/SUM($D$19:D$21)*100)</f>
        <v>0</v>
      </c>
      <c r="G364" s="591">
        <f t="shared" si="19"/>
        <v>0</v>
      </c>
    </row>
    <row r="365" spans="2:7" x14ac:dyDescent="0.2">
      <c r="B365" s="606"/>
      <c r="C365" s="610" t="s">
        <v>542</v>
      </c>
      <c r="D365" s="590">
        <v>0</v>
      </c>
      <c r="E365" s="608">
        <f t="shared" si="18"/>
        <v>0</v>
      </c>
      <c r="F365" s="608">
        <f>IF(SUM($D$19:$D$21)=0,0,D365/SUM($D$19:D$21)*100)</f>
        <v>0</v>
      </c>
      <c r="G365" s="591">
        <f t="shared" si="19"/>
        <v>0</v>
      </c>
    </row>
    <row r="366" spans="2:7" x14ac:dyDescent="0.2">
      <c r="B366" s="606"/>
      <c r="C366" s="610" t="s">
        <v>543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544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545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546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547</v>
      </c>
      <c r="D370" s="590">
        <v>8.3950040000000001</v>
      </c>
      <c r="E370" s="608">
        <f t="shared" si="18"/>
        <v>6.5660309044117042</v>
      </c>
      <c r="F370" s="608">
        <f>IF(SUM($D$19:$D$21)=0,0,D370/SUM($D$19:D$21)*100)</f>
        <v>7.8679118898881235</v>
      </c>
      <c r="G370" s="591">
        <f t="shared" si="19"/>
        <v>64.669949233151115</v>
      </c>
    </row>
    <row r="371" spans="2:7" x14ac:dyDescent="0.2">
      <c r="B371" s="606"/>
      <c r="C371" s="610" t="s">
        <v>548</v>
      </c>
      <c r="D371" s="590">
        <v>6.5863019999999999</v>
      </c>
      <c r="E371" s="608">
        <f t="shared" si="18"/>
        <v>5.1513808067022504</v>
      </c>
      <c r="F371" s="608">
        <f>IF(SUM($D$19:$D$21)=0,0,D371/SUM($D$19:D$21)*100)</f>
        <v>6.1727717838126024</v>
      </c>
      <c r="G371" s="591">
        <f t="shared" si="19"/>
        <v>50.736821087184914</v>
      </c>
    </row>
    <row r="372" spans="2:7" x14ac:dyDescent="0.2">
      <c r="B372" s="606"/>
      <c r="C372" s="610" t="s">
        <v>549</v>
      </c>
      <c r="D372" s="590">
        <v>0</v>
      </c>
      <c r="E372" s="608">
        <f t="shared" si="18"/>
        <v>0</v>
      </c>
      <c r="F372" s="608">
        <f>IF(SUM($D$19:$D$21)=0,0,D372/SUM($D$19:D$21)*100)</f>
        <v>0</v>
      </c>
      <c r="G372" s="591">
        <f t="shared" si="19"/>
        <v>0</v>
      </c>
    </row>
    <row r="373" spans="2:7" x14ac:dyDescent="0.2">
      <c r="B373" s="606"/>
      <c r="C373" s="610" t="s">
        <v>550</v>
      </c>
      <c r="D373" s="590">
        <v>0</v>
      </c>
      <c r="E373" s="608">
        <f t="shared" si="18"/>
        <v>0</v>
      </c>
      <c r="F373" s="608">
        <f>IF(SUM($D$19:$D$21)=0,0,D373/SUM($D$19:D$21)*100)</f>
        <v>0</v>
      </c>
      <c r="G373" s="591">
        <f t="shared" si="19"/>
        <v>0</v>
      </c>
    </row>
    <row r="374" spans="2:7" x14ac:dyDescent="0.2">
      <c r="B374" s="611"/>
      <c r="C374" s="612" t="s">
        <v>551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505</v>
      </c>
      <c r="C376" s="604" t="s">
        <v>520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ht="25.5" x14ac:dyDescent="0.2">
      <c r="B377" s="606"/>
      <c r="C377" s="607" t="s">
        <v>521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522</v>
      </c>
      <c r="D378" s="590">
        <v>0</v>
      </c>
      <c r="E378" s="608">
        <f t="shared" si="20"/>
        <v>0</v>
      </c>
      <c r="F378" s="608">
        <f>IF(SUM($D$24:$D$26)=0,0,D378/SUM($D$24:D$26)*100)</f>
        <v>0</v>
      </c>
      <c r="G378" s="591">
        <f t="shared" si="21"/>
        <v>0</v>
      </c>
    </row>
    <row r="379" spans="2:7" x14ac:dyDescent="0.2">
      <c r="B379" s="606"/>
      <c r="C379" s="609" t="s">
        <v>523</v>
      </c>
      <c r="D379" s="590">
        <v>0</v>
      </c>
      <c r="E379" s="608">
        <f t="shared" si="20"/>
        <v>0</v>
      </c>
      <c r="F379" s="608">
        <f>IF(SUM($D$24:$D$26)=0,0,D379/SUM($D$24:D$26)*100)</f>
        <v>0</v>
      </c>
      <c r="G379" s="591">
        <f t="shared" si="21"/>
        <v>0</v>
      </c>
    </row>
    <row r="380" spans="2:7" x14ac:dyDescent="0.2">
      <c r="B380" s="606"/>
      <c r="C380" s="609" t="s">
        <v>524</v>
      </c>
      <c r="D380" s="590">
        <v>3.0464229999999999</v>
      </c>
      <c r="E380" s="608">
        <f t="shared" si="20"/>
        <v>1.7791823488876073</v>
      </c>
      <c r="F380" s="608">
        <f>IF(SUM($D$24:$D$26)=0,0,D380/SUM($D$24:D$26)*100)</f>
        <v>2.6450939283006267</v>
      </c>
      <c r="G380" s="591">
        <f t="shared" si="21"/>
        <v>20.09152840874766</v>
      </c>
    </row>
    <row r="381" spans="2:7" x14ac:dyDescent="0.2">
      <c r="B381" s="606"/>
      <c r="C381" s="609" t="s">
        <v>525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526</v>
      </c>
      <c r="D382" s="590">
        <v>2.090757</v>
      </c>
      <c r="E382" s="608">
        <f t="shared" si="20"/>
        <v>1.2210510327072792</v>
      </c>
      <c r="F382" s="608">
        <f>IF(SUM($D$24:$D$26)=0,0,D382/SUM($D$24:D$26)*100)</f>
        <v>1.8153252671254234</v>
      </c>
      <c r="G382" s="591">
        <f t="shared" si="21"/>
        <v>13.788795469732218</v>
      </c>
    </row>
    <row r="383" spans="2:7" x14ac:dyDescent="0.2">
      <c r="B383" s="606"/>
      <c r="C383" s="609" t="s">
        <v>527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528</v>
      </c>
      <c r="D384" s="590">
        <v>1</v>
      </c>
      <c r="E384" s="608">
        <f t="shared" si="20"/>
        <v>0.58402341004108993</v>
      </c>
      <c r="F384" s="608">
        <f>IF(SUM($D$24:$D$26)=0,0,D384/SUM($D$24:D$26)*100)</f>
        <v>0.86826219743634647</v>
      </c>
      <c r="G384" s="591">
        <f t="shared" si="21"/>
        <v>6.5951210349802576</v>
      </c>
    </row>
    <row r="385" spans="2:7" x14ac:dyDescent="0.2">
      <c r="B385" s="606"/>
      <c r="C385" s="609" t="s">
        <v>529</v>
      </c>
      <c r="D385" s="590">
        <v>0</v>
      </c>
      <c r="E385" s="608">
        <f t="shared" si="20"/>
        <v>0</v>
      </c>
      <c r="F385" s="608">
        <f>IF(SUM($D$24:$D$26)=0,0,D385/SUM($D$24:D$26)*100)</f>
        <v>0</v>
      </c>
      <c r="G385" s="591">
        <f t="shared" si="21"/>
        <v>0</v>
      </c>
    </row>
    <row r="386" spans="2:7" x14ac:dyDescent="0.2">
      <c r="B386" s="606"/>
      <c r="C386" s="609" t="s">
        <v>530</v>
      </c>
      <c r="D386" s="590">
        <v>2.2919290000000001</v>
      </c>
      <c r="E386" s="608">
        <f t="shared" si="20"/>
        <v>1.3385401901520653</v>
      </c>
      <c r="F386" s="608">
        <f>IF(SUM($D$24:$D$26)=0,0,D386/SUM($D$24:D$26)*100)</f>
        <v>1.989995309908088</v>
      </c>
      <c r="G386" s="591">
        <f t="shared" si="21"/>
        <v>15.115549158581269</v>
      </c>
    </row>
    <row r="387" spans="2:7" x14ac:dyDescent="0.2">
      <c r="B387" s="606"/>
      <c r="C387" s="609" t="s">
        <v>531</v>
      </c>
      <c r="D387" s="590">
        <v>0</v>
      </c>
      <c r="E387" s="608">
        <f t="shared" si="20"/>
        <v>0</v>
      </c>
      <c r="F387" s="608">
        <f>IF(SUM($D$24:$D$26)=0,0,D387/SUM($D$24:D$26)*100)</f>
        <v>0</v>
      </c>
      <c r="G387" s="591">
        <f t="shared" si="21"/>
        <v>0</v>
      </c>
    </row>
    <row r="388" spans="2:7" x14ac:dyDescent="0.2">
      <c r="B388" s="606"/>
      <c r="C388" s="610" t="s">
        <v>532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533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534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535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536</v>
      </c>
      <c r="D392" s="590">
        <v>6.3984300000000003</v>
      </c>
      <c r="E392" s="608">
        <f t="shared" si="20"/>
        <v>3.736832907509211</v>
      </c>
      <c r="F392" s="608">
        <f>IF(SUM($D$24:$D$26)=0,0,D392/SUM($D$24:D$26)*100)</f>
        <v>5.555514891942642</v>
      </c>
      <c r="G392" s="591">
        <f t="shared" si="21"/>
        <v>42.198420283848733</v>
      </c>
    </row>
    <row r="393" spans="2:7" x14ac:dyDescent="0.2">
      <c r="B393" s="606"/>
      <c r="C393" s="610" t="s">
        <v>537</v>
      </c>
      <c r="D393" s="590">
        <v>0</v>
      </c>
      <c r="E393" s="608">
        <f t="shared" si="20"/>
        <v>0</v>
      </c>
      <c r="F393" s="608">
        <f>IF(SUM($D$24:$D$26)=0,0,D393/SUM($D$24:D$26)*100)</f>
        <v>0</v>
      </c>
      <c r="G393" s="591">
        <f t="shared" si="21"/>
        <v>0</v>
      </c>
    </row>
    <row r="394" spans="2:7" x14ac:dyDescent="0.2">
      <c r="B394" s="606"/>
      <c r="C394" s="610" t="s">
        <v>538</v>
      </c>
      <c r="D394" s="590">
        <v>4.9426410000000001</v>
      </c>
      <c r="E394" s="608">
        <f t="shared" si="20"/>
        <v>2.8866180514289028</v>
      </c>
      <c r="F394" s="608">
        <f>IF(SUM($D$24:$D$26)=0,0,D394/SUM($D$24:D$26)*100)</f>
        <v>4.2915083357989809</v>
      </c>
      <c r="G394" s="591">
        <f t="shared" si="21"/>
        <v>32.597315627455856</v>
      </c>
    </row>
    <row r="395" spans="2:7" x14ac:dyDescent="0.2">
      <c r="B395" s="606"/>
      <c r="C395" s="610" t="s">
        <v>539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540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541</v>
      </c>
      <c r="D397" s="590">
        <v>0</v>
      </c>
      <c r="E397" s="608">
        <f t="shared" si="20"/>
        <v>0</v>
      </c>
      <c r="F397" s="608">
        <f>IF(SUM($D$24:$D$26)=0,0,D397/SUM($D$24:D$26)*100)</f>
        <v>0</v>
      </c>
      <c r="G397" s="591">
        <f t="shared" si="21"/>
        <v>0</v>
      </c>
    </row>
    <row r="398" spans="2:7" x14ac:dyDescent="0.2">
      <c r="B398" s="606"/>
      <c r="C398" s="610" t="s">
        <v>542</v>
      </c>
      <c r="D398" s="590">
        <v>0</v>
      </c>
      <c r="E398" s="608">
        <f t="shared" si="20"/>
        <v>0</v>
      </c>
      <c r="F398" s="608">
        <f>IF(SUM($D$24:$D$26)=0,0,D398/SUM($D$24:D$26)*100)</f>
        <v>0</v>
      </c>
      <c r="G398" s="591">
        <f t="shared" si="21"/>
        <v>0</v>
      </c>
    </row>
    <row r="399" spans="2:7" x14ac:dyDescent="0.2">
      <c r="B399" s="606"/>
      <c r="C399" s="610" t="s">
        <v>543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544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545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546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547</v>
      </c>
      <c r="D403" s="590">
        <v>2</v>
      </c>
      <c r="E403" s="608">
        <f t="shared" si="20"/>
        <v>1.1680468200821799</v>
      </c>
      <c r="F403" s="608">
        <f>IF(SUM($D$24:$D$26)=0,0,D403/SUM($D$24:D$26)*100)</f>
        <v>1.7365243948726929</v>
      </c>
      <c r="G403" s="591">
        <f t="shared" si="21"/>
        <v>13.190242069960515</v>
      </c>
    </row>
    <row r="404" spans="2:7" x14ac:dyDescent="0.2">
      <c r="B404" s="606"/>
      <c r="C404" s="610" t="s">
        <v>548</v>
      </c>
      <c r="D404" s="590">
        <v>5.7178709999999997</v>
      </c>
      <c r="E404" s="608">
        <f t="shared" si="20"/>
        <v>3.3393705195950569</v>
      </c>
      <c r="F404" s="608">
        <f>IF(SUM($D$24:$D$26)=0,0,D404/SUM($D$24:D$26)*100)</f>
        <v>4.9646112391175592</v>
      </c>
      <c r="G404" s="591">
        <f t="shared" si="21"/>
        <v>37.710051307403603</v>
      </c>
    </row>
    <row r="405" spans="2:7" x14ac:dyDescent="0.2">
      <c r="B405" s="606"/>
      <c r="C405" s="610" t="s">
        <v>549</v>
      </c>
      <c r="D405" s="590">
        <v>0</v>
      </c>
      <c r="E405" s="608">
        <f t="shared" si="20"/>
        <v>0</v>
      </c>
      <c r="F405" s="608">
        <f>IF(SUM($D$24:$D$26)=0,0,D405/SUM($D$24:D$26)*100)</f>
        <v>0</v>
      </c>
      <c r="G405" s="591">
        <f t="shared" si="21"/>
        <v>0</v>
      </c>
    </row>
    <row r="406" spans="2:7" x14ac:dyDescent="0.2">
      <c r="B406" s="606"/>
      <c r="C406" s="610" t="s">
        <v>550</v>
      </c>
      <c r="D406" s="590">
        <v>0</v>
      </c>
      <c r="E406" s="608">
        <f t="shared" si="20"/>
        <v>0</v>
      </c>
      <c r="F406" s="608">
        <f>IF(SUM($D$24:$D$26)=0,0,D406/SUM($D$24:D$26)*100)</f>
        <v>0</v>
      </c>
      <c r="G406" s="591">
        <f t="shared" si="21"/>
        <v>0</v>
      </c>
    </row>
    <row r="407" spans="2:7" x14ac:dyDescent="0.2">
      <c r="B407" s="611"/>
      <c r="C407" s="612" t="s">
        <v>551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506</v>
      </c>
      <c r="C409" s="604" t="s">
        <v>520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ht="25.5" x14ac:dyDescent="0.2">
      <c r="B410" s="606"/>
      <c r="C410" s="607" t="s">
        <v>521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522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523</v>
      </c>
      <c r="D412" s="590">
        <v>0</v>
      </c>
      <c r="E412" s="608">
        <f t="shared" si="22"/>
        <v>0</v>
      </c>
      <c r="F412" s="608">
        <f>IF(SUM($D$29:$D$31)=0,0,D412/SUM($D$29:D$31)*100)</f>
        <v>0</v>
      </c>
      <c r="G412" s="591">
        <f t="shared" si="23"/>
        <v>0</v>
      </c>
    </row>
    <row r="413" spans="2:7" x14ac:dyDescent="0.2">
      <c r="B413" s="606"/>
      <c r="C413" s="609" t="s">
        <v>524</v>
      </c>
      <c r="D413" s="590">
        <v>7.2987390000000003</v>
      </c>
      <c r="E413" s="608">
        <f t="shared" si="22"/>
        <v>0.85111392640865691</v>
      </c>
      <c r="F413" s="608">
        <f>IF(SUM($D$29:$D$31)=0,0,D413/SUM($D$29:D$31)*100)</f>
        <v>1.7189028417209553</v>
      </c>
      <c r="G413" s="591">
        <f t="shared" si="23"/>
        <v>100</v>
      </c>
    </row>
    <row r="414" spans="2:7" x14ac:dyDescent="0.2">
      <c r="B414" s="606"/>
      <c r="C414" s="609" t="s">
        <v>525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526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527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528</v>
      </c>
      <c r="D417" s="590">
        <v>0</v>
      </c>
      <c r="E417" s="608">
        <f t="shared" si="22"/>
        <v>0</v>
      </c>
      <c r="F417" s="608">
        <f>IF(SUM($D$29:$D$31)=0,0,D417/SUM($D$29:D$31)*100)</f>
        <v>0</v>
      </c>
      <c r="G417" s="591">
        <f t="shared" si="23"/>
        <v>0</v>
      </c>
    </row>
    <row r="418" spans="2:7" x14ac:dyDescent="0.2">
      <c r="B418" s="606"/>
      <c r="C418" s="609" t="s">
        <v>529</v>
      </c>
      <c r="D418" s="590">
        <v>0</v>
      </c>
      <c r="E418" s="608">
        <f t="shared" si="22"/>
        <v>0</v>
      </c>
      <c r="F418" s="608">
        <f>IF(SUM($D$29:$D$31)=0,0,D418/SUM($D$29:D$31)*100)</f>
        <v>0</v>
      </c>
      <c r="G418" s="591">
        <f t="shared" si="23"/>
        <v>0</v>
      </c>
    </row>
    <row r="419" spans="2:7" x14ac:dyDescent="0.2">
      <c r="B419" s="606"/>
      <c r="C419" s="609" t="s">
        <v>530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531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532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533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534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535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536</v>
      </c>
      <c r="D425" s="590">
        <v>2.4219189999999999</v>
      </c>
      <c r="E425" s="608">
        <f t="shared" si="22"/>
        <v>0.28242261978866867</v>
      </c>
      <c r="F425" s="608">
        <f>IF(SUM($D$29:$D$31)=0,0,D425/SUM($D$29:D$31)*100)</f>
        <v>0.57037845188298608</v>
      </c>
      <c r="G425" s="591">
        <f t="shared" si="23"/>
        <v>33.182704574036691</v>
      </c>
    </row>
    <row r="426" spans="2:7" x14ac:dyDescent="0.2">
      <c r="B426" s="606"/>
      <c r="C426" s="610" t="s">
        <v>537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538</v>
      </c>
      <c r="D427" s="590">
        <v>0</v>
      </c>
      <c r="E427" s="608">
        <f t="shared" si="22"/>
        <v>0</v>
      </c>
      <c r="F427" s="608">
        <f>IF(SUM($D$29:$D$31)=0,0,D427/SUM($D$29:D$31)*100)</f>
        <v>0</v>
      </c>
      <c r="G427" s="591">
        <f t="shared" si="23"/>
        <v>0</v>
      </c>
    </row>
    <row r="428" spans="2:7" x14ac:dyDescent="0.2">
      <c r="B428" s="606"/>
      <c r="C428" s="610" t="s">
        <v>539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540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541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542</v>
      </c>
      <c r="D431" s="590">
        <v>3.4943040000000001</v>
      </c>
      <c r="E431" s="608">
        <f t="shared" si="22"/>
        <v>0.40747460588815071</v>
      </c>
      <c r="F431" s="608">
        <f>IF(SUM($D$29:$D$31)=0,0,D431/SUM($D$29:D$31)*100)</f>
        <v>0.82293243743020539</v>
      </c>
      <c r="G431" s="591">
        <f t="shared" si="23"/>
        <v>47.875448073975519</v>
      </c>
    </row>
    <row r="432" spans="2:7" x14ac:dyDescent="0.2">
      <c r="B432" s="606"/>
      <c r="C432" s="610" t="s">
        <v>543</v>
      </c>
      <c r="D432" s="590">
        <v>0</v>
      </c>
      <c r="E432" s="608">
        <f t="shared" si="22"/>
        <v>0</v>
      </c>
      <c r="F432" s="608">
        <f>IF(SUM($D$29:$D$31)=0,0,D432/SUM($D$29:D$31)*100)</f>
        <v>0</v>
      </c>
      <c r="G432" s="591">
        <f t="shared" si="23"/>
        <v>0</v>
      </c>
    </row>
    <row r="433" spans="2:7" x14ac:dyDescent="0.2">
      <c r="B433" s="606"/>
      <c r="C433" s="610" t="s">
        <v>544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545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546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547</v>
      </c>
      <c r="D436" s="590">
        <v>0</v>
      </c>
      <c r="E436" s="608">
        <f t="shared" si="22"/>
        <v>0</v>
      </c>
      <c r="F436" s="608">
        <f>IF(SUM($D$29:$D$31)=0,0,D436/SUM($D$29:D$31)*100)</f>
        <v>0</v>
      </c>
      <c r="G436" s="591">
        <f t="shared" si="23"/>
        <v>0</v>
      </c>
    </row>
    <row r="437" spans="2:7" x14ac:dyDescent="0.2">
      <c r="B437" s="606"/>
      <c r="C437" s="610" t="s">
        <v>548</v>
      </c>
      <c r="D437" s="590">
        <v>0</v>
      </c>
      <c r="E437" s="608">
        <f t="shared" si="22"/>
        <v>0</v>
      </c>
      <c r="F437" s="608">
        <f>IF(SUM($D$29:$D$31)=0,0,D437/SUM($D$29:D$31)*100)</f>
        <v>0</v>
      </c>
      <c r="G437" s="591">
        <f t="shared" si="23"/>
        <v>0</v>
      </c>
    </row>
    <row r="438" spans="2:7" x14ac:dyDescent="0.2">
      <c r="B438" s="606"/>
      <c r="C438" s="610" t="s">
        <v>549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550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551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554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515</v>
      </c>
      <c r="D445" s="617" t="s">
        <v>516</v>
      </c>
      <c r="E445" s="602" t="s">
        <v>517</v>
      </c>
      <c r="F445" s="618"/>
    </row>
    <row r="446" spans="2:7" x14ac:dyDescent="0.2">
      <c r="B446" s="603" t="s">
        <v>504</v>
      </c>
      <c r="C446" s="604" t="s">
        <v>520</v>
      </c>
      <c r="D446" s="588">
        <v>0</v>
      </c>
      <c r="E446" s="589">
        <f>IF($C$4=0,0,D446/$C$4*100)</f>
        <v>0</v>
      </c>
      <c r="F446" s="619"/>
    </row>
    <row r="447" spans="2:7" ht="25.5" x14ac:dyDescent="0.2">
      <c r="B447" s="606"/>
      <c r="C447" s="607" t="s">
        <v>521</v>
      </c>
      <c r="D447" s="590">
        <v>6.9090400000000001</v>
      </c>
      <c r="E447" s="591">
        <f t="shared" ref="E447:E476" si="24">IF($C$4=0,0,D447/$C$4*100)</f>
        <v>0.53525100072687115</v>
      </c>
      <c r="F447" s="619"/>
    </row>
    <row r="448" spans="2:7" x14ac:dyDescent="0.2">
      <c r="B448" s="606"/>
      <c r="C448" s="609" t="s">
        <v>522</v>
      </c>
      <c r="D448" s="590">
        <v>1.1573150000000001</v>
      </c>
      <c r="E448" s="591">
        <f t="shared" si="24"/>
        <v>8.9658478154160184E-2</v>
      </c>
      <c r="F448" s="619"/>
    </row>
    <row r="449" spans="2:6" x14ac:dyDescent="0.2">
      <c r="B449" s="606"/>
      <c r="C449" s="609" t="s">
        <v>523</v>
      </c>
      <c r="D449" s="590">
        <v>5.0087979999999996</v>
      </c>
      <c r="E449" s="591">
        <f t="shared" si="24"/>
        <v>0.38803714292271435</v>
      </c>
      <c r="F449" s="619"/>
    </row>
    <row r="450" spans="2:6" x14ac:dyDescent="0.2">
      <c r="B450" s="606"/>
      <c r="C450" s="609" t="s">
        <v>524</v>
      </c>
      <c r="D450" s="590">
        <v>160.93823</v>
      </c>
      <c r="E450" s="591">
        <f t="shared" si="24"/>
        <v>12.468063386912126</v>
      </c>
      <c r="F450" s="619"/>
    </row>
    <row r="451" spans="2:6" x14ac:dyDescent="0.2">
      <c r="B451" s="606"/>
      <c r="C451" s="609" t="s">
        <v>525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526</v>
      </c>
      <c r="D452" s="590">
        <v>104.201609</v>
      </c>
      <c r="E452" s="591">
        <f t="shared" si="24"/>
        <v>8.0726143566400168</v>
      </c>
      <c r="F452" s="619"/>
    </row>
    <row r="453" spans="2:6" x14ac:dyDescent="0.2">
      <c r="B453" s="606"/>
      <c r="C453" s="609" t="s">
        <v>527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528</v>
      </c>
      <c r="D454" s="590">
        <v>5.1978559999999998</v>
      </c>
      <c r="E454" s="591">
        <f t="shared" si="24"/>
        <v>0.40268367611624356</v>
      </c>
      <c r="F454" s="619"/>
    </row>
    <row r="455" spans="2:6" x14ac:dyDescent="0.2">
      <c r="B455" s="606"/>
      <c r="C455" s="609" t="s">
        <v>529</v>
      </c>
      <c r="D455" s="590">
        <v>126.20509800000001</v>
      </c>
      <c r="E455" s="591">
        <f t="shared" si="24"/>
        <v>9.7772490825545724</v>
      </c>
      <c r="F455" s="619"/>
    </row>
    <row r="456" spans="2:6" x14ac:dyDescent="0.2">
      <c r="B456" s="606"/>
      <c r="C456" s="609" t="s">
        <v>530</v>
      </c>
      <c r="D456" s="590">
        <v>21.882608000000001</v>
      </c>
      <c r="E456" s="591">
        <f t="shared" si="24"/>
        <v>1.6952699406160388</v>
      </c>
      <c r="F456" s="619"/>
    </row>
    <row r="457" spans="2:6" x14ac:dyDescent="0.2">
      <c r="B457" s="606"/>
      <c r="C457" s="609" t="s">
        <v>531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532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533</v>
      </c>
      <c r="D459" s="590">
        <v>0</v>
      </c>
      <c r="E459" s="591">
        <f t="shared" si="24"/>
        <v>0</v>
      </c>
      <c r="F459" s="619"/>
    </row>
    <row r="460" spans="2:6" x14ac:dyDescent="0.2">
      <c r="B460" s="606"/>
      <c r="C460" s="610" t="s">
        <v>534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535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536</v>
      </c>
      <c r="D462" s="590">
        <v>111.669918</v>
      </c>
      <c r="E462" s="591">
        <f t="shared" si="24"/>
        <v>8.6511925478196154</v>
      </c>
      <c r="F462" s="619"/>
    </row>
    <row r="463" spans="2:6" x14ac:dyDescent="0.2">
      <c r="B463" s="606"/>
      <c r="C463" s="610" t="s">
        <v>537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538</v>
      </c>
      <c r="D464" s="590">
        <v>135.96008900000001</v>
      </c>
      <c r="E464" s="591">
        <f t="shared" si="24"/>
        <v>10.532979067448514</v>
      </c>
      <c r="F464" s="619"/>
    </row>
    <row r="465" spans="2:6" x14ac:dyDescent="0.2">
      <c r="B465" s="606"/>
      <c r="C465" s="610" t="s">
        <v>539</v>
      </c>
      <c r="D465" s="590">
        <v>0</v>
      </c>
      <c r="E465" s="591">
        <f t="shared" si="24"/>
        <v>0</v>
      </c>
      <c r="F465" s="619"/>
    </row>
    <row r="466" spans="2:6" x14ac:dyDescent="0.2">
      <c r="B466" s="606"/>
      <c r="C466" s="610" t="s">
        <v>540</v>
      </c>
      <c r="D466" s="590">
        <v>0</v>
      </c>
      <c r="E466" s="591">
        <f t="shared" si="24"/>
        <v>0</v>
      </c>
      <c r="F466" s="619"/>
    </row>
    <row r="467" spans="2:6" x14ac:dyDescent="0.2">
      <c r="B467" s="606"/>
      <c r="C467" s="610" t="s">
        <v>541</v>
      </c>
      <c r="D467" s="590">
        <v>7.0458400000000001</v>
      </c>
      <c r="E467" s="591">
        <f t="shared" si="24"/>
        <v>0.54584904863214245</v>
      </c>
      <c r="F467" s="619"/>
    </row>
    <row r="468" spans="2:6" x14ac:dyDescent="0.2">
      <c r="B468" s="606"/>
      <c r="C468" s="610" t="s">
        <v>542</v>
      </c>
      <c r="D468" s="590">
        <v>33.294725999999997</v>
      </c>
      <c r="E468" s="591">
        <f t="shared" si="24"/>
        <v>2.5793793943047043</v>
      </c>
      <c r="F468" s="619"/>
    </row>
    <row r="469" spans="2:6" x14ac:dyDescent="0.2">
      <c r="B469" s="606"/>
      <c r="C469" s="610" t="s">
        <v>543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544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545</v>
      </c>
      <c r="D471" s="590">
        <v>0</v>
      </c>
      <c r="E471" s="591">
        <f t="shared" si="24"/>
        <v>0</v>
      </c>
      <c r="F471" s="619"/>
    </row>
    <row r="472" spans="2:6" x14ac:dyDescent="0.2">
      <c r="B472" s="606"/>
      <c r="C472" s="610" t="s">
        <v>546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547</v>
      </c>
      <c r="D473" s="590">
        <v>20.790514000000002</v>
      </c>
      <c r="E473" s="591">
        <f t="shared" si="24"/>
        <v>1.6106642057544935</v>
      </c>
      <c r="F473" s="619"/>
    </row>
    <row r="474" spans="2:6" x14ac:dyDescent="0.2">
      <c r="B474" s="606"/>
      <c r="C474" s="610" t="s">
        <v>548</v>
      </c>
      <c r="D474" s="590">
        <v>37.189321999999997</v>
      </c>
      <c r="E474" s="591">
        <f t="shared" si="24"/>
        <v>2.8810980710567375</v>
      </c>
      <c r="F474" s="619"/>
    </row>
    <row r="475" spans="2:6" x14ac:dyDescent="0.2">
      <c r="B475" s="606"/>
      <c r="C475" s="610" t="s">
        <v>549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550</v>
      </c>
      <c r="D476" s="590">
        <v>2.6619899999999999</v>
      </c>
      <c r="E476" s="591">
        <f t="shared" si="24"/>
        <v>0.2062273212233427</v>
      </c>
      <c r="F476" s="619"/>
    </row>
    <row r="477" spans="2:6" x14ac:dyDescent="0.2">
      <c r="B477" s="611"/>
      <c r="C477" s="612" t="s">
        <v>551</v>
      </c>
      <c r="D477" s="613">
        <v>0</v>
      </c>
      <c r="E477" s="594">
        <f>IF($C$4=0,0,D477/$C$4*100)</f>
        <v>0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520</v>
      </c>
      <c r="D479" s="588">
        <v>0</v>
      </c>
      <c r="E479" s="589">
        <f>IF($C$5=0,0,D479/$C$5*100)</f>
        <v>0</v>
      </c>
      <c r="F479" s="619"/>
    </row>
    <row r="480" spans="2:6" ht="25.5" x14ac:dyDescent="0.2">
      <c r="B480" s="606"/>
      <c r="C480" s="607" t="s">
        <v>521</v>
      </c>
      <c r="D480" s="590">
        <v>0</v>
      </c>
      <c r="E480" s="591">
        <f t="shared" ref="E480:E510" si="25">IF($C$5=0,0,D480/$C$5*100)</f>
        <v>0</v>
      </c>
      <c r="F480" s="619"/>
    </row>
    <row r="481" spans="2:6" x14ac:dyDescent="0.2">
      <c r="B481" s="606"/>
      <c r="C481" s="609" t="s">
        <v>522</v>
      </c>
      <c r="D481" s="590">
        <v>8.7940120000000004</v>
      </c>
      <c r="E481" s="591">
        <f t="shared" si="25"/>
        <v>6.8781092380381699</v>
      </c>
      <c r="F481" s="619"/>
    </row>
    <row r="482" spans="2:6" x14ac:dyDescent="0.2">
      <c r="B482" s="606"/>
      <c r="C482" s="609" t="s">
        <v>523</v>
      </c>
      <c r="D482" s="590">
        <v>0</v>
      </c>
      <c r="E482" s="591">
        <f t="shared" si="25"/>
        <v>0</v>
      </c>
      <c r="F482" s="619"/>
    </row>
    <row r="483" spans="2:6" x14ac:dyDescent="0.2">
      <c r="B483" s="606"/>
      <c r="C483" s="609" t="s">
        <v>524</v>
      </c>
      <c r="D483" s="590">
        <v>8.3658479999999997</v>
      </c>
      <c r="E483" s="591">
        <f t="shared" si="25"/>
        <v>6.5432269608937474</v>
      </c>
      <c r="F483" s="619"/>
    </row>
    <row r="484" spans="2:6" x14ac:dyDescent="0.2">
      <c r="B484" s="606"/>
      <c r="C484" s="609" t="s">
        <v>525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526</v>
      </c>
      <c r="D485" s="590">
        <v>2.042303</v>
      </c>
      <c r="E485" s="591">
        <f t="shared" si="25"/>
        <v>1.5973577396952685</v>
      </c>
      <c r="F485" s="619"/>
    </row>
    <row r="486" spans="2:6" x14ac:dyDescent="0.2">
      <c r="B486" s="606"/>
      <c r="C486" s="609" t="s">
        <v>527</v>
      </c>
      <c r="D486" s="590">
        <v>0</v>
      </c>
      <c r="E486" s="591">
        <f t="shared" si="25"/>
        <v>0</v>
      </c>
      <c r="F486" s="619"/>
    </row>
    <row r="487" spans="2:6" x14ac:dyDescent="0.2">
      <c r="B487" s="606"/>
      <c r="C487" s="609" t="s">
        <v>528</v>
      </c>
      <c r="D487" s="590">
        <v>3.0275059999999998</v>
      </c>
      <c r="E487" s="591">
        <f t="shared" si="25"/>
        <v>2.3679200104361904</v>
      </c>
      <c r="F487" s="619"/>
    </row>
    <row r="488" spans="2:6" x14ac:dyDescent="0.2">
      <c r="B488" s="606"/>
      <c r="C488" s="609" t="s">
        <v>529</v>
      </c>
      <c r="D488" s="590">
        <v>7.6664539999999999</v>
      </c>
      <c r="E488" s="591">
        <f t="shared" si="25"/>
        <v>5.9962060638983292</v>
      </c>
      <c r="F488" s="619"/>
    </row>
    <row r="489" spans="2:6" x14ac:dyDescent="0.2">
      <c r="B489" s="606"/>
      <c r="C489" s="609" t="s">
        <v>530</v>
      </c>
      <c r="D489" s="590">
        <v>0</v>
      </c>
      <c r="E489" s="591">
        <f t="shared" si="25"/>
        <v>0</v>
      </c>
      <c r="F489" s="619"/>
    </row>
    <row r="490" spans="2:6" x14ac:dyDescent="0.2">
      <c r="B490" s="606"/>
      <c r="C490" s="609" t="s">
        <v>531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532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533</v>
      </c>
      <c r="D492" s="590">
        <v>0</v>
      </c>
      <c r="E492" s="591">
        <f t="shared" si="25"/>
        <v>0</v>
      </c>
      <c r="F492" s="619"/>
    </row>
    <row r="493" spans="2:6" x14ac:dyDescent="0.2">
      <c r="B493" s="606"/>
      <c r="C493" s="610" t="s">
        <v>534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535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536</v>
      </c>
      <c r="D495" s="590">
        <v>4.1265289999999997</v>
      </c>
      <c r="E495" s="591">
        <f t="shared" si="25"/>
        <v>3.2275049472223158</v>
      </c>
      <c r="F495" s="619"/>
    </row>
    <row r="496" spans="2:6" x14ac:dyDescent="0.2">
      <c r="B496" s="606"/>
      <c r="C496" s="610" t="s">
        <v>537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538</v>
      </c>
      <c r="D497" s="590">
        <v>22.301669</v>
      </c>
      <c r="E497" s="591">
        <f t="shared" si="25"/>
        <v>17.442927707236407</v>
      </c>
      <c r="F497" s="619"/>
    </row>
    <row r="498" spans="2:6" x14ac:dyDescent="0.2">
      <c r="B498" s="606"/>
      <c r="C498" s="610" t="s">
        <v>539</v>
      </c>
      <c r="D498" s="590">
        <v>0</v>
      </c>
      <c r="E498" s="591">
        <f t="shared" si="25"/>
        <v>0</v>
      </c>
      <c r="F498" s="619"/>
    </row>
    <row r="499" spans="2:6" x14ac:dyDescent="0.2">
      <c r="B499" s="606"/>
      <c r="C499" s="610" t="s">
        <v>540</v>
      </c>
      <c r="D499" s="590">
        <v>2</v>
      </c>
      <c r="E499" s="591">
        <f t="shared" si="25"/>
        <v>1.5642710603620213</v>
      </c>
      <c r="F499" s="619"/>
    </row>
    <row r="500" spans="2:6" x14ac:dyDescent="0.2">
      <c r="B500" s="606"/>
      <c r="C500" s="610" t="s">
        <v>541</v>
      </c>
      <c r="D500" s="590">
        <v>0</v>
      </c>
      <c r="E500" s="591">
        <f t="shared" si="25"/>
        <v>0</v>
      </c>
      <c r="F500" s="619"/>
    </row>
    <row r="501" spans="2:6" x14ac:dyDescent="0.2">
      <c r="B501" s="606"/>
      <c r="C501" s="610" t="s">
        <v>542</v>
      </c>
      <c r="D501" s="590">
        <v>3.0295190000000001</v>
      </c>
      <c r="E501" s="591">
        <f t="shared" si="25"/>
        <v>2.3694944492584451</v>
      </c>
      <c r="F501" s="619"/>
    </row>
    <row r="502" spans="2:6" x14ac:dyDescent="0.2">
      <c r="B502" s="606"/>
      <c r="C502" s="610" t="s">
        <v>543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544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545</v>
      </c>
      <c r="D504" s="590">
        <v>0</v>
      </c>
      <c r="E504" s="591">
        <f t="shared" si="25"/>
        <v>0</v>
      </c>
      <c r="F504" s="619"/>
    </row>
    <row r="505" spans="2:6" x14ac:dyDescent="0.2">
      <c r="B505" s="606"/>
      <c r="C505" s="610" t="s">
        <v>546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547</v>
      </c>
      <c r="D506" s="590">
        <v>39.058458000000002</v>
      </c>
      <c r="E506" s="591">
        <f t="shared" si="25"/>
        <v>30.549007755882734</v>
      </c>
      <c r="F506" s="619"/>
    </row>
    <row r="507" spans="2:6" x14ac:dyDescent="0.2">
      <c r="B507" s="606"/>
      <c r="C507" s="610" t="s">
        <v>548</v>
      </c>
      <c r="D507" s="590">
        <v>43.290927000000003</v>
      </c>
      <c r="E507" s="591">
        <f t="shared" si="25"/>
        <v>33.859372141172429</v>
      </c>
      <c r="F507" s="619"/>
    </row>
    <row r="508" spans="2:6" x14ac:dyDescent="0.2">
      <c r="B508" s="606"/>
      <c r="C508" s="610" t="s">
        <v>549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550</v>
      </c>
      <c r="D509" s="590">
        <v>0</v>
      </c>
      <c r="E509" s="591">
        <f t="shared" si="25"/>
        <v>0</v>
      </c>
      <c r="F509" s="619"/>
    </row>
    <row r="510" spans="2:6" x14ac:dyDescent="0.2">
      <c r="B510" s="611"/>
      <c r="C510" s="612" t="s">
        <v>551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505</v>
      </c>
      <c r="C512" s="604" t="s">
        <v>520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521</v>
      </c>
      <c r="D513" s="590">
        <v>0</v>
      </c>
      <c r="E513" s="591">
        <f t="shared" ref="E513:E543" si="26">IF($C$6=0,0,D513/$C$6*100)</f>
        <v>0</v>
      </c>
    </row>
    <row r="514" spans="2:5" ht="12" customHeight="1" x14ac:dyDescent="0.2">
      <c r="B514" s="606"/>
      <c r="C514" s="609" t="s">
        <v>522</v>
      </c>
      <c r="D514" s="590">
        <v>4.999403</v>
      </c>
      <c r="E514" s="591">
        <f t="shared" si="26"/>
        <v>2.9197683882296555</v>
      </c>
    </row>
    <row r="515" spans="2:5" ht="12" customHeight="1" x14ac:dyDescent="0.2">
      <c r="B515" s="606"/>
      <c r="C515" s="609" t="s">
        <v>523</v>
      </c>
      <c r="D515" s="590">
        <v>0</v>
      </c>
      <c r="E515" s="591">
        <f t="shared" si="26"/>
        <v>0</v>
      </c>
    </row>
    <row r="516" spans="2:5" ht="12" customHeight="1" x14ac:dyDescent="0.2">
      <c r="B516" s="606"/>
      <c r="C516" s="609" t="s">
        <v>524</v>
      </c>
      <c r="D516" s="590">
        <v>12.698936</v>
      </c>
      <c r="E516" s="591">
        <f t="shared" si="26"/>
        <v>7.4164759066135595</v>
      </c>
    </row>
    <row r="517" spans="2:5" ht="12" customHeight="1" x14ac:dyDescent="0.2">
      <c r="B517" s="606"/>
      <c r="C517" s="609" t="s">
        <v>525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526</v>
      </c>
      <c r="D518" s="590">
        <v>10.683221</v>
      </c>
      <c r="E518" s="591">
        <f t="shared" si="26"/>
        <v>6.239251158642583</v>
      </c>
    </row>
    <row r="519" spans="2:5" ht="12" customHeight="1" x14ac:dyDescent="0.2">
      <c r="B519" s="606"/>
      <c r="C519" s="609" t="s">
        <v>527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528</v>
      </c>
      <c r="D520" s="590">
        <v>7.6911060000000004</v>
      </c>
      <c r="E520" s="591">
        <f t="shared" si="26"/>
        <v>4.4917859531074873</v>
      </c>
    </row>
    <row r="521" spans="2:5" ht="12" customHeight="1" x14ac:dyDescent="0.2">
      <c r="B521" s="606"/>
      <c r="C521" s="609" t="s">
        <v>529</v>
      </c>
      <c r="D521" s="590">
        <v>2.9976310000000002</v>
      </c>
      <c r="E521" s="591">
        <f t="shared" si="26"/>
        <v>1.7506866786648825</v>
      </c>
    </row>
    <row r="522" spans="2:5" ht="12" customHeight="1" x14ac:dyDescent="0.2">
      <c r="B522" s="606"/>
      <c r="C522" s="609" t="s">
        <v>530</v>
      </c>
      <c r="D522" s="590">
        <v>2.2919290000000001</v>
      </c>
      <c r="E522" s="591">
        <f t="shared" si="26"/>
        <v>1.3385401901520653</v>
      </c>
    </row>
    <row r="523" spans="2:5" ht="12" customHeight="1" x14ac:dyDescent="0.2">
      <c r="B523" s="606"/>
      <c r="C523" s="609" t="s">
        <v>531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532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533</v>
      </c>
      <c r="D525" s="590">
        <v>0</v>
      </c>
      <c r="E525" s="591">
        <f t="shared" si="26"/>
        <v>0</v>
      </c>
    </row>
    <row r="526" spans="2:5" ht="12" customHeight="1" x14ac:dyDescent="0.2">
      <c r="B526" s="606"/>
      <c r="C526" s="610" t="s">
        <v>534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535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536</v>
      </c>
      <c r="D528" s="590">
        <v>10.035413999999999</v>
      </c>
      <c r="E528" s="591">
        <f t="shared" si="26"/>
        <v>5.8609167054540947</v>
      </c>
    </row>
    <row r="529" spans="2:5" ht="12" customHeight="1" x14ac:dyDescent="0.2">
      <c r="B529" s="606"/>
      <c r="C529" s="610" t="s">
        <v>537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538</v>
      </c>
      <c r="D530" s="590">
        <v>24.564195999999999</v>
      </c>
      <c r="E530" s="591">
        <f t="shared" si="26"/>
        <v>14.346065512837702</v>
      </c>
    </row>
    <row r="531" spans="2:5" ht="12" customHeight="1" x14ac:dyDescent="0.2">
      <c r="B531" s="606"/>
      <c r="C531" s="610" t="s">
        <v>539</v>
      </c>
      <c r="D531" s="590">
        <v>0</v>
      </c>
      <c r="E531" s="591">
        <f t="shared" si="26"/>
        <v>0</v>
      </c>
    </row>
    <row r="532" spans="2:5" ht="12" customHeight="1" x14ac:dyDescent="0.2">
      <c r="B532" s="606"/>
      <c r="C532" s="610" t="s">
        <v>540</v>
      </c>
      <c r="D532" s="590">
        <v>0</v>
      </c>
      <c r="E532" s="591">
        <f t="shared" si="26"/>
        <v>0</v>
      </c>
    </row>
    <row r="533" spans="2:5" ht="12" customHeight="1" x14ac:dyDescent="0.2">
      <c r="B533" s="606"/>
      <c r="C533" s="610" t="s">
        <v>541</v>
      </c>
      <c r="D533" s="590">
        <v>0</v>
      </c>
      <c r="E533" s="591">
        <f t="shared" si="26"/>
        <v>0</v>
      </c>
    </row>
    <row r="534" spans="2:5" ht="12" customHeight="1" x14ac:dyDescent="0.2">
      <c r="B534" s="606"/>
      <c r="C534" s="610" t="s">
        <v>542</v>
      </c>
      <c r="D534" s="590">
        <v>2.9537990000000001</v>
      </c>
      <c r="E534" s="591">
        <f t="shared" si="26"/>
        <v>1.7250877645559617</v>
      </c>
    </row>
    <row r="535" spans="2:5" ht="12" customHeight="1" x14ac:dyDescent="0.2">
      <c r="B535" s="606"/>
      <c r="C535" s="610" t="s">
        <v>543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544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545</v>
      </c>
      <c r="D537" s="590">
        <v>0</v>
      </c>
      <c r="E537" s="591">
        <f t="shared" si="26"/>
        <v>0</v>
      </c>
    </row>
    <row r="538" spans="2:5" ht="12" customHeight="1" x14ac:dyDescent="0.2">
      <c r="B538" s="606"/>
      <c r="C538" s="610" t="s">
        <v>546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547</v>
      </c>
      <c r="D539" s="590">
        <v>23.611916000000001</v>
      </c>
      <c r="E539" s="591">
        <f t="shared" si="26"/>
        <v>13.789911699923774</v>
      </c>
    </row>
    <row r="540" spans="2:5" x14ac:dyDescent="0.2">
      <c r="B540" s="606"/>
      <c r="C540" s="610" t="s">
        <v>548</v>
      </c>
      <c r="D540" s="590">
        <v>44.807915000000001</v>
      </c>
      <c r="E540" s="591">
        <f t="shared" si="26"/>
        <v>26.168871315131309</v>
      </c>
    </row>
    <row r="541" spans="2:5" x14ac:dyDescent="0.2">
      <c r="B541" s="606"/>
      <c r="C541" s="610" t="s">
        <v>549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550</v>
      </c>
      <c r="D542" s="590">
        <v>1.0256860000000001</v>
      </c>
      <c r="E542" s="591">
        <f t="shared" si="26"/>
        <v>0.59902463535140549</v>
      </c>
    </row>
    <row r="543" spans="2:5" x14ac:dyDescent="0.2">
      <c r="B543" s="611"/>
      <c r="C543" s="612" t="s">
        <v>551</v>
      </c>
      <c r="D543" s="613">
        <v>0</v>
      </c>
      <c r="E543" s="594">
        <f t="shared" si="26"/>
        <v>0</v>
      </c>
    </row>
    <row r="545" spans="2:5" x14ac:dyDescent="0.2">
      <c r="B545" s="603" t="s">
        <v>506</v>
      </c>
      <c r="C545" s="604" t="s">
        <v>520</v>
      </c>
      <c r="D545" s="588">
        <v>0</v>
      </c>
      <c r="E545" s="589">
        <f>IF($C$7=0,0,D545/$C$7*100)</f>
        <v>0</v>
      </c>
    </row>
    <row r="546" spans="2:5" ht="25.5" x14ac:dyDescent="0.2">
      <c r="B546" s="606"/>
      <c r="C546" s="607" t="s">
        <v>521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522</v>
      </c>
      <c r="D547" s="590">
        <v>0</v>
      </c>
      <c r="E547" s="591">
        <f t="shared" si="27"/>
        <v>0</v>
      </c>
    </row>
    <row r="548" spans="2:5" x14ac:dyDescent="0.2">
      <c r="B548" s="606"/>
      <c r="C548" s="609" t="s">
        <v>523</v>
      </c>
      <c r="D548" s="590">
        <v>1.875372</v>
      </c>
      <c r="E548" s="591">
        <f t="shared" si="27"/>
        <v>0.21868917718483369</v>
      </c>
    </row>
    <row r="549" spans="2:5" x14ac:dyDescent="0.2">
      <c r="B549" s="606"/>
      <c r="C549" s="609" t="s">
        <v>524</v>
      </c>
      <c r="D549" s="590">
        <v>251.29057499999999</v>
      </c>
      <c r="E549" s="591">
        <f t="shared" si="27"/>
        <v>29.303268408109815</v>
      </c>
    </row>
    <row r="550" spans="2:5" x14ac:dyDescent="0.2">
      <c r="B550" s="606"/>
      <c r="C550" s="609" t="s">
        <v>525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526</v>
      </c>
      <c r="D551" s="590">
        <v>1.3727929999999999</v>
      </c>
      <c r="E551" s="591">
        <f t="shared" si="27"/>
        <v>0.16008289108246221</v>
      </c>
    </row>
    <row r="552" spans="2:5" x14ac:dyDescent="0.2">
      <c r="B552" s="606"/>
      <c r="C552" s="609" t="s">
        <v>527</v>
      </c>
      <c r="D552" s="590">
        <v>1.007835</v>
      </c>
      <c r="E552" s="591">
        <f t="shared" si="27"/>
        <v>0.11752474009853876</v>
      </c>
    </row>
    <row r="553" spans="2:5" x14ac:dyDescent="0.2">
      <c r="B553" s="606"/>
      <c r="C553" s="609" t="s">
        <v>528</v>
      </c>
      <c r="D553" s="590">
        <v>0</v>
      </c>
      <c r="E553" s="591">
        <f t="shared" si="27"/>
        <v>0</v>
      </c>
    </row>
    <row r="554" spans="2:5" x14ac:dyDescent="0.2">
      <c r="B554" s="606"/>
      <c r="C554" s="609" t="s">
        <v>529</v>
      </c>
      <c r="D554" s="590">
        <v>92.370689999999996</v>
      </c>
      <c r="E554" s="591">
        <f t="shared" si="27"/>
        <v>10.771447047356654</v>
      </c>
    </row>
    <row r="555" spans="2:5" x14ac:dyDescent="0.2">
      <c r="B555" s="606"/>
      <c r="C555" s="609" t="s">
        <v>530</v>
      </c>
      <c r="D555" s="590">
        <v>12.730589</v>
      </c>
      <c r="E555" s="591">
        <f t="shared" si="27"/>
        <v>1.4845278875275381</v>
      </c>
    </row>
    <row r="556" spans="2:5" x14ac:dyDescent="0.2">
      <c r="B556" s="606"/>
      <c r="C556" s="609" t="s">
        <v>531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532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533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534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535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536</v>
      </c>
      <c r="D561" s="590">
        <v>59.625964000000003</v>
      </c>
      <c r="E561" s="591">
        <f t="shared" si="27"/>
        <v>6.9530487849943974</v>
      </c>
    </row>
    <row r="562" spans="2:5" x14ac:dyDescent="0.2">
      <c r="B562" s="606"/>
      <c r="C562" s="610" t="s">
        <v>537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538</v>
      </c>
      <c r="D563" s="590">
        <v>2.3138290000000001</v>
      </c>
      <c r="E563" s="591">
        <f t="shared" si="27"/>
        <v>0.26981812683371964</v>
      </c>
    </row>
    <row r="564" spans="2:5" x14ac:dyDescent="0.2">
      <c r="B564" s="606"/>
      <c r="C564" s="610" t="s">
        <v>539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540</v>
      </c>
      <c r="D565" s="590">
        <v>0</v>
      </c>
      <c r="E565" s="591">
        <f t="shared" si="27"/>
        <v>0</v>
      </c>
    </row>
    <row r="566" spans="2:5" x14ac:dyDescent="0.2">
      <c r="B566" s="606"/>
      <c r="C566" s="610" t="s">
        <v>541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542</v>
      </c>
      <c r="D567" s="590">
        <v>10.539543</v>
      </c>
      <c r="E567" s="591">
        <f t="shared" si="27"/>
        <v>1.2290276204263331</v>
      </c>
    </row>
    <row r="568" spans="2:5" x14ac:dyDescent="0.2">
      <c r="B568" s="606"/>
      <c r="C568" s="610" t="s">
        <v>543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544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545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546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547</v>
      </c>
      <c r="D572" s="590">
        <v>0</v>
      </c>
      <c r="E572" s="591">
        <f t="shared" si="27"/>
        <v>0</v>
      </c>
    </row>
    <row r="573" spans="2:5" x14ac:dyDescent="0.2">
      <c r="B573" s="606"/>
      <c r="C573" s="610" t="s">
        <v>548</v>
      </c>
      <c r="D573" s="590">
        <v>0</v>
      </c>
      <c r="E573" s="591">
        <f t="shared" si="27"/>
        <v>0</v>
      </c>
    </row>
    <row r="574" spans="2:5" x14ac:dyDescent="0.2">
      <c r="B574" s="606"/>
      <c r="C574" s="610" t="s">
        <v>549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550</v>
      </c>
      <c r="D575" s="590">
        <v>1.8098650000000001</v>
      </c>
      <c r="E575" s="591">
        <f t="shared" si="27"/>
        <v>0.21105033436866338</v>
      </c>
    </row>
    <row r="576" spans="2:5" x14ac:dyDescent="0.2">
      <c r="B576" s="611"/>
      <c r="C576" s="612" t="s">
        <v>551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ColWidth="9" defaultRowHeight="12.75" x14ac:dyDescent="0.2"/>
  <cols>
    <col min="1" max="1" width="9" style="364"/>
    <col min="2" max="2" width="26.875" style="364" customWidth="1"/>
    <col min="3" max="3" width="22" style="364" bestFit="1" customWidth="1"/>
    <col min="4" max="4" width="34.125" style="364" bestFit="1" customWidth="1"/>
    <col min="5" max="5" width="27.375" style="364" bestFit="1" customWidth="1"/>
    <col min="6" max="6" width="38.75" style="364" bestFit="1" customWidth="1"/>
    <col min="7" max="16384" width="9" style="364"/>
  </cols>
  <sheetData>
    <row r="3" spans="2:5" x14ac:dyDescent="0.2">
      <c r="B3" s="354" t="s">
        <v>503</v>
      </c>
      <c r="C3" s="527">
        <f>SUM(C4:C7)</f>
        <v>2447.4361979999999</v>
      </c>
    </row>
    <row r="4" spans="2:5" x14ac:dyDescent="0.2">
      <c r="B4" s="354" t="s">
        <v>504</v>
      </c>
      <c r="C4" s="355">
        <v>1290.803752</v>
      </c>
    </row>
    <row r="5" spans="2:5" x14ac:dyDescent="0.2">
      <c r="B5" s="354" t="s">
        <v>20</v>
      </c>
      <c r="C5" s="355">
        <v>127.855079</v>
      </c>
    </row>
    <row r="6" spans="2:5" x14ac:dyDescent="0.2">
      <c r="B6" s="354" t="s">
        <v>505</v>
      </c>
      <c r="C6" s="355">
        <v>171.22601299999999</v>
      </c>
    </row>
    <row r="7" spans="2:5" x14ac:dyDescent="0.2">
      <c r="B7" s="354" t="s">
        <v>506</v>
      </c>
      <c r="C7" s="355">
        <v>857.55135399999995</v>
      </c>
    </row>
    <row r="8" spans="2:5" x14ac:dyDescent="0.2">
      <c r="B8" s="354"/>
      <c r="C8" s="354"/>
    </row>
    <row r="9" spans="2:5" x14ac:dyDescent="0.2">
      <c r="B9" s="354"/>
      <c r="C9" s="354"/>
    </row>
    <row r="10" spans="2:5" x14ac:dyDescent="0.2">
      <c r="B10" s="354" t="s">
        <v>555</v>
      </c>
    </row>
    <row r="11" spans="2:5" x14ac:dyDescent="0.2">
      <c r="C11" s="354"/>
    </row>
    <row r="12" spans="2:5" x14ac:dyDescent="0.2">
      <c r="B12" s="357"/>
      <c r="C12" s="365" t="s">
        <v>556</v>
      </c>
      <c r="D12" s="365" t="s">
        <v>557</v>
      </c>
      <c r="E12" s="365" t="s">
        <v>558</v>
      </c>
    </row>
    <row r="13" spans="2:5" x14ac:dyDescent="0.2">
      <c r="B13" s="358" t="s">
        <v>504</v>
      </c>
      <c r="C13" s="621" t="s">
        <v>559</v>
      </c>
      <c r="D13" s="622">
        <v>1236.332142</v>
      </c>
      <c r="E13" s="528">
        <f>IF(C$4=0,0,D13/C$4*100)</f>
        <v>95.780023887008355</v>
      </c>
    </row>
    <row r="14" spans="2:5" x14ac:dyDescent="0.2">
      <c r="B14" s="359"/>
      <c r="C14" s="623" t="s">
        <v>560</v>
      </c>
      <c r="D14" s="622">
        <v>33.681095999999997</v>
      </c>
      <c r="E14" s="529">
        <f>IF(C$4=0,0,D14/C$4*100)</f>
        <v>2.6093119072371578</v>
      </c>
    </row>
    <row r="15" spans="2:5" x14ac:dyDescent="0.2">
      <c r="B15" s="359"/>
      <c r="C15" s="623" t="s">
        <v>561</v>
      </c>
      <c r="D15" s="622">
        <v>20.790514000000002</v>
      </c>
      <c r="E15" s="529">
        <f>IF(C$4=0,0,D15/C$4*100)</f>
        <v>1.6106642057544935</v>
      </c>
    </row>
    <row r="16" spans="2:5" x14ac:dyDescent="0.2">
      <c r="B16" s="360"/>
      <c r="C16" s="624" t="s">
        <v>562</v>
      </c>
      <c r="D16" s="625">
        <f>D15+D14</f>
        <v>54.471609999999998</v>
      </c>
      <c r="E16" s="530">
        <f>IF(C$4=0,0,D16/C$4*100)</f>
        <v>4.2199761129916515</v>
      </c>
    </row>
    <row r="17" spans="2:5" x14ac:dyDescent="0.2">
      <c r="B17" s="361"/>
      <c r="C17" s="623"/>
      <c r="D17" s="626"/>
      <c r="E17" s="367"/>
    </row>
    <row r="18" spans="2:5" x14ac:dyDescent="0.2">
      <c r="B18" s="358" t="s">
        <v>20</v>
      </c>
      <c r="C18" s="621" t="s">
        <v>559</v>
      </c>
      <c r="D18" s="366">
        <v>50.505693999999998</v>
      </c>
      <c r="E18" s="528">
        <f>IF(C$5=0,0,D18/C$5*100)</f>
        <v>39.502297753849888</v>
      </c>
    </row>
    <row r="19" spans="2:5" x14ac:dyDescent="0.2">
      <c r="B19" s="359"/>
      <c r="C19" s="623" t="s">
        <v>560</v>
      </c>
      <c r="D19" s="622">
        <v>38.290927000000003</v>
      </c>
      <c r="E19" s="529">
        <f>IF(C$5=0,0,D19/C$5*100)</f>
        <v>29.948694490267375</v>
      </c>
    </row>
    <row r="20" spans="2:5" x14ac:dyDescent="0.2">
      <c r="B20" s="359"/>
      <c r="C20" s="623" t="s">
        <v>561</v>
      </c>
      <c r="D20" s="622">
        <v>39.058458000000002</v>
      </c>
      <c r="E20" s="529">
        <f>IF(C$5=0,0,D20/C$5*100)</f>
        <v>30.549007755882734</v>
      </c>
    </row>
    <row r="21" spans="2:5" x14ac:dyDescent="0.2">
      <c r="B21" s="360"/>
      <c r="C21" s="624" t="s">
        <v>562</v>
      </c>
      <c r="D21" s="625">
        <f>D20+D19</f>
        <v>77.349385000000012</v>
      </c>
      <c r="E21" s="530">
        <f>IF(C$5=0,0,D21/C$5*100)</f>
        <v>60.497702246150119</v>
      </c>
    </row>
    <row r="22" spans="2:5" x14ac:dyDescent="0.2">
      <c r="B22" s="361"/>
      <c r="C22" s="623"/>
      <c r="D22" s="626"/>
      <c r="E22" s="367"/>
    </row>
    <row r="23" spans="2:5" x14ac:dyDescent="0.2">
      <c r="B23" s="358" t="s">
        <v>505</v>
      </c>
      <c r="C23" s="621" t="s">
        <v>559</v>
      </c>
      <c r="D23" s="366">
        <v>104.80618200000001</v>
      </c>
      <c r="E23" s="528">
        <f>IF(C$6=0,0,D23/C$6*100)</f>
        <v>61.209263805027106</v>
      </c>
    </row>
    <row r="24" spans="2:5" x14ac:dyDescent="0.2">
      <c r="B24" s="359"/>
      <c r="C24" s="623" t="s">
        <v>560</v>
      </c>
      <c r="D24" s="622">
        <v>42.807915000000001</v>
      </c>
      <c r="E24" s="529">
        <f>IF(C$6=0,0,D24/C$6*100)</f>
        <v>25.00082449504913</v>
      </c>
    </row>
    <row r="25" spans="2:5" x14ac:dyDescent="0.2">
      <c r="B25" s="359"/>
      <c r="C25" s="623" t="s">
        <v>561</v>
      </c>
      <c r="D25" s="622">
        <v>23.611916000000001</v>
      </c>
      <c r="E25" s="529">
        <f>IF(C$6=0,0,D25/C$6*100)</f>
        <v>13.789911699923774</v>
      </c>
    </row>
    <row r="26" spans="2:5" x14ac:dyDescent="0.2">
      <c r="B26" s="360"/>
      <c r="C26" s="624" t="s">
        <v>562</v>
      </c>
      <c r="D26" s="625">
        <f>D25+D24</f>
        <v>66.419831000000002</v>
      </c>
      <c r="E26" s="530">
        <f>IF(C$6=0,0,D26/C$6*100)</f>
        <v>38.790736194972901</v>
      </c>
    </row>
    <row r="27" spans="2:5" x14ac:dyDescent="0.2">
      <c r="B27" s="361"/>
      <c r="C27" s="623"/>
      <c r="D27" s="626"/>
      <c r="E27" s="367"/>
    </row>
    <row r="28" spans="2:5" x14ac:dyDescent="0.2">
      <c r="B28" s="596" t="s">
        <v>506</v>
      </c>
      <c r="C28" s="621" t="s">
        <v>559</v>
      </c>
      <c r="D28" s="366">
        <v>857.55135399999995</v>
      </c>
      <c r="E28" s="528">
        <f>IF(C$7=0,0,D28/C$7*100)</f>
        <v>100</v>
      </c>
    </row>
    <row r="29" spans="2:5" x14ac:dyDescent="0.2">
      <c r="B29" s="359"/>
      <c r="C29" s="623" t="s">
        <v>560</v>
      </c>
      <c r="D29" s="622">
        <v>0</v>
      </c>
      <c r="E29" s="529">
        <f>IF(C$7=0,0,D29/C$7*100)</f>
        <v>0</v>
      </c>
    </row>
    <row r="30" spans="2:5" x14ac:dyDescent="0.2">
      <c r="B30" s="359"/>
      <c r="C30" s="623" t="s">
        <v>561</v>
      </c>
      <c r="D30" s="622">
        <v>0</v>
      </c>
      <c r="E30" s="529">
        <f>IF(C$7=0,0,D30/C$7*100)</f>
        <v>0</v>
      </c>
    </row>
    <row r="31" spans="2:5" x14ac:dyDescent="0.2">
      <c r="B31" s="360"/>
      <c r="C31" s="624" t="s">
        <v>562</v>
      </c>
      <c r="D31" s="625">
        <f>D30+D29</f>
        <v>0</v>
      </c>
      <c r="E31" s="530">
        <f>IF(C$7=0,0,D31/C$7*100)</f>
        <v>0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4" t="s">
        <v>563</v>
      </c>
      <c r="C34" s="627"/>
      <c r="D34" s="627"/>
    </row>
    <row r="35" spans="2:6" x14ac:dyDescent="0.2">
      <c r="C35" s="627"/>
      <c r="D35" s="627"/>
    </row>
    <row r="36" spans="2:6" x14ac:dyDescent="0.2">
      <c r="B36" s="357"/>
      <c r="C36" s="365" t="s">
        <v>564</v>
      </c>
      <c r="D36" s="365" t="s">
        <v>565</v>
      </c>
      <c r="E36" s="365" t="s">
        <v>566</v>
      </c>
      <c r="F36" s="365" t="s">
        <v>567</v>
      </c>
    </row>
    <row r="37" spans="2:6" x14ac:dyDescent="0.2">
      <c r="B37" s="358" t="s">
        <v>504</v>
      </c>
      <c r="C37" s="369" t="s">
        <v>560</v>
      </c>
      <c r="D37" s="370">
        <v>10.446539</v>
      </c>
      <c r="E37" s="531">
        <f>IF(C$4=0,0,D37/C$4*100)</f>
        <v>0.80930497636173582</v>
      </c>
      <c r="F37" s="528">
        <f>IF(D$16=0,0,D37/D$16*100)</f>
        <v>19.177951597171443</v>
      </c>
    </row>
    <row r="38" spans="2:6" x14ac:dyDescent="0.2">
      <c r="B38" s="360"/>
      <c r="C38" s="371" t="s">
        <v>561</v>
      </c>
      <c r="D38" s="372">
        <v>0</v>
      </c>
      <c r="E38" s="532">
        <f>IF(C$4=0,0,D38/C$4*100)</f>
        <v>0</v>
      </c>
      <c r="F38" s="530">
        <f>IF(D$16=0,0,D38/D$16*100)</f>
        <v>0</v>
      </c>
    </row>
    <row r="39" spans="2:6" x14ac:dyDescent="0.2">
      <c r="C39" s="627"/>
      <c r="D39" s="622"/>
      <c r="E39" s="373"/>
      <c r="F39" s="373"/>
    </row>
    <row r="40" spans="2:6" x14ac:dyDescent="0.2">
      <c r="B40" s="358" t="s">
        <v>20</v>
      </c>
      <c r="C40" s="369" t="s">
        <v>560</v>
      </c>
      <c r="D40" s="370">
        <v>6.0160489999999998</v>
      </c>
      <c r="E40" s="531">
        <f>IF(C$5=0,0,D40/C$5*100)</f>
        <v>4.705365674209939</v>
      </c>
      <c r="F40" s="528">
        <f>IF(D$21=0,0,D40/D$21*100)</f>
        <v>7.7777593189654954</v>
      </c>
    </row>
    <row r="41" spans="2:6" x14ac:dyDescent="0.2">
      <c r="B41" s="360"/>
      <c r="C41" s="371" t="s">
        <v>561</v>
      </c>
      <c r="D41" s="372">
        <v>0</v>
      </c>
      <c r="E41" s="532">
        <f>IF(C$5=0,0,D41/C$5*100)</f>
        <v>0</v>
      </c>
      <c r="F41" s="530">
        <f>IF(D$21=0,0,D41/D$21*100)</f>
        <v>0</v>
      </c>
    </row>
    <row r="42" spans="2:6" x14ac:dyDescent="0.2">
      <c r="C42" s="374"/>
      <c r="D42" s="375"/>
      <c r="E42" s="373"/>
      <c r="F42" s="373"/>
    </row>
    <row r="43" spans="2:6" x14ac:dyDescent="0.2">
      <c r="B43" s="358" t="s">
        <v>505</v>
      </c>
      <c r="C43" s="369" t="s">
        <v>560</v>
      </c>
      <c r="D43" s="370">
        <v>8.6542700000000004</v>
      </c>
      <c r="E43" s="531">
        <f>IF(C$6=0,0,D43/C$6*100)</f>
        <v>5.054296276816304</v>
      </c>
      <c r="F43" s="528">
        <f>IF(D$26=0,0,D43/D$26*100)</f>
        <v>13.029647726745946</v>
      </c>
    </row>
    <row r="44" spans="2:6" x14ac:dyDescent="0.2">
      <c r="B44" s="360"/>
      <c r="C44" s="371" t="s">
        <v>561</v>
      </c>
      <c r="D44" s="372">
        <v>0</v>
      </c>
      <c r="E44" s="532">
        <f>IF(C$6=0,0,D44/C$6*100)</f>
        <v>0</v>
      </c>
      <c r="F44" s="530">
        <f>IF(D$26=0,0,D44/D$26*100)</f>
        <v>0</v>
      </c>
    </row>
    <row r="45" spans="2:6" x14ac:dyDescent="0.2">
      <c r="C45" s="627"/>
      <c r="D45" s="375"/>
      <c r="E45" s="373"/>
      <c r="F45" s="373"/>
    </row>
    <row r="46" spans="2:6" x14ac:dyDescent="0.2">
      <c r="B46" s="358" t="s">
        <v>506</v>
      </c>
      <c r="C46" s="369" t="s">
        <v>560</v>
      </c>
      <c r="D46" s="370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60"/>
      <c r="C47" s="371" t="s">
        <v>561</v>
      </c>
      <c r="D47" s="372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4" t="s">
        <v>568</v>
      </c>
    </row>
    <row r="51" spans="2:6" x14ac:dyDescent="0.2">
      <c r="C51" s="627"/>
      <c r="D51" s="627"/>
    </row>
    <row r="52" spans="2:6" x14ac:dyDescent="0.2">
      <c r="B52" s="357"/>
      <c r="C52" s="365" t="s">
        <v>569</v>
      </c>
      <c r="D52" s="365" t="s">
        <v>565</v>
      </c>
      <c r="E52" s="365" t="s">
        <v>566</v>
      </c>
      <c r="F52" s="365" t="s">
        <v>567</v>
      </c>
    </row>
    <row r="53" spans="2:6" x14ac:dyDescent="0.2">
      <c r="B53" s="358" t="s">
        <v>504</v>
      </c>
      <c r="C53" s="369" t="s">
        <v>560</v>
      </c>
      <c r="D53" s="370">
        <v>16.896795999999998</v>
      </c>
      <c r="E53" s="531">
        <f>IF(C$4=0,0,D53/C$4*100)</f>
        <v>1.3090135486374073</v>
      </c>
      <c r="F53" s="528">
        <f>IF(D$16=0,0,D53/D$16*100)</f>
        <v>31.01945398713201</v>
      </c>
    </row>
    <row r="54" spans="2:6" x14ac:dyDescent="0.2">
      <c r="B54" s="360"/>
      <c r="C54" s="371" t="s">
        <v>561</v>
      </c>
      <c r="D54" s="372">
        <v>13.475739000000001</v>
      </c>
      <c r="E54" s="532">
        <f>IF(C$4=0,0,D54/C$4*100)</f>
        <v>1.0439804640419112</v>
      </c>
      <c r="F54" s="530">
        <f>IF(D$16=0,0,D54/D$16*100)</f>
        <v>24.739013588913565</v>
      </c>
    </row>
    <row r="55" spans="2:6" x14ac:dyDescent="0.2">
      <c r="C55" s="627"/>
      <c r="D55" s="622"/>
      <c r="E55" s="373"/>
      <c r="F55" s="373"/>
    </row>
    <row r="56" spans="2:6" x14ac:dyDescent="0.2">
      <c r="B56" s="358" t="s">
        <v>20</v>
      </c>
      <c r="C56" s="369" t="s">
        <v>560</v>
      </c>
      <c r="D56" s="370">
        <v>27.688576000000001</v>
      </c>
      <c r="E56" s="531">
        <f>IF(C$5=0,0,D56/C$5*100)</f>
        <v>21.65621906971721</v>
      </c>
      <c r="F56" s="528">
        <f>IF(D$21=0,0,D56/D$21*100)</f>
        <v>35.796762960688049</v>
      </c>
    </row>
    <row r="57" spans="2:6" x14ac:dyDescent="0.2">
      <c r="B57" s="360"/>
      <c r="C57" s="371" t="s">
        <v>561</v>
      </c>
      <c r="D57" s="372">
        <v>30.663454000000002</v>
      </c>
      <c r="E57" s="532">
        <f>IF(C$5=0,0,D57/C$5*100)</f>
        <v>23.982976851471033</v>
      </c>
      <c r="F57" s="530">
        <f>IF(D$21=0,0,D57/D$21*100)</f>
        <v>39.642789661482112</v>
      </c>
    </row>
    <row r="58" spans="2:6" x14ac:dyDescent="0.2">
      <c r="C58" s="374"/>
      <c r="D58" s="375"/>
      <c r="E58" s="373"/>
      <c r="F58" s="373"/>
    </row>
    <row r="59" spans="2:6" x14ac:dyDescent="0.2">
      <c r="B59" s="358" t="s">
        <v>505</v>
      </c>
      <c r="C59" s="369" t="s">
        <v>560</v>
      </c>
      <c r="D59" s="370">
        <v>30.435773999999999</v>
      </c>
      <c r="E59" s="531">
        <f>IF(C$6=0,0,D59/C$6*100)</f>
        <v>17.775204518719946</v>
      </c>
      <c r="F59" s="528">
        <f>IF(D$26=0,0,D59/D$26*100)</f>
        <v>45.823323458922985</v>
      </c>
    </row>
    <row r="60" spans="2:6" x14ac:dyDescent="0.2">
      <c r="B60" s="360"/>
      <c r="C60" s="371" t="s">
        <v>561</v>
      </c>
      <c r="D60" s="372">
        <v>21.611916000000001</v>
      </c>
      <c r="E60" s="532">
        <f>IF(C$6=0,0,D60/C$6*100)</f>
        <v>12.621864879841594</v>
      </c>
      <c r="F60" s="530">
        <f>IF(D$26=0,0,D60/D$26*100)</f>
        <v>32.538348373695804</v>
      </c>
    </row>
    <row r="61" spans="2:6" x14ac:dyDescent="0.2">
      <c r="C61" s="627"/>
      <c r="D61" s="375"/>
      <c r="E61" s="373"/>
      <c r="F61" s="373"/>
    </row>
    <row r="62" spans="2:6" x14ac:dyDescent="0.2">
      <c r="B62" s="358" t="s">
        <v>506</v>
      </c>
      <c r="C62" s="369" t="s">
        <v>560</v>
      </c>
      <c r="D62" s="370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60"/>
      <c r="C63" s="371" t="s">
        <v>561</v>
      </c>
      <c r="D63" s="372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4"/>
    </row>
    <row r="65" spans="2:6" x14ac:dyDescent="0.2">
      <c r="C65" s="627"/>
      <c r="D65" s="374"/>
    </row>
    <row r="66" spans="2:6" x14ac:dyDescent="0.2">
      <c r="B66" s="354" t="s">
        <v>570</v>
      </c>
    </row>
    <row r="67" spans="2:6" x14ac:dyDescent="0.2">
      <c r="C67" s="627"/>
      <c r="D67" s="627"/>
    </row>
    <row r="68" spans="2:6" x14ac:dyDescent="0.2">
      <c r="B68" s="357"/>
      <c r="C68" s="365" t="s">
        <v>571</v>
      </c>
      <c r="D68" s="365" t="s">
        <v>565</v>
      </c>
      <c r="E68" s="365" t="s">
        <v>566</v>
      </c>
      <c r="F68" s="365" t="s">
        <v>567</v>
      </c>
    </row>
    <row r="69" spans="2:6" x14ac:dyDescent="0.2">
      <c r="B69" s="358" t="s">
        <v>504</v>
      </c>
      <c r="C69" s="369" t="s">
        <v>560</v>
      </c>
      <c r="D69" s="370">
        <v>6.3377610000000004</v>
      </c>
      <c r="E69" s="531">
        <f>IF(C$4=0,0,D69/C$4*100)</f>
        <v>0.49099338223801509</v>
      </c>
      <c r="F69" s="528">
        <f>IF(D$16=0,0,D69/D$16*100)</f>
        <v>11.634980130016352</v>
      </c>
    </row>
    <row r="70" spans="2:6" x14ac:dyDescent="0.2">
      <c r="B70" s="360"/>
      <c r="C70" s="371" t="s">
        <v>561</v>
      </c>
      <c r="D70" s="372">
        <v>7.314775</v>
      </c>
      <c r="E70" s="532">
        <f>IF(C$4=0,0,D70/C$4*100)</f>
        <v>0.56668374171258218</v>
      </c>
      <c r="F70" s="530">
        <f>IF(D$16=0,0,D70/D$16*100)</f>
        <v>13.42860069676663</v>
      </c>
    </row>
    <row r="71" spans="2:6" x14ac:dyDescent="0.2">
      <c r="C71" s="627"/>
      <c r="D71" s="622"/>
      <c r="E71" s="373"/>
      <c r="F71" s="373"/>
    </row>
    <row r="72" spans="2:6" x14ac:dyDescent="0.2">
      <c r="B72" s="358" t="s">
        <v>20</v>
      </c>
      <c r="C72" s="369" t="s">
        <v>560</v>
      </c>
      <c r="D72" s="370">
        <v>4.5863019999999999</v>
      </c>
      <c r="E72" s="531">
        <f>IF(C$5=0,0,D72/C$5*100)</f>
        <v>3.5871097463402295</v>
      </c>
      <c r="F72" s="528">
        <f>IF(D$21=0,0,D72/D$21*100)</f>
        <v>5.9293322112386537</v>
      </c>
    </row>
    <row r="73" spans="2:6" x14ac:dyDescent="0.2">
      <c r="B73" s="360"/>
      <c r="C73" s="371" t="s">
        <v>561</v>
      </c>
      <c r="D73" s="372">
        <v>8.3950040000000001</v>
      </c>
      <c r="E73" s="532">
        <f>IF(C$5=0,0,D73/C$5*100)</f>
        <v>6.5660309044117042</v>
      </c>
      <c r="F73" s="530">
        <f>IF(D$21=0,0,D73/D$21*100)</f>
        <v>10.853355847625677</v>
      </c>
    </row>
    <row r="74" spans="2:6" x14ac:dyDescent="0.2">
      <c r="C74" s="374"/>
      <c r="D74" s="375"/>
      <c r="E74" s="373"/>
      <c r="F74" s="373"/>
    </row>
    <row r="75" spans="2:6" x14ac:dyDescent="0.2">
      <c r="B75" s="358" t="s">
        <v>505</v>
      </c>
      <c r="C75" s="369" t="s">
        <v>560</v>
      </c>
      <c r="D75" s="370">
        <v>3.7178710000000001</v>
      </c>
      <c r="E75" s="531">
        <f>IF(C$6=0,0,D75/C$6*100)</f>
        <v>2.1713236995128775</v>
      </c>
      <c r="F75" s="528">
        <f>IF(D$26=0,0,D75/D$26*100)</f>
        <v>5.5975315565015515</v>
      </c>
    </row>
    <row r="76" spans="2:6" x14ac:dyDescent="0.2">
      <c r="B76" s="360"/>
      <c r="C76" s="371" t="s">
        <v>561</v>
      </c>
      <c r="D76" s="372">
        <v>2</v>
      </c>
      <c r="E76" s="532">
        <f>IF(C$6=0,0,D76/C$6*100)</f>
        <v>1.1680468200821799</v>
      </c>
      <c r="F76" s="530">
        <f>IF(D$26=0,0,D76/D$26*100)</f>
        <v>3.011148884133716</v>
      </c>
    </row>
    <row r="77" spans="2:6" x14ac:dyDescent="0.2">
      <c r="C77" s="627"/>
      <c r="D77" s="375"/>
      <c r="E77" s="373"/>
      <c r="F77" s="373"/>
    </row>
    <row r="78" spans="2:6" x14ac:dyDescent="0.2">
      <c r="B78" s="358" t="s">
        <v>506</v>
      </c>
      <c r="C78" s="369" t="s">
        <v>560</v>
      </c>
      <c r="D78" s="370">
        <v>0</v>
      </c>
      <c r="E78" s="531">
        <f>IF(C$7=0,0,D78/C$7*100)</f>
        <v>0</v>
      </c>
      <c r="F78" s="528">
        <f>IF(D$31=0,0,D78/D$31*100)</f>
        <v>0</v>
      </c>
    </row>
    <row r="79" spans="2:6" x14ac:dyDescent="0.2">
      <c r="B79" s="360"/>
      <c r="C79" s="371" t="s">
        <v>561</v>
      </c>
      <c r="D79" s="372">
        <v>0</v>
      </c>
      <c r="E79" s="532">
        <f>IF(C$7=0,0,D79/C$7*100)</f>
        <v>0</v>
      </c>
      <c r="F79" s="530">
        <f>IF(D$31=0,0,D79/D$31*100)</f>
        <v>0</v>
      </c>
    </row>
    <row r="82" spans="2:6" x14ac:dyDescent="0.2">
      <c r="B82" s="376"/>
      <c r="C82" s="377"/>
      <c r="D82" s="377"/>
      <c r="E82" s="377"/>
      <c r="F82" s="377"/>
    </row>
    <row r="83" spans="2:6" x14ac:dyDescent="0.2">
      <c r="B83" s="377"/>
      <c r="C83" s="628"/>
      <c r="D83" s="628"/>
      <c r="E83" s="377"/>
      <c r="F83" s="377"/>
    </row>
    <row r="84" spans="2:6" x14ac:dyDescent="0.2">
      <c r="B84" s="378"/>
      <c r="C84" s="379"/>
      <c r="D84" s="379"/>
      <c r="E84" s="379"/>
      <c r="F84" s="379"/>
    </row>
    <row r="85" spans="2:6" x14ac:dyDescent="0.2">
      <c r="B85" s="377"/>
      <c r="C85" s="377"/>
      <c r="D85" s="377"/>
      <c r="E85" s="380"/>
      <c r="F85" s="380"/>
    </row>
    <row r="86" spans="2:6" x14ac:dyDescent="0.2">
      <c r="B86" s="377"/>
      <c r="C86" s="377"/>
      <c r="D86" s="377"/>
      <c r="E86" s="380"/>
      <c r="F86" s="380"/>
    </row>
    <row r="87" spans="2:6" x14ac:dyDescent="0.2">
      <c r="B87" s="377"/>
      <c r="C87" s="628"/>
      <c r="D87" s="628"/>
      <c r="E87" s="380"/>
      <c r="F87" s="380"/>
    </row>
    <row r="88" spans="2:6" x14ac:dyDescent="0.2">
      <c r="B88" s="377"/>
      <c r="C88" s="377"/>
      <c r="D88" s="377"/>
      <c r="E88" s="380"/>
      <c r="F88" s="380"/>
    </row>
    <row r="89" spans="2:6" x14ac:dyDescent="0.2">
      <c r="B89" s="377"/>
      <c r="C89" s="377"/>
      <c r="D89" s="377"/>
      <c r="E89" s="380"/>
      <c r="F89" s="380"/>
    </row>
    <row r="90" spans="2:6" x14ac:dyDescent="0.2">
      <c r="B90" s="377"/>
      <c r="C90" s="381"/>
      <c r="D90" s="381"/>
      <c r="E90" s="380"/>
      <c r="F90" s="380"/>
    </row>
    <row r="91" spans="2:6" x14ac:dyDescent="0.2">
      <c r="B91" s="377"/>
      <c r="C91" s="377"/>
      <c r="D91" s="377"/>
      <c r="E91" s="380"/>
      <c r="F91" s="380"/>
    </row>
    <row r="92" spans="2:6" x14ac:dyDescent="0.2">
      <c r="B92" s="377"/>
      <c r="C92" s="377"/>
      <c r="D92" s="377"/>
      <c r="E92" s="380"/>
      <c r="F92" s="380"/>
    </row>
    <row r="93" spans="2:6" x14ac:dyDescent="0.2">
      <c r="B93" s="377"/>
      <c r="C93" s="628"/>
      <c r="D93" s="381"/>
      <c r="E93" s="380"/>
      <c r="F93" s="380"/>
    </row>
    <row r="94" spans="2:6" x14ac:dyDescent="0.2">
      <c r="B94" s="377"/>
      <c r="C94" s="377"/>
      <c r="D94" s="377"/>
      <c r="E94" s="380"/>
      <c r="F94" s="380"/>
    </row>
    <row r="95" spans="2:6" x14ac:dyDescent="0.2">
      <c r="B95" s="377"/>
      <c r="C95" s="377"/>
      <c r="D95" s="377"/>
      <c r="E95" s="380"/>
      <c r="F95" s="380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ColWidth="9" defaultRowHeight="12.75" x14ac:dyDescent="0.2"/>
  <cols>
    <col min="1" max="1" width="9" style="364"/>
    <col min="2" max="7" width="20.625" style="364" customWidth="1"/>
    <col min="8" max="16384" width="9" style="364"/>
  </cols>
  <sheetData>
    <row r="3" spans="2:7" x14ac:dyDescent="0.2">
      <c r="B3" s="368" t="s">
        <v>572</v>
      </c>
    </row>
    <row r="4" spans="2:7" ht="13.5" thickBot="1" x14ac:dyDescent="0.25"/>
    <row r="5" spans="2:7" x14ac:dyDescent="0.2">
      <c r="B5" s="382" t="s">
        <v>573</v>
      </c>
      <c r="C5" s="806" t="s">
        <v>172</v>
      </c>
      <c r="D5" s="807"/>
      <c r="E5" s="807"/>
      <c r="F5" s="807"/>
      <c r="G5" s="808"/>
    </row>
    <row r="6" spans="2:7" ht="25.5" x14ac:dyDescent="0.2">
      <c r="B6" s="385" t="s">
        <v>579</v>
      </c>
      <c r="C6" s="383" t="s">
        <v>575</v>
      </c>
      <c r="D6" s="383" t="s">
        <v>576</v>
      </c>
      <c r="E6" s="383" t="s">
        <v>577</v>
      </c>
      <c r="F6" s="384" t="s">
        <v>578</v>
      </c>
      <c r="G6" s="386" t="s">
        <v>580</v>
      </c>
    </row>
    <row r="7" spans="2:7" ht="25.5" x14ac:dyDescent="0.2">
      <c r="B7" s="768" t="str">
        <f>Index!$B$4</f>
        <v>Devon Cornwall and the Isles of Scilly</v>
      </c>
      <c r="C7" s="662">
        <f>SUM(C8:C11)</f>
        <v>1463</v>
      </c>
      <c r="D7" s="662">
        <f t="shared" ref="D7:G7" si="0">SUM(D8:D11)</f>
        <v>120</v>
      </c>
      <c r="E7" s="662">
        <f t="shared" si="0"/>
        <v>12</v>
      </c>
      <c r="F7" s="662">
        <f t="shared" si="0"/>
        <v>4</v>
      </c>
      <c r="G7" s="663">
        <f t="shared" si="0"/>
        <v>2</v>
      </c>
    </row>
    <row r="8" spans="2:7" x14ac:dyDescent="0.2">
      <c r="B8" s="387" t="s">
        <v>504</v>
      </c>
      <c r="C8" s="664">
        <v>684</v>
      </c>
      <c r="D8" s="665">
        <v>53</v>
      </c>
      <c r="E8" s="665">
        <v>4</v>
      </c>
      <c r="F8" s="665">
        <v>2</v>
      </c>
      <c r="G8" s="666">
        <v>0</v>
      </c>
    </row>
    <row r="9" spans="2:7" x14ac:dyDescent="0.2">
      <c r="B9" s="387" t="s">
        <v>20</v>
      </c>
      <c r="C9" s="665">
        <v>77</v>
      </c>
      <c r="D9" s="665">
        <v>5</v>
      </c>
      <c r="E9" s="665">
        <v>3</v>
      </c>
      <c r="F9" s="665">
        <v>0</v>
      </c>
      <c r="G9" s="666">
        <v>1</v>
      </c>
    </row>
    <row r="10" spans="2:7" x14ac:dyDescent="0.2">
      <c r="B10" s="387" t="s">
        <v>505</v>
      </c>
      <c r="C10" s="665">
        <v>122</v>
      </c>
      <c r="D10" s="665">
        <v>16</v>
      </c>
      <c r="E10" s="665">
        <v>1</v>
      </c>
      <c r="F10" s="665">
        <v>0</v>
      </c>
      <c r="G10" s="666">
        <v>0</v>
      </c>
    </row>
    <row r="11" spans="2:7" ht="13.5" thickBot="1" x14ac:dyDescent="0.25">
      <c r="B11" s="395" t="s">
        <v>506</v>
      </c>
      <c r="C11" s="667">
        <v>580</v>
      </c>
      <c r="D11" s="667">
        <v>46</v>
      </c>
      <c r="E11" s="667">
        <v>4</v>
      </c>
      <c r="F11" s="667">
        <v>2</v>
      </c>
      <c r="G11" s="668">
        <v>1</v>
      </c>
    </row>
    <row r="13" spans="2:7" ht="13.5" thickBot="1" x14ac:dyDescent="0.25"/>
    <row r="14" spans="2:7" x14ac:dyDescent="0.2">
      <c r="B14" s="382" t="s">
        <v>581</v>
      </c>
      <c r="C14" s="806" t="s">
        <v>172</v>
      </c>
      <c r="D14" s="807"/>
      <c r="E14" s="807"/>
      <c r="F14" s="807"/>
      <c r="G14" s="808"/>
    </row>
    <row r="15" spans="2:7" ht="25.5" x14ac:dyDescent="0.2">
      <c r="B15" s="385" t="s">
        <v>579</v>
      </c>
      <c r="C15" s="383" t="s">
        <v>575</v>
      </c>
      <c r="D15" s="383" t="s">
        <v>576</v>
      </c>
      <c r="E15" s="383" t="s">
        <v>577</v>
      </c>
      <c r="F15" s="384" t="s">
        <v>578</v>
      </c>
      <c r="G15" s="386" t="s">
        <v>580</v>
      </c>
    </row>
    <row r="16" spans="2:7" ht="25.5" x14ac:dyDescent="0.2">
      <c r="B16" s="768" t="str">
        <f>Index!$B$4</f>
        <v>Devon Cornwall and the Isles of Scilly</v>
      </c>
      <c r="C16" s="566">
        <f t="shared" ref="C16:G20" si="1">IF(SUM($C7:$G7)=0,0,C7/SUM($C7:$G7))</f>
        <v>0.91380387257963769</v>
      </c>
      <c r="D16" s="566">
        <f t="shared" si="1"/>
        <v>7.4953154278575893E-2</v>
      </c>
      <c r="E16" s="566">
        <f t="shared" si="1"/>
        <v>7.4953154278575894E-3</v>
      </c>
      <c r="F16" s="566">
        <f t="shared" si="1"/>
        <v>2.4984384759525295E-3</v>
      </c>
      <c r="G16" s="567">
        <f t="shared" si="1"/>
        <v>1.2492192379762648E-3</v>
      </c>
    </row>
    <row r="17" spans="2:7" x14ac:dyDescent="0.2">
      <c r="B17" s="387" t="s">
        <v>504</v>
      </c>
      <c r="C17" s="568">
        <f t="shared" si="1"/>
        <v>0.92059219380888291</v>
      </c>
      <c r="D17" s="568">
        <f t="shared" si="1"/>
        <v>7.1332436069986543E-2</v>
      </c>
      <c r="E17" s="568">
        <f t="shared" si="1"/>
        <v>5.3835800807537013E-3</v>
      </c>
      <c r="F17" s="568">
        <f t="shared" si="1"/>
        <v>2.6917900403768506E-3</v>
      </c>
      <c r="G17" s="569">
        <f t="shared" si="1"/>
        <v>0</v>
      </c>
    </row>
    <row r="18" spans="2:7" x14ac:dyDescent="0.2">
      <c r="B18" s="387" t="s">
        <v>20</v>
      </c>
      <c r="C18" s="568">
        <f t="shared" si="1"/>
        <v>0.89534883720930236</v>
      </c>
      <c r="D18" s="568">
        <f t="shared" si="1"/>
        <v>5.8139534883720929E-2</v>
      </c>
      <c r="E18" s="568">
        <f t="shared" si="1"/>
        <v>3.4883720930232558E-2</v>
      </c>
      <c r="F18" s="568">
        <f t="shared" si="1"/>
        <v>0</v>
      </c>
      <c r="G18" s="569">
        <f t="shared" si="1"/>
        <v>1.1627906976744186E-2</v>
      </c>
    </row>
    <row r="19" spans="2:7" x14ac:dyDescent="0.2">
      <c r="B19" s="387" t="s">
        <v>505</v>
      </c>
      <c r="C19" s="568">
        <f t="shared" si="1"/>
        <v>0.87769784172661869</v>
      </c>
      <c r="D19" s="568">
        <f t="shared" si="1"/>
        <v>0.11510791366906475</v>
      </c>
      <c r="E19" s="568">
        <f t="shared" si="1"/>
        <v>7.1942446043165471E-3</v>
      </c>
      <c r="F19" s="568">
        <f t="shared" si="1"/>
        <v>0</v>
      </c>
      <c r="G19" s="569">
        <f t="shared" si="1"/>
        <v>0</v>
      </c>
    </row>
    <row r="20" spans="2:7" ht="13.5" thickBot="1" x14ac:dyDescent="0.25">
      <c r="B20" s="395" t="s">
        <v>506</v>
      </c>
      <c r="C20" s="570">
        <f t="shared" si="1"/>
        <v>0.9162717219589257</v>
      </c>
      <c r="D20" s="570">
        <f t="shared" si="1"/>
        <v>7.266982622432859E-2</v>
      </c>
      <c r="E20" s="570">
        <f t="shared" si="1"/>
        <v>6.3191153238546603E-3</v>
      </c>
      <c r="F20" s="570">
        <f t="shared" si="1"/>
        <v>3.1595576619273301E-3</v>
      </c>
      <c r="G20" s="571">
        <f t="shared" si="1"/>
        <v>1.5797788309636651E-3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ColWidth="9" defaultRowHeight="12.75" x14ac:dyDescent="0.2"/>
  <cols>
    <col min="1" max="1" width="9" style="353"/>
    <col min="2" max="8" width="15.625" style="353" customWidth="1"/>
    <col min="9" max="16384" width="9" style="353"/>
  </cols>
  <sheetData>
    <row r="4" spans="2:8" ht="13.5" thickBot="1" x14ac:dyDescent="0.25"/>
    <row r="5" spans="2:8" x14ac:dyDescent="0.2">
      <c r="B5" s="389" t="s">
        <v>573</v>
      </c>
      <c r="C5" s="809" t="s">
        <v>175</v>
      </c>
      <c r="D5" s="807"/>
      <c r="E5" s="807"/>
      <c r="F5" s="807"/>
      <c r="G5" s="807"/>
      <c r="H5" s="808"/>
    </row>
    <row r="6" spans="2:8" ht="25.5" customHeight="1" x14ac:dyDescent="0.2">
      <c r="B6" s="390" t="s">
        <v>574</v>
      </c>
      <c r="C6" s="391" t="s">
        <v>582</v>
      </c>
      <c r="D6" s="391" t="s">
        <v>583</v>
      </c>
      <c r="E6" s="391" t="s">
        <v>584</v>
      </c>
      <c r="F6" s="391" t="s">
        <v>585</v>
      </c>
      <c r="G6" s="391" t="s">
        <v>586</v>
      </c>
      <c r="H6" s="392" t="s">
        <v>587</v>
      </c>
    </row>
    <row r="7" spans="2:8" ht="38.25" x14ac:dyDescent="0.2">
      <c r="B7" s="768" t="str">
        <f>Index!$B$4</f>
        <v>Devon Cornwall and the Isles of Scilly</v>
      </c>
      <c r="C7" s="669">
        <f>SUM(C8:C11)</f>
        <v>590</v>
      </c>
      <c r="D7" s="669">
        <f t="shared" ref="D7:H7" si="0">SUM(D8:D11)</f>
        <v>637</v>
      </c>
      <c r="E7" s="669">
        <f t="shared" si="0"/>
        <v>278</v>
      </c>
      <c r="F7" s="669">
        <f t="shared" si="0"/>
        <v>85</v>
      </c>
      <c r="G7" s="669">
        <f t="shared" si="0"/>
        <v>14</v>
      </c>
      <c r="H7" s="670">
        <f t="shared" si="0"/>
        <v>12</v>
      </c>
    </row>
    <row r="8" spans="2:8" x14ac:dyDescent="0.2">
      <c r="B8" s="387" t="s">
        <v>504</v>
      </c>
      <c r="C8" s="671">
        <v>260</v>
      </c>
      <c r="D8" s="671">
        <v>319</v>
      </c>
      <c r="E8" s="671">
        <v>123</v>
      </c>
      <c r="F8" s="671">
        <v>32</v>
      </c>
      <c r="G8" s="671">
        <v>9</v>
      </c>
      <c r="H8" s="672">
        <v>3</v>
      </c>
    </row>
    <row r="9" spans="2:8" x14ac:dyDescent="0.2">
      <c r="B9" s="387" t="s">
        <v>20</v>
      </c>
      <c r="C9" s="671">
        <v>41</v>
      </c>
      <c r="D9" s="671">
        <v>21</v>
      </c>
      <c r="E9" s="671">
        <v>13</v>
      </c>
      <c r="F9" s="671">
        <v>13</v>
      </c>
      <c r="G9" s="671">
        <v>1</v>
      </c>
      <c r="H9" s="672">
        <v>3</v>
      </c>
    </row>
    <row r="10" spans="2:8" x14ac:dyDescent="0.2">
      <c r="B10" s="387" t="s">
        <v>505</v>
      </c>
      <c r="C10" s="671">
        <v>79</v>
      </c>
      <c r="D10" s="671">
        <v>31</v>
      </c>
      <c r="E10" s="671">
        <v>19</v>
      </c>
      <c r="F10" s="671">
        <v>8</v>
      </c>
      <c r="G10" s="671">
        <v>1</v>
      </c>
      <c r="H10" s="672">
        <v>3</v>
      </c>
    </row>
    <row r="11" spans="2:8" ht="13.5" thickBot="1" x14ac:dyDescent="0.25">
      <c r="B11" s="394" t="s">
        <v>506</v>
      </c>
      <c r="C11" s="673">
        <v>210</v>
      </c>
      <c r="D11" s="673">
        <v>266</v>
      </c>
      <c r="E11" s="673">
        <v>123</v>
      </c>
      <c r="F11" s="673">
        <v>32</v>
      </c>
      <c r="G11" s="673">
        <v>3</v>
      </c>
      <c r="H11" s="674">
        <v>3</v>
      </c>
    </row>
    <row r="13" spans="2:8" ht="13.5" thickBot="1" x14ac:dyDescent="0.25"/>
    <row r="14" spans="2:8" x14ac:dyDescent="0.2">
      <c r="B14" s="389" t="s">
        <v>581</v>
      </c>
      <c r="C14" s="809" t="s">
        <v>175</v>
      </c>
      <c r="D14" s="807"/>
      <c r="E14" s="807"/>
      <c r="F14" s="807"/>
      <c r="G14" s="807"/>
      <c r="H14" s="808"/>
    </row>
    <row r="15" spans="2:8" x14ac:dyDescent="0.2">
      <c r="B15" s="390" t="s">
        <v>574</v>
      </c>
      <c r="C15" s="391" t="s">
        <v>582</v>
      </c>
      <c r="D15" s="391" t="s">
        <v>583</v>
      </c>
      <c r="E15" s="391" t="s">
        <v>584</v>
      </c>
      <c r="F15" s="391" t="s">
        <v>585</v>
      </c>
      <c r="G15" s="391" t="s">
        <v>586</v>
      </c>
      <c r="H15" s="392" t="s">
        <v>587</v>
      </c>
    </row>
    <row r="16" spans="2:8" ht="38.25" x14ac:dyDescent="0.2">
      <c r="B16" s="768" t="str">
        <f>Index!$B$4</f>
        <v>Devon Cornwall and the Isles of Scilly</v>
      </c>
      <c r="C16" s="572">
        <f t="shared" ref="C16:H20" si="1">IF(SUM($C7:$H7)=0,0,C7/SUM($C7:$H7))</f>
        <v>0.36509900990099009</v>
      </c>
      <c r="D16" s="572">
        <f t="shared" si="1"/>
        <v>0.3941831683168317</v>
      </c>
      <c r="E16" s="572">
        <f t="shared" si="1"/>
        <v>0.17202970297029702</v>
      </c>
      <c r="F16" s="572">
        <f t="shared" si="1"/>
        <v>5.2599009900990097E-2</v>
      </c>
      <c r="G16" s="572">
        <f t="shared" si="1"/>
        <v>8.6633663366336641E-3</v>
      </c>
      <c r="H16" s="573">
        <f t="shared" si="1"/>
        <v>7.4257425742574254E-3</v>
      </c>
    </row>
    <row r="17" spans="2:8" x14ac:dyDescent="0.2">
      <c r="B17" s="387" t="s">
        <v>504</v>
      </c>
      <c r="C17" s="574">
        <f t="shared" si="1"/>
        <v>0.34852546916890081</v>
      </c>
      <c r="D17" s="574">
        <f t="shared" si="1"/>
        <v>0.42761394101876676</v>
      </c>
      <c r="E17" s="574">
        <f t="shared" si="1"/>
        <v>0.16487935656836461</v>
      </c>
      <c r="F17" s="574">
        <f t="shared" si="1"/>
        <v>4.2895442359249331E-2</v>
      </c>
      <c r="G17" s="574">
        <f t="shared" si="1"/>
        <v>1.2064343163538873E-2</v>
      </c>
      <c r="H17" s="575">
        <f t="shared" si="1"/>
        <v>4.0214477211796247E-3</v>
      </c>
    </row>
    <row r="18" spans="2:8" x14ac:dyDescent="0.2">
      <c r="B18" s="387" t="s">
        <v>20</v>
      </c>
      <c r="C18" s="574">
        <f t="shared" si="1"/>
        <v>0.44565217391304346</v>
      </c>
      <c r="D18" s="574">
        <f t="shared" si="1"/>
        <v>0.22826086956521738</v>
      </c>
      <c r="E18" s="574">
        <f t="shared" si="1"/>
        <v>0.14130434782608695</v>
      </c>
      <c r="F18" s="574">
        <f t="shared" si="1"/>
        <v>0.14130434782608695</v>
      </c>
      <c r="G18" s="574">
        <f t="shared" si="1"/>
        <v>1.0869565217391304E-2</v>
      </c>
      <c r="H18" s="575">
        <f t="shared" si="1"/>
        <v>3.2608695652173912E-2</v>
      </c>
    </row>
    <row r="19" spans="2:8" x14ac:dyDescent="0.2">
      <c r="B19" s="387" t="s">
        <v>505</v>
      </c>
      <c r="C19" s="574">
        <f t="shared" si="1"/>
        <v>0.56028368794326244</v>
      </c>
      <c r="D19" s="574">
        <f t="shared" si="1"/>
        <v>0.21985815602836881</v>
      </c>
      <c r="E19" s="574">
        <f t="shared" si="1"/>
        <v>0.13475177304964539</v>
      </c>
      <c r="F19" s="574">
        <f t="shared" si="1"/>
        <v>5.6737588652482268E-2</v>
      </c>
      <c r="G19" s="574">
        <f t="shared" si="1"/>
        <v>7.0921985815602835E-3</v>
      </c>
      <c r="H19" s="575">
        <f t="shared" si="1"/>
        <v>2.1276595744680851E-2</v>
      </c>
    </row>
    <row r="20" spans="2:8" ht="13.5" thickBot="1" x14ac:dyDescent="0.25">
      <c r="B20" s="393" t="s">
        <v>506</v>
      </c>
      <c r="C20" s="576">
        <f t="shared" si="1"/>
        <v>0.32967032967032966</v>
      </c>
      <c r="D20" s="576">
        <f t="shared" si="1"/>
        <v>0.4175824175824176</v>
      </c>
      <c r="E20" s="576">
        <f t="shared" si="1"/>
        <v>0.19309262166405022</v>
      </c>
      <c r="F20" s="576">
        <f t="shared" si="1"/>
        <v>5.0235478806907381E-2</v>
      </c>
      <c r="G20" s="576">
        <f t="shared" si="1"/>
        <v>4.7095761381475663E-3</v>
      </c>
      <c r="H20" s="577">
        <f t="shared" si="1"/>
        <v>4.7095761381475663E-3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ColWidth="9" defaultRowHeight="12.75" x14ac:dyDescent="0.2"/>
  <cols>
    <col min="1" max="1" width="9" style="353"/>
    <col min="2" max="2" width="31.25" style="353" customWidth="1"/>
    <col min="3" max="3" width="46.25" style="353" bestFit="1" customWidth="1"/>
    <col min="4" max="5" width="31.25" style="353" customWidth="1"/>
    <col min="6" max="6" width="29.625" style="353" bestFit="1" customWidth="1"/>
    <col min="7" max="7" width="50.875" style="353" bestFit="1" customWidth="1"/>
    <col min="8" max="16384" width="9" style="353"/>
  </cols>
  <sheetData>
    <row r="3" spans="1:6" x14ac:dyDescent="0.2">
      <c r="A3" s="356"/>
      <c r="B3" s="356" t="str">
        <f>Index!$B$4</f>
        <v>Devon Cornwall and the Isles of Scilly</v>
      </c>
      <c r="C3" s="388"/>
    </row>
    <row r="4" spans="1:6" x14ac:dyDescent="0.2">
      <c r="A4" s="356"/>
    </row>
    <row r="5" spans="1:6" x14ac:dyDescent="0.2">
      <c r="B5" s="396" t="s">
        <v>588</v>
      </c>
    </row>
    <row r="6" spans="1:6" x14ac:dyDescent="0.2">
      <c r="B6" s="397"/>
      <c r="C6" s="398" t="s">
        <v>589</v>
      </c>
      <c r="D6" s="399" t="s">
        <v>590</v>
      </c>
      <c r="E6" s="388"/>
      <c r="F6" s="388"/>
    </row>
    <row r="7" spans="1:6" x14ac:dyDescent="0.2">
      <c r="B7" s="400" t="s">
        <v>504</v>
      </c>
      <c r="C7" s="401">
        <v>265</v>
      </c>
      <c r="D7" s="402">
        <v>758.51369999999997</v>
      </c>
      <c r="E7" s="388"/>
      <c r="F7" s="388"/>
    </row>
    <row r="8" spans="1:6" x14ac:dyDescent="0.2">
      <c r="B8" s="400" t="s">
        <v>20</v>
      </c>
      <c r="C8" s="401">
        <v>72</v>
      </c>
      <c r="D8" s="402">
        <v>92.930869999999999</v>
      </c>
      <c r="E8" s="388"/>
      <c r="F8" s="388"/>
    </row>
    <row r="9" spans="1:6" x14ac:dyDescent="0.2">
      <c r="B9" s="400" t="s">
        <v>505</v>
      </c>
      <c r="C9" s="401">
        <v>88</v>
      </c>
      <c r="D9" s="402">
        <v>144.3098</v>
      </c>
      <c r="E9" s="388"/>
      <c r="F9" s="388"/>
    </row>
    <row r="10" spans="1:6" x14ac:dyDescent="0.2">
      <c r="B10" s="403" t="s">
        <v>506</v>
      </c>
      <c r="C10" s="404">
        <v>243</v>
      </c>
      <c r="D10" s="405">
        <v>648.90909999999997</v>
      </c>
      <c r="E10" s="388"/>
      <c r="F10" s="388"/>
    </row>
    <row r="11" spans="1:6" x14ac:dyDescent="0.2">
      <c r="B11" s="388"/>
      <c r="C11" s="388"/>
      <c r="D11" s="388"/>
      <c r="E11" s="388"/>
      <c r="F11" s="388"/>
    </row>
    <row r="12" spans="1:6" x14ac:dyDescent="0.2">
      <c r="B12" s="406"/>
      <c r="C12" s="407" t="s">
        <v>591</v>
      </c>
      <c r="D12" s="407" t="s">
        <v>592</v>
      </c>
      <c r="E12" s="407" t="s">
        <v>593</v>
      </c>
      <c r="F12" s="407" t="s">
        <v>594</v>
      </c>
    </row>
    <row r="13" spans="1:6" x14ac:dyDescent="0.2">
      <c r="B13" s="408" t="s">
        <v>504</v>
      </c>
      <c r="C13" s="409" t="s">
        <v>595</v>
      </c>
      <c r="D13" s="353">
        <v>76</v>
      </c>
      <c r="E13" s="410">
        <v>147.94450000000001</v>
      </c>
      <c r="F13" s="533">
        <f>IF(D$7=0,0,E13/D$7*100)</f>
        <v>19.50452575873053</v>
      </c>
    </row>
    <row r="14" spans="1:6" x14ac:dyDescent="0.2">
      <c r="B14" s="403"/>
      <c r="C14" s="404" t="s">
        <v>596</v>
      </c>
      <c r="D14" s="411">
        <f>C7-D13</f>
        <v>189</v>
      </c>
      <c r="E14" s="412">
        <f>D7-E13</f>
        <v>610.56919999999991</v>
      </c>
      <c r="F14" s="534">
        <f>IF(D$7=0,0,E14/D$7*100)</f>
        <v>80.495474241269463</v>
      </c>
    </row>
    <row r="15" spans="1:6" x14ac:dyDescent="0.2">
      <c r="B15" s="401"/>
      <c r="C15" s="401"/>
      <c r="D15" s="401"/>
      <c r="E15" s="413"/>
      <c r="F15" s="414"/>
    </row>
    <row r="16" spans="1:6" x14ac:dyDescent="0.2">
      <c r="B16" s="408" t="s">
        <v>20</v>
      </c>
      <c r="C16" s="409" t="s">
        <v>595</v>
      </c>
      <c r="D16" s="409">
        <v>17</v>
      </c>
      <c r="E16" s="410">
        <v>20.732769999999999</v>
      </c>
      <c r="F16" s="533">
        <f>IF(D$8=0,0,E16/D$8*100)</f>
        <v>22.309884756270979</v>
      </c>
    </row>
    <row r="17" spans="2:11" x14ac:dyDescent="0.2">
      <c r="B17" s="403"/>
      <c r="C17" s="404" t="s">
        <v>596</v>
      </c>
      <c r="D17" s="411">
        <f>C8-D16</f>
        <v>55</v>
      </c>
      <c r="E17" s="412">
        <f>D8-E16</f>
        <v>72.198099999999997</v>
      </c>
      <c r="F17" s="534">
        <f>IF(D$8=0,0,E17/D$8*100)</f>
        <v>77.690115243729025</v>
      </c>
    </row>
    <row r="18" spans="2:11" x14ac:dyDescent="0.2">
      <c r="B18" s="401"/>
      <c r="C18" s="401"/>
      <c r="D18" s="401"/>
      <c r="E18" s="413"/>
      <c r="F18" s="414"/>
    </row>
    <row r="19" spans="2:11" x14ac:dyDescent="0.2">
      <c r="B19" s="408" t="s">
        <v>505</v>
      </c>
      <c r="C19" s="409" t="s">
        <v>595</v>
      </c>
      <c r="D19" s="409">
        <v>19</v>
      </c>
      <c r="E19" s="410">
        <v>40.661290000000001</v>
      </c>
      <c r="F19" s="533">
        <f>IF(D$9=0,0,E19/D$9*100)</f>
        <v>28.176388575134887</v>
      </c>
    </row>
    <row r="20" spans="2:11" x14ac:dyDescent="0.2">
      <c r="B20" s="403"/>
      <c r="C20" s="404" t="s">
        <v>596</v>
      </c>
      <c r="D20" s="411">
        <f>C9-D19</f>
        <v>69</v>
      </c>
      <c r="E20" s="412">
        <f>D9-E19</f>
        <v>103.64850999999999</v>
      </c>
      <c r="F20" s="534">
        <f>IF(D$9=0,0,E20/D$9*100)</f>
        <v>71.823611424865106</v>
      </c>
    </row>
    <row r="21" spans="2:11" x14ac:dyDescent="0.2">
      <c r="B21" s="401"/>
      <c r="C21" s="401"/>
      <c r="D21" s="401"/>
      <c r="E21" s="413"/>
      <c r="F21" s="414"/>
    </row>
    <row r="22" spans="2:11" x14ac:dyDescent="0.2">
      <c r="B22" s="408" t="s">
        <v>506</v>
      </c>
      <c r="C22" s="409" t="s">
        <v>595</v>
      </c>
      <c r="D22" s="409">
        <v>67</v>
      </c>
      <c r="E22" s="410">
        <v>129.6123</v>
      </c>
      <c r="F22" s="533">
        <f>IF(D$10=0,0,E22/D$10*100)</f>
        <v>19.973876156151917</v>
      </c>
    </row>
    <row r="23" spans="2:11" x14ac:dyDescent="0.2">
      <c r="B23" s="403"/>
      <c r="C23" s="404" t="s">
        <v>596</v>
      </c>
      <c r="D23" s="411">
        <f>C10-D22</f>
        <v>176</v>
      </c>
      <c r="E23" s="412">
        <f>D10-E22</f>
        <v>519.29679999999996</v>
      </c>
      <c r="F23" s="534">
        <f>IF(D$10=0,0,E23/D$10*100)</f>
        <v>80.026123843848083</v>
      </c>
    </row>
    <row r="24" spans="2:11" x14ac:dyDescent="0.2">
      <c r="B24" s="396" t="s">
        <v>597</v>
      </c>
      <c r="C24" s="401"/>
      <c r="D24" s="401"/>
      <c r="E24" s="401"/>
      <c r="F24" s="414"/>
    </row>
    <row r="25" spans="2:11" x14ac:dyDescent="0.2">
      <c r="B25" s="415"/>
      <c r="C25" s="398" t="s">
        <v>181</v>
      </c>
      <c r="D25" s="398" t="s">
        <v>592</v>
      </c>
      <c r="E25" s="398" t="s">
        <v>593</v>
      </c>
      <c r="F25" s="399" t="s">
        <v>598</v>
      </c>
      <c r="G25" s="399" t="s">
        <v>599</v>
      </c>
    </row>
    <row r="26" spans="2:11" x14ac:dyDescent="0.2">
      <c r="B26" s="408" t="s">
        <v>504</v>
      </c>
      <c r="C26" s="409" t="s">
        <v>600</v>
      </c>
      <c r="D26" s="409">
        <v>29</v>
      </c>
      <c r="E26" s="410">
        <v>73.822500000000005</v>
      </c>
      <c r="F26" s="535">
        <f>IF(D$7=0,0,E26/D$7*100)</f>
        <v>9.7325203223092753</v>
      </c>
      <c r="G26" s="533">
        <f>IF(E$13=0,0,E26/E$13*100)</f>
        <v>49.898779609921291</v>
      </c>
      <c r="I26" s="353" t="s">
        <v>601</v>
      </c>
      <c r="J26" s="353">
        <v>12</v>
      </c>
      <c r="K26" s="353" t="s">
        <v>602</v>
      </c>
    </row>
    <row r="27" spans="2:11" x14ac:dyDescent="0.2">
      <c r="B27" s="400"/>
      <c r="C27" s="401" t="s">
        <v>603</v>
      </c>
      <c r="D27" s="401">
        <v>10</v>
      </c>
      <c r="E27" s="413">
        <v>19.094650000000001</v>
      </c>
      <c r="F27" s="536">
        <f t="shared" ref="F27:F32" si="0">IF(D$7=0,0,E27/D$7*100)</f>
        <v>2.5173770757205838</v>
      </c>
      <c r="G27" s="537">
        <f t="shared" ref="G27:G32" si="1">IF(E$13=0,0,E27/E$13*100)</f>
        <v>12.906630526988161</v>
      </c>
      <c r="I27" s="353" t="s">
        <v>601</v>
      </c>
      <c r="J27" s="353">
        <v>15</v>
      </c>
      <c r="K27" s="353" t="s">
        <v>604</v>
      </c>
    </row>
    <row r="28" spans="2:11" x14ac:dyDescent="0.2">
      <c r="B28" s="400"/>
      <c r="C28" s="401" t="s">
        <v>605</v>
      </c>
      <c r="D28" s="401">
        <v>13</v>
      </c>
      <c r="E28" s="413">
        <v>28.651969999999999</v>
      </c>
      <c r="F28" s="536">
        <f t="shared" si="0"/>
        <v>3.7773833221469828</v>
      </c>
      <c r="G28" s="537">
        <f t="shared" si="1"/>
        <v>19.36670170232756</v>
      </c>
      <c r="I28" s="353" t="s">
        <v>601</v>
      </c>
      <c r="J28" s="353">
        <v>16</v>
      </c>
      <c r="K28" s="353" t="s">
        <v>606</v>
      </c>
    </row>
    <row r="29" spans="2:11" x14ac:dyDescent="0.2">
      <c r="B29" s="400"/>
      <c r="C29" s="401" t="s">
        <v>607</v>
      </c>
      <c r="D29" s="416">
        <v>2</v>
      </c>
      <c r="E29" s="413">
        <v>6.7222059999999999</v>
      </c>
      <c r="F29" s="536">
        <f t="shared" si="0"/>
        <v>0.8862339599139738</v>
      </c>
      <c r="G29" s="537">
        <f t="shared" si="1"/>
        <v>4.5437349816992185</v>
      </c>
      <c r="I29" s="353" t="s">
        <v>601</v>
      </c>
      <c r="J29" s="353">
        <v>17</v>
      </c>
      <c r="K29" s="353" t="s">
        <v>608</v>
      </c>
    </row>
    <row r="30" spans="2:11" x14ac:dyDescent="0.2">
      <c r="B30" s="400"/>
      <c r="C30" s="401" t="s">
        <v>609</v>
      </c>
      <c r="D30" s="416">
        <v>36</v>
      </c>
      <c r="E30" s="413">
        <v>47.741300000000003</v>
      </c>
      <c r="F30" s="536">
        <f t="shared" si="0"/>
        <v>6.2940590262245761</v>
      </c>
      <c r="G30" s="537">
        <f t="shared" si="1"/>
        <v>32.269736286242477</v>
      </c>
      <c r="I30" s="353" t="s">
        <v>601</v>
      </c>
      <c r="J30" s="353">
        <v>18</v>
      </c>
      <c r="K30" s="353" t="s">
        <v>609</v>
      </c>
    </row>
    <row r="31" spans="2:11" x14ac:dyDescent="0.2">
      <c r="B31" s="400"/>
      <c r="C31" s="401" t="s">
        <v>610</v>
      </c>
      <c r="D31" s="416">
        <v>0</v>
      </c>
      <c r="E31" s="413">
        <v>0</v>
      </c>
      <c r="F31" s="536">
        <f t="shared" si="0"/>
        <v>0</v>
      </c>
      <c r="G31" s="537">
        <f t="shared" si="1"/>
        <v>0</v>
      </c>
      <c r="I31" s="353" t="s">
        <v>601</v>
      </c>
      <c r="J31" s="353">
        <v>19</v>
      </c>
      <c r="K31" s="353" t="s">
        <v>611</v>
      </c>
    </row>
    <row r="32" spans="2:11" x14ac:dyDescent="0.2">
      <c r="B32" s="403"/>
      <c r="C32" s="404" t="s">
        <v>612</v>
      </c>
      <c r="D32" s="404">
        <v>0</v>
      </c>
      <c r="E32" s="417">
        <v>0</v>
      </c>
      <c r="F32" s="538">
        <f t="shared" si="0"/>
        <v>0</v>
      </c>
      <c r="G32" s="534">
        <f t="shared" si="1"/>
        <v>0</v>
      </c>
      <c r="I32" s="353" t="s">
        <v>601</v>
      </c>
      <c r="J32" s="353">
        <v>20</v>
      </c>
      <c r="K32" s="353" t="s">
        <v>610</v>
      </c>
    </row>
    <row r="33" spans="2:7" x14ac:dyDescent="0.2">
      <c r="B33" s="352"/>
      <c r="C33" s="352"/>
      <c r="D33" s="352"/>
      <c r="E33" s="352"/>
      <c r="F33" s="352"/>
      <c r="G33" s="362"/>
    </row>
    <row r="34" spans="2:7" x14ac:dyDescent="0.2">
      <c r="B34" s="408" t="s">
        <v>20</v>
      </c>
      <c r="C34" s="409" t="s">
        <v>600</v>
      </c>
      <c r="D34" s="418">
        <v>6</v>
      </c>
      <c r="E34" s="419">
        <v>6.5677620000000001</v>
      </c>
      <c r="F34" s="535">
        <f>IF(D$8=0,0,E34/D$8*100)</f>
        <v>7.0673630839784449</v>
      </c>
      <c r="G34" s="533">
        <f t="shared" ref="G34:G40" si="2">IF(E$16=0,0,E34/E$16*100)</f>
        <v>31.678169390776056</v>
      </c>
    </row>
    <row r="35" spans="2:7" x14ac:dyDescent="0.2">
      <c r="B35" s="420"/>
      <c r="C35" s="401" t="s">
        <v>603</v>
      </c>
      <c r="D35" s="363">
        <v>1</v>
      </c>
      <c r="E35" s="421">
        <v>1.0512330000000001</v>
      </c>
      <c r="F35" s="536">
        <f t="shared" ref="F35:F40" si="3">IF(D$8=0,0,E35/D$8*100)</f>
        <v>1.1311989223817662</v>
      </c>
      <c r="G35" s="537">
        <f t="shared" si="2"/>
        <v>5.0703933917175572</v>
      </c>
    </row>
    <row r="36" spans="2:7" x14ac:dyDescent="0.2">
      <c r="B36" s="420"/>
      <c r="C36" s="401" t="s">
        <v>605</v>
      </c>
      <c r="D36" s="363">
        <v>4</v>
      </c>
      <c r="E36" s="421">
        <v>6.0995210000000002</v>
      </c>
      <c r="F36" s="536">
        <f t="shared" si="3"/>
        <v>6.5635036021937596</v>
      </c>
      <c r="G36" s="537">
        <f t="shared" si="2"/>
        <v>29.419710921406068</v>
      </c>
    </row>
    <row r="37" spans="2:7" x14ac:dyDescent="0.2">
      <c r="B37" s="420"/>
      <c r="C37" s="401" t="s">
        <v>607</v>
      </c>
      <c r="D37" s="363">
        <v>0</v>
      </c>
      <c r="E37" s="421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20"/>
      <c r="C38" s="401" t="s">
        <v>609</v>
      </c>
      <c r="D38" s="363">
        <v>8</v>
      </c>
      <c r="E38" s="421">
        <v>9.1718949999999992</v>
      </c>
      <c r="F38" s="536">
        <f t="shared" si="3"/>
        <v>9.8695890827235324</v>
      </c>
      <c r="G38" s="537">
        <f t="shared" si="2"/>
        <v>44.238637673595953</v>
      </c>
    </row>
    <row r="39" spans="2:7" x14ac:dyDescent="0.2">
      <c r="B39" s="420"/>
      <c r="C39" s="401" t="s">
        <v>610</v>
      </c>
      <c r="D39" s="363">
        <v>0</v>
      </c>
      <c r="E39" s="421">
        <v>0</v>
      </c>
      <c r="F39" s="536">
        <f t="shared" si="3"/>
        <v>0</v>
      </c>
      <c r="G39" s="537">
        <f t="shared" si="2"/>
        <v>0</v>
      </c>
    </row>
    <row r="40" spans="2:7" x14ac:dyDescent="0.2">
      <c r="B40" s="422"/>
      <c r="C40" s="404" t="s">
        <v>612</v>
      </c>
      <c r="D40" s="423">
        <v>0</v>
      </c>
      <c r="E40" s="424">
        <v>0</v>
      </c>
      <c r="F40" s="538">
        <f t="shared" si="3"/>
        <v>0</v>
      </c>
      <c r="G40" s="534">
        <f t="shared" si="2"/>
        <v>0</v>
      </c>
    </row>
    <row r="41" spans="2:7" x14ac:dyDescent="0.2">
      <c r="B41" s="352"/>
      <c r="C41" s="352"/>
      <c r="D41" s="352"/>
      <c r="E41" s="352"/>
      <c r="F41" s="352"/>
      <c r="G41" s="362"/>
    </row>
    <row r="42" spans="2:7" x14ac:dyDescent="0.2">
      <c r="B42" s="408" t="s">
        <v>505</v>
      </c>
      <c r="C42" s="409" t="s">
        <v>600</v>
      </c>
      <c r="D42" s="418">
        <v>9</v>
      </c>
      <c r="E42" s="419">
        <v>27.720610000000001</v>
      </c>
      <c r="F42" s="535">
        <f>IF(D$9=0,0,E42/D$9*100)</f>
        <v>19.20909737245842</v>
      </c>
      <c r="G42" s="533">
        <f t="shared" ref="G42:G48" si="4">IF(E$19=0,0,E42/E$19*100)</f>
        <v>68.174447982343906</v>
      </c>
    </row>
    <row r="43" spans="2:7" x14ac:dyDescent="0.2">
      <c r="B43" s="420"/>
      <c r="C43" s="401" t="s">
        <v>603</v>
      </c>
      <c r="D43" s="363">
        <v>1</v>
      </c>
      <c r="E43" s="421">
        <v>1.0512330000000001</v>
      </c>
      <c r="F43" s="536">
        <f t="shared" ref="F43:F48" si="5">IF(D$9=0,0,E43/D$9*100)</f>
        <v>0.7284557251136099</v>
      </c>
      <c r="G43" s="539">
        <f t="shared" si="4"/>
        <v>2.5853409963136933</v>
      </c>
    </row>
    <row r="44" spans="2:7" x14ac:dyDescent="0.2">
      <c r="B44" s="420"/>
      <c r="C44" s="401" t="s">
        <v>605</v>
      </c>
      <c r="D44" s="363">
        <v>5</v>
      </c>
      <c r="E44" s="421">
        <v>8.0445700000000002</v>
      </c>
      <c r="F44" s="536">
        <f t="shared" si="5"/>
        <v>5.5745139969704072</v>
      </c>
      <c r="G44" s="539">
        <f t="shared" si="4"/>
        <v>19.784345258106669</v>
      </c>
    </row>
    <row r="45" spans="2:7" x14ac:dyDescent="0.2">
      <c r="B45" s="420"/>
      <c r="C45" s="401" t="s">
        <v>607</v>
      </c>
      <c r="D45" s="363">
        <v>0</v>
      </c>
      <c r="E45" s="421">
        <v>0</v>
      </c>
      <c r="F45" s="536">
        <f t="shared" si="5"/>
        <v>0</v>
      </c>
      <c r="G45" s="539">
        <f t="shared" si="4"/>
        <v>0</v>
      </c>
    </row>
    <row r="46" spans="2:7" x14ac:dyDescent="0.2">
      <c r="B46" s="420"/>
      <c r="C46" s="401" t="s">
        <v>609</v>
      </c>
      <c r="D46" s="363">
        <v>9</v>
      </c>
      <c r="E46" s="421">
        <v>10.173640000000001</v>
      </c>
      <c r="F46" s="536">
        <f t="shared" si="5"/>
        <v>7.0498607856153921</v>
      </c>
      <c r="G46" s="539">
        <f t="shared" si="4"/>
        <v>25.020455573347526</v>
      </c>
    </row>
    <row r="47" spans="2:7" x14ac:dyDescent="0.2">
      <c r="B47" s="420"/>
      <c r="C47" s="401" t="s">
        <v>610</v>
      </c>
      <c r="D47" s="363">
        <v>0</v>
      </c>
      <c r="E47" s="421">
        <v>0</v>
      </c>
      <c r="F47" s="536">
        <f t="shared" si="5"/>
        <v>0</v>
      </c>
      <c r="G47" s="539">
        <f t="shared" si="4"/>
        <v>0</v>
      </c>
    </row>
    <row r="48" spans="2:7" x14ac:dyDescent="0.2">
      <c r="B48" s="422"/>
      <c r="C48" s="404" t="s">
        <v>612</v>
      </c>
      <c r="D48" s="423">
        <v>0</v>
      </c>
      <c r="E48" s="424">
        <v>0</v>
      </c>
      <c r="F48" s="538">
        <f t="shared" si="5"/>
        <v>0</v>
      </c>
      <c r="G48" s="540">
        <f t="shared" si="4"/>
        <v>0</v>
      </c>
    </row>
    <row r="49" spans="2:7" x14ac:dyDescent="0.2">
      <c r="B49" s="352"/>
      <c r="C49" s="352"/>
      <c r="D49" s="352"/>
      <c r="E49" s="352"/>
      <c r="F49" s="352"/>
      <c r="G49" s="362"/>
    </row>
    <row r="50" spans="2:7" x14ac:dyDescent="0.2">
      <c r="B50" s="408" t="s">
        <v>506</v>
      </c>
      <c r="C50" s="409" t="s">
        <v>600</v>
      </c>
      <c r="D50" s="418">
        <v>27</v>
      </c>
      <c r="E50" s="419">
        <v>65.008690000000001</v>
      </c>
      <c r="F50" s="535">
        <f>IF(D$10=0,0,E50/D$10*100)</f>
        <v>10.018150462060095</v>
      </c>
      <c r="G50" s="541">
        <f t="shared" ref="G50:G56" si="6">IF(E$22=0,0,E50/E$22*100)</f>
        <v>50.156266033393436</v>
      </c>
    </row>
    <row r="51" spans="2:7" x14ac:dyDescent="0.2">
      <c r="B51" s="420"/>
      <c r="C51" s="401" t="s">
        <v>603</v>
      </c>
      <c r="D51" s="363">
        <v>8</v>
      </c>
      <c r="E51" s="421">
        <v>17.043420000000001</v>
      </c>
      <c r="F51" s="536">
        <f t="shared" ref="F51:F56" si="7">IF(D$10=0,0,E51/D$10*100)</f>
        <v>2.62647264462773</v>
      </c>
      <c r="G51" s="539">
        <f t="shared" si="6"/>
        <v>13.149539048377354</v>
      </c>
    </row>
    <row r="52" spans="2:7" x14ac:dyDescent="0.2">
      <c r="B52" s="420"/>
      <c r="C52" s="401" t="s">
        <v>605</v>
      </c>
      <c r="D52" s="363">
        <v>12</v>
      </c>
      <c r="E52" s="421">
        <v>25.747720000000001</v>
      </c>
      <c r="F52" s="536">
        <f t="shared" si="7"/>
        <v>3.9678469603832034</v>
      </c>
      <c r="G52" s="539">
        <f t="shared" si="6"/>
        <v>19.865182548261238</v>
      </c>
    </row>
    <row r="53" spans="2:7" x14ac:dyDescent="0.2">
      <c r="B53" s="420"/>
      <c r="C53" s="401" t="s">
        <v>607</v>
      </c>
      <c r="D53" s="363">
        <v>2</v>
      </c>
      <c r="E53" s="421">
        <v>6.7222059999999999</v>
      </c>
      <c r="F53" s="536">
        <f t="shared" si="7"/>
        <v>1.0359241379108415</v>
      </c>
      <c r="G53" s="539">
        <f t="shared" si="6"/>
        <v>5.1863951183645378</v>
      </c>
    </row>
    <row r="54" spans="2:7" x14ac:dyDescent="0.2">
      <c r="B54" s="420"/>
      <c r="C54" s="401" t="s">
        <v>609</v>
      </c>
      <c r="D54" s="363">
        <v>29</v>
      </c>
      <c r="E54" s="421">
        <v>39.948270000000001</v>
      </c>
      <c r="F54" s="536">
        <f t="shared" si="7"/>
        <v>6.1562197232247176</v>
      </c>
      <c r="G54" s="539">
        <f t="shared" si="6"/>
        <v>30.821357232299711</v>
      </c>
    </row>
    <row r="55" spans="2:7" x14ac:dyDescent="0.2">
      <c r="B55" s="420"/>
      <c r="C55" s="401" t="s">
        <v>610</v>
      </c>
      <c r="D55" s="363">
        <v>0</v>
      </c>
      <c r="E55" s="421">
        <v>0</v>
      </c>
      <c r="F55" s="536">
        <f t="shared" si="7"/>
        <v>0</v>
      </c>
      <c r="G55" s="539">
        <f t="shared" si="6"/>
        <v>0</v>
      </c>
    </row>
    <row r="56" spans="2:7" x14ac:dyDescent="0.2">
      <c r="B56" s="422"/>
      <c r="C56" s="404" t="s">
        <v>612</v>
      </c>
      <c r="D56" s="423">
        <v>0</v>
      </c>
      <c r="E56" s="424">
        <v>0</v>
      </c>
      <c r="F56" s="538">
        <f t="shared" si="7"/>
        <v>0</v>
      </c>
      <c r="G56" s="540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ht="15" x14ac:dyDescent="0.2">
      <c r="A3" s="273"/>
      <c r="B3" s="784" t="s">
        <v>686</v>
      </c>
      <c r="C3" s="785"/>
      <c r="D3" s="785"/>
      <c r="E3" s="785"/>
      <c r="F3" s="785"/>
      <c r="G3" s="785"/>
      <c r="H3" s="785"/>
      <c r="J3" s="786" t="s">
        <v>746</v>
      </c>
      <c r="K3" s="786" t="s">
        <v>747</v>
      </c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787"/>
      <c r="K4" s="787"/>
    </row>
    <row r="5" spans="1:19" s="23" customFormat="1" x14ac:dyDescent="0.2">
      <c r="A5" s="427"/>
      <c r="B5" s="435"/>
      <c r="C5" s="425" t="s">
        <v>106</v>
      </c>
      <c r="D5" s="426">
        <v>2115.39</v>
      </c>
      <c r="E5" s="428">
        <v>23618.437999999998</v>
      </c>
      <c r="F5" s="433">
        <v>4.5599999999999996</v>
      </c>
      <c r="G5" s="440">
        <f>E5*F5/100</f>
        <v>1077.0007727999998</v>
      </c>
      <c r="H5" s="441">
        <f>SUM(D5,E5)</f>
        <v>25733.827999999998</v>
      </c>
      <c r="I5" s="427"/>
      <c r="J5" s="685"/>
      <c r="K5" s="685"/>
    </row>
    <row r="6" spans="1:19" s="24" customFormat="1" x14ac:dyDescent="0.2">
      <c r="A6" s="429"/>
      <c r="B6" s="436"/>
      <c r="C6" s="425" t="s">
        <v>92</v>
      </c>
      <c r="D6" s="426">
        <v>1821.8979999999999</v>
      </c>
      <c r="E6" s="428">
        <v>6429.5550000000003</v>
      </c>
      <c r="F6" s="433">
        <v>7.14</v>
      </c>
      <c r="G6" s="440">
        <f t="shared" ref="G6:G26" si="0">E6*F6/100</f>
        <v>459.07022699999999</v>
      </c>
      <c r="H6" s="441">
        <f>SUM(D6,E6)</f>
        <v>8251.4529999999995</v>
      </c>
      <c r="I6" s="429"/>
      <c r="J6" s="686"/>
      <c r="K6" s="686"/>
    </row>
    <row r="7" spans="1:19" s="24" customFormat="1" x14ac:dyDescent="0.2">
      <c r="A7" s="429"/>
      <c r="B7" s="436"/>
      <c r="C7" s="425" t="s">
        <v>105</v>
      </c>
      <c r="D7" s="426">
        <v>293.49099999999999</v>
      </c>
      <c r="E7" s="428">
        <v>17157.629000000001</v>
      </c>
      <c r="F7" s="433">
        <v>5.69</v>
      </c>
      <c r="G7" s="440">
        <f>E7*F7/100</f>
        <v>976.2690901000002</v>
      </c>
      <c r="H7" s="441">
        <f>SUM(D7,E7)</f>
        <v>17451.120000000003</v>
      </c>
      <c r="I7" s="429"/>
      <c r="J7" s="686"/>
      <c r="K7" s="686"/>
    </row>
    <row r="8" spans="1:19" s="24" customFormat="1" x14ac:dyDescent="0.2">
      <c r="A8" s="429"/>
      <c r="B8" s="436"/>
      <c r="C8" s="425" t="s">
        <v>84</v>
      </c>
      <c r="D8" s="426">
        <v>801.22199999999998</v>
      </c>
      <c r="E8" s="430">
        <v>2256.6959999999999</v>
      </c>
      <c r="F8" s="433">
        <v>18.850000000000001</v>
      </c>
      <c r="G8" s="440">
        <f t="shared" si="0"/>
        <v>425.38719600000002</v>
      </c>
      <c r="H8" s="441">
        <f>SUM(D8,E8)</f>
        <v>3057.9179999999997</v>
      </c>
      <c r="I8" s="429"/>
      <c r="J8" s="687">
        <f>H8/$H$6</f>
        <v>0.37059145825589745</v>
      </c>
      <c r="K8" s="687">
        <f>H8/$H$5</f>
        <v>0.11882872614210369</v>
      </c>
    </row>
    <row r="9" spans="1:19" s="24" customFormat="1" x14ac:dyDescent="0.2">
      <c r="A9" s="429"/>
      <c r="B9" s="436"/>
      <c r="C9" s="425" t="s">
        <v>85</v>
      </c>
      <c r="D9" s="426">
        <v>80.584000000000003</v>
      </c>
      <c r="E9" s="430">
        <v>288.85500000000002</v>
      </c>
      <c r="F9" s="433">
        <v>27.75</v>
      </c>
      <c r="G9" s="440">
        <f t="shared" si="0"/>
        <v>80.157262500000002</v>
      </c>
      <c r="H9" s="441">
        <f t="shared" ref="H9:H26" si="1">SUM(D9,E9)</f>
        <v>369.43900000000002</v>
      </c>
      <c r="I9" s="429"/>
      <c r="J9" s="687">
        <f t="shared" ref="J9:J15" si="2">H9/$H$6</f>
        <v>4.4772599444000957E-2</v>
      </c>
      <c r="K9" s="687">
        <f t="shared" ref="K9:K26" si="3">H9/$H$5</f>
        <v>1.4356161858235784E-2</v>
      </c>
    </row>
    <row r="10" spans="1:19" s="24" customFormat="1" x14ac:dyDescent="0.2">
      <c r="A10" s="429"/>
      <c r="B10" s="436"/>
      <c r="C10" s="425" t="s">
        <v>86</v>
      </c>
      <c r="D10" s="426">
        <v>61.899000000000001</v>
      </c>
      <c r="E10" s="430">
        <v>118.878</v>
      </c>
      <c r="F10" s="433">
        <v>62.47</v>
      </c>
      <c r="G10" s="440">
        <f t="shared" si="0"/>
        <v>74.263086599999994</v>
      </c>
      <c r="H10" s="441">
        <f t="shared" si="1"/>
        <v>180.77699999999999</v>
      </c>
      <c r="I10" s="429"/>
      <c r="J10" s="687">
        <f t="shared" si="2"/>
        <v>2.1908505083892499E-2</v>
      </c>
      <c r="K10" s="687">
        <f t="shared" si="3"/>
        <v>7.0248779155592401E-3</v>
      </c>
    </row>
    <row r="11" spans="1:19" s="24" customFormat="1" x14ac:dyDescent="0.2">
      <c r="A11" s="429"/>
      <c r="B11" s="436"/>
      <c r="C11" s="425" t="s">
        <v>87</v>
      </c>
      <c r="D11" s="426">
        <v>97.887</v>
      </c>
      <c r="E11" s="430">
        <v>661.11900000000003</v>
      </c>
      <c r="F11" s="433">
        <v>23.02</v>
      </c>
      <c r="G11" s="440">
        <f t="shared" si="0"/>
        <v>152.18959380000001</v>
      </c>
      <c r="H11" s="441">
        <f t="shared" si="1"/>
        <v>759.00600000000009</v>
      </c>
      <c r="I11" s="429"/>
      <c r="J11" s="687">
        <f t="shared" si="2"/>
        <v>9.1984526846362713E-2</v>
      </c>
      <c r="K11" s="687">
        <f t="shared" si="3"/>
        <v>2.9494484846949321E-2</v>
      </c>
    </row>
    <row r="12" spans="1:19" s="24" customFormat="1" x14ac:dyDescent="0.2">
      <c r="A12" s="429"/>
      <c r="B12" s="436"/>
      <c r="C12" s="425" t="s">
        <v>88</v>
      </c>
      <c r="D12" s="426">
        <v>67.995000000000005</v>
      </c>
      <c r="E12" s="430">
        <v>1004.951</v>
      </c>
      <c r="F12" s="433">
        <v>18.43</v>
      </c>
      <c r="G12" s="440">
        <f t="shared" si="0"/>
        <v>185.21246930000001</v>
      </c>
      <c r="H12" s="441">
        <f t="shared" si="1"/>
        <v>1072.9459999999999</v>
      </c>
      <c r="I12" s="429"/>
      <c r="J12" s="687">
        <f t="shared" si="2"/>
        <v>0.13003115936066048</v>
      </c>
      <c r="K12" s="687">
        <f t="shared" si="3"/>
        <v>4.1693991270945002E-2</v>
      </c>
    </row>
    <row r="13" spans="1:19" s="24" customFormat="1" x14ac:dyDescent="0.2">
      <c r="A13" s="429"/>
      <c r="B13" s="436"/>
      <c r="C13" s="425" t="s">
        <v>89</v>
      </c>
      <c r="D13" s="426">
        <v>485.24299999999999</v>
      </c>
      <c r="E13" s="430">
        <v>1549.8330000000001</v>
      </c>
      <c r="F13" s="433">
        <v>17.34</v>
      </c>
      <c r="G13" s="440">
        <f t="shared" si="0"/>
        <v>268.74104220000004</v>
      </c>
      <c r="H13" s="441">
        <f t="shared" si="1"/>
        <v>2035.076</v>
      </c>
      <c r="I13" s="429"/>
      <c r="J13" s="687">
        <f t="shared" si="2"/>
        <v>0.24663244158331873</v>
      </c>
      <c r="K13" s="687">
        <f t="shared" si="3"/>
        <v>7.9081744076318544E-2</v>
      </c>
    </row>
    <row r="14" spans="1:19" s="24" customFormat="1" x14ac:dyDescent="0.2">
      <c r="A14" s="429"/>
      <c r="B14" s="436"/>
      <c r="C14" s="425" t="s">
        <v>90</v>
      </c>
      <c r="D14" s="426">
        <v>20.27</v>
      </c>
      <c r="E14" s="430">
        <v>17.684000000000001</v>
      </c>
      <c r="F14" s="433">
        <v>74.56</v>
      </c>
      <c r="G14" s="440">
        <f t="shared" si="0"/>
        <v>13.185190400000002</v>
      </c>
      <c r="H14" s="441">
        <f t="shared" si="1"/>
        <v>37.954000000000001</v>
      </c>
      <c r="I14" s="429"/>
      <c r="J14" s="687">
        <f t="shared" si="2"/>
        <v>4.5996747481928339E-3</v>
      </c>
      <c r="K14" s="687">
        <f t="shared" si="3"/>
        <v>1.4748680219670389E-3</v>
      </c>
    </row>
    <row r="15" spans="1:19" s="24" customFormat="1" x14ac:dyDescent="0.2">
      <c r="A15" s="429"/>
      <c r="B15" s="436"/>
      <c r="C15" s="425" t="s">
        <v>91</v>
      </c>
      <c r="D15" s="426">
        <v>206.79900000000001</v>
      </c>
      <c r="E15" s="430">
        <v>531.54</v>
      </c>
      <c r="F15" s="433">
        <v>23.62</v>
      </c>
      <c r="G15" s="440">
        <f t="shared" si="0"/>
        <v>125.54974799999999</v>
      </c>
      <c r="H15" s="441">
        <f t="shared" si="1"/>
        <v>738.33899999999994</v>
      </c>
      <c r="I15" s="429"/>
      <c r="J15" s="688">
        <f t="shared" si="2"/>
        <v>8.9479877059228233E-2</v>
      </c>
      <c r="K15" s="687">
        <f t="shared" si="3"/>
        <v>2.869137852324186E-2</v>
      </c>
    </row>
    <row r="16" spans="1:19" s="24" customFormat="1" x14ac:dyDescent="0.2">
      <c r="A16" s="429"/>
      <c r="B16" s="436"/>
      <c r="C16" s="425" t="s">
        <v>94</v>
      </c>
      <c r="D16" s="426">
        <v>45.551000000000002</v>
      </c>
      <c r="E16" s="430">
        <v>6553.19</v>
      </c>
      <c r="F16" s="433">
        <v>10.53</v>
      </c>
      <c r="G16" s="440">
        <f t="shared" si="0"/>
        <v>690.05090699999982</v>
      </c>
      <c r="H16" s="441">
        <f t="shared" si="1"/>
        <v>6598.741</v>
      </c>
      <c r="I16" s="429"/>
      <c r="J16" s="687">
        <f>H16/$H$7</f>
        <v>0.37812707723057309</v>
      </c>
      <c r="K16" s="687">
        <f t="shared" si="3"/>
        <v>0.25642282990311432</v>
      </c>
    </row>
    <row r="17" spans="1:11" s="24" customFormat="1" x14ac:dyDescent="0.2">
      <c r="A17" s="429"/>
      <c r="B17" s="436"/>
      <c r="C17" s="425" t="s">
        <v>95</v>
      </c>
      <c r="D17" s="426">
        <v>73.405000000000001</v>
      </c>
      <c r="E17" s="430">
        <v>1602.4490000000001</v>
      </c>
      <c r="F17" s="433">
        <v>22.01</v>
      </c>
      <c r="G17" s="440">
        <f t="shared" si="0"/>
        <v>352.69902489999998</v>
      </c>
      <c r="H17" s="441">
        <f t="shared" si="1"/>
        <v>1675.854</v>
      </c>
      <c r="I17" s="429"/>
      <c r="J17" s="687">
        <f t="shared" ref="J17:J26" si="4">H17/$H$7</f>
        <v>9.6031314895548239E-2</v>
      </c>
      <c r="K17" s="687">
        <f t="shared" si="3"/>
        <v>6.5122608264887763E-2</v>
      </c>
    </row>
    <row r="18" spans="1:11" s="24" customFormat="1" x14ac:dyDescent="0.2">
      <c r="A18" s="429"/>
      <c r="B18" s="436"/>
      <c r="C18" s="425" t="s">
        <v>96</v>
      </c>
      <c r="D18" s="426">
        <v>1.2290000000000001</v>
      </c>
      <c r="E18" s="430">
        <v>1518.5509999999999</v>
      </c>
      <c r="F18" s="433">
        <v>19.170000000000002</v>
      </c>
      <c r="G18" s="440">
        <f t="shared" si="0"/>
        <v>291.10622669999998</v>
      </c>
      <c r="H18" s="441">
        <f t="shared" si="1"/>
        <v>1519.78</v>
      </c>
      <c r="I18" s="429"/>
      <c r="J18" s="687">
        <f t="shared" si="4"/>
        <v>8.7087820151371356E-2</v>
      </c>
      <c r="K18" s="687">
        <f t="shared" si="3"/>
        <v>5.9057673036440599E-2</v>
      </c>
    </row>
    <row r="19" spans="1:11" s="24" customFormat="1" x14ac:dyDescent="0.2">
      <c r="A19" s="429"/>
      <c r="B19" s="436"/>
      <c r="C19" s="425" t="s">
        <v>97</v>
      </c>
      <c r="D19" s="426">
        <v>2.0939999999999999</v>
      </c>
      <c r="E19" s="430">
        <v>2533.0329999999999</v>
      </c>
      <c r="F19" s="433">
        <v>11.16</v>
      </c>
      <c r="G19" s="440">
        <f t="shared" si="0"/>
        <v>282.68648279999996</v>
      </c>
      <c r="H19" s="441">
        <f t="shared" si="1"/>
        <v>2535.127</v>
      </c>
      <c r="I19" s="429"/>
      <c r="J19" s="687">
        <f t="shared" si="4"/>
        <v>0.14527016031062762</v>
      </c>
      <c r="K19" s="687">
        <f t="shared" si="3"/>
        <v>9.8513404224198603E-2</v>
      </c>
    </row>
    <row r="20" spans="1:11" s="24" customFormat="1" x14ac:dyDescent="0.2">
      <c r="A20" s="429"/>
      <c r="B20" s="436"/>
      <c r="C20" s="425" t="s">
        <v>98</v>
      </c>
      <c r="D20" s="426">
        <v>5.1150000000000002</v>
      </c>
      <c r="E20" s="430">
        <v>654.25</v>
      </c>
      <c r="F20" s="433">
        <v>13.37</v>
      </c>
      <c r="G20" s="440">
        <f t="shared" si="0"/>
        <v>87.473224999999999</v>
      </c>
      <c r="H20" s="441">
        <f t="shared" si="1"/>
        <v>659.36500000000001</v>
      </c>
      <c r="I20" s="429"/>
      <c r="J20" s="687">
        <f t="shared" si="4"/>
        <v>3.77835348103732E-2</v>
      </c>
      <c r="K20" s="687">
        <f t="shared" si="3"/>
        <v>2.5622499691845303E-2</v>
      </c>
    </row>
    <row r="21" spans="1:11" s="24" customFormat="1" x14ac:dyDescent="0.2">
      <c r="A21" s="429"/>
      <c r="B21" s="436"/>
      <c r="C21" s="425" t="s">
        <v>99</v>
      </c>
      <c r="D21" s="426">
        <v>4.4180000000000001</v>
      </c>
      <c r="E21" s="430">
        <v>1116.046</v>
      </c>
      <c r="F21" s="433">
        <v>25.64</v>
      </c>
      <c r="G21" s="440">
        <f t="shared" si="0"/>
        <v>286.15419439999999</v>
      </c>
      <c r="H21" s="441">
        <f t="shared" si="1"/>
        <v>1120.4639999999999</v>
      </c>
      <c r="I21" s="429"/>
      <c r="J21" s="687">
        <f t="shared" si="4"/>
        <v>6.4205850398140626E-2</v>
      </c>
      <c r="K21" s="687">
        <f t="shared" si="3"/>
        <v>4.3540510179830225E-2</v>
      </c>
    </row>
    <row r="22" spans="1:11" s="24" customFormat="1" x14ac:dyDescent="0.2">
      <c r="A22" s="429"/>
      <c r="B22" s="436"/>
      <c r="C22" s="425" t="s">
        <v>100</v>
      </c>
      <c r="D22" s="426">
        <v>0.05</v>
      </c>
      <c r="E22" s="430">
        <v>581.34500000000003</v>
      </c>
      <c r="F22" s="433">
        <v>15.76</v>
      </c>
      <c r="G22" s="440">
        <f t="shared" si="0"/>
        <v>91.619972000000004</v>
      </c>
      <c r="H22" s="441">
        <f t="shared" si="1"/>
        <v>581.39499999999998</v>
      </c>
      <c r="I22" s="429"/>
      <c r="J22" s="687">
        <f t="shared" si="4"/>
        <v>3.3315626733413095E-2</v>
      </c>
      <c r="K22" s="687">
        <f t="shared" si="3"/>
        <v>2.2592635654516694E-2</v>
      </c>
    </row>
    <row r="23" spans="1:11" s="24" customFormat="1" x14ac:dyDescent="0.2">
      <c r="A23" s="429"/>
      <c r="B23" s="436"/>
      <c r="C23" s="425" t="s">
        <v>101</v>
      </c>
      <c r="D23" s="426">
        <v>0</v>
      </c>
      <c r="E23" s="430">
        <v>107.074</v>
      </c>
      <c r="F23" s="433">
        <v>20.5</v>
      </c>
      <c r="G23" s="440">
        <f t="shared" si="0"/>
        <v>21.95017</v>
      </c>
      <c r="H23" s="441">
        <f t="shared" si="1"/>
        <v>107.074</v>
      </c>
      <c r="I23" s="429"/>
      <c r="J23" s="687">
        <f t="shared" si="4"/>
        <v>6.1356520383791975E-3</v>
      </c>
      <c r="K23" s="687">
        <f t="shared" si="3"/>
        <v>4.160826753019411E-3</v>
      </c>
    </row>
    <row r="24" spans="1:11" s="24" customFormat="1" x14ac:dyDescent="0.2">
      <c r="A24" s="429"/>
      <c r="B24" s="436"/>
      <c r="C24" s="425" t="s">
        <v>102</v>
      </c>
      <c r="D24" s="426">
        <v>0.66900000000000004</v>
      </c>
      <c r="E24" s="430">
        <v>890.26700000000005</v>
      </c>
      <c r="F24" s="433">
        <v>18.14</v>
      </c>
      <c r="G24" s="440">
        <f t="shared" si="0"/>
        <v>161.4944338</v>
      </c>
      <c r="H24" s="441">
        <f t="shared" si="1"/>
        <v>890.93600000000004</v>
      </c>
      <c r="I24" s="429"/>
      <c r="J24" s="687">
        <f t="shared" si="4"/>
        <v>5.1053227529235939E-2</v>
      </c>
      <c r="K24" s="687">
        <f t="shared" si="3"/>
        <v>3.4621199768646936E-2</v>
      </c>
    </row>
    <row r="25" spans="1:11" s="24" customFormat="1" x14ac:dyDescent="0.2">
      <c r="A25" s="429"/>
      <c r="B25" s="436"/>
      <c r="C25" s="425" t="s">
        <v>103</v>
      </c>
      <c r="D25" s="426">
        <v>0</v>
      </c>
      <c r="E25" s="430">
        <v>832.83199999999999</v>
      </c>
      <c r="F25" s="433">
        <v>15.13</v>
      </c>
      <c r="G25" s="440">
        <f t="shared" si="0"/>
        <v>126.00748160000001</v>
      </c>
      <c r="H25" s="441">
        <f t="shared" si="1"/>
        <v>832.83199999999999</v>
      </c>
      <c r="I25" s="429"/>
      <c r="J25" s="687">
        <f t="shared" si="4"/>
        <v>4.7723699109283521E-2</v>
      </c>
      <c r="K25" s="687">
        <f t="shared" si="3"/>
        <v>3.2363315710356035E-2</v>
      </c>
    </row>
    <row r="26" spans="1:11" s="24" customFormat="1" ht="13.5" thickBot="1" x14ac:dyDescent="0.25">
      <c r="A26" s="429"/>
      <c r="B26" s="292"/>
      <c r="C26" s="431" t="s">
        <v>104</v>
      </c>
      <c r="D26" s="434">
        <v>160.96</v>
      </c>
      <c r="E26" s="434">
        <v>921.53300000000002</v>
      </c>
      <c r="F26" s="432">
        <v>19.440000000000001</v>
      </c>
      <c r="G26" s="331">
        <f t="shared" si="0"/>
        <v>179.14601519999999</v>
      </c>
      <c r="H26" s="339">
        <f t="shared" si="1"/>
        <v>1082.4929999999999</v>
      </c>
      <c r="I26" s="429"/>
      <c r="J26" s="689">
        <f t="shared" si="4"/>
        <v>6.2030001512796876E-2</v>
      </c>
      <c r="K26" s="689">
        <f t="shared" si="3"/>
        <v>4.2064981548800284E-2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ht="15" x14ac:dyDescent="0.2">
      <c r="B29" s="784" t="s">
        <v>686</v>
      </c>
      <c r="C29" s="785"/>
      <c r="D29" s="785"/>
      <c r="E29" s="785"/>
      <c r="F29" s="785"/>
      <c r="G29" s="785"/>
      <c r="H29" s="785"/>
    </row>
    <row r="30" spans="1:11" s="24" customFormat="1" x14ac:dyDescent="0.2">
      <c r="B30" s="281"/>
      <c r="C30" s="281" t="s">
        <v>689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1" s="23" customFormat="1" x14ac:dyDescent="0.2">
      <c r="B31" s="435" t="s">
        <v>92</v>
      </c>
      <c r="C31" s="425" t="s">
        <v>119</v>
      </c>
      <c r="D31" s="426">
        <v>1.083</v>
      </c>
      <c r="E31" s="428">
        <v>0.49</v>
      </c>
      <c r="F31" s="433">
        <v>60.63</v>
      </c>
      <c r="G31" s="440">
        <f>E31*F31/100</f>
        <v>0.29708699999999999</v>
      </c>
      <c r="H31" s="441">
        <f>SUM(D31,E31)</f>
        <v>1.573</v>
      </c>
    </row>
    <row r="32" spans="1:11" s="23" customFormat="1" x14ac:dyDescent="0.2">
      <c r="B32" s="435"/>
      <c r="C32" s="425" t="s">
        <v>120</v>
      </c>
      <c r="D32" s="426">
        <v>67.042000000000002</v>
      </c>
      <c r="E32" s="428">
        <v>62.018000000000001</v>
      </c>
      <c r="F32" s="433">
        <v>42.4</v>
      </c>
      <c r="G32" s="440">
        <f t="shared" ref="G32:G37" si="5">E32*F32/100</f>
        <v>26.295632000000001</v>
      </c>
      <c r="H32" s="441">
        <f t="shared" ref="H32:H37" si="6">SUM(D32,E32)</f>
        <v>129.06</v>
      </c>
    </row>
    <row r="33" spans="2:8" s="23" customFormat="1" x14ac:dyDescent="0.2">
      <c r="B33" s="435"/>
      <c r="C33" s="425" t="s">
        <v>121</v>
      </c>
      <c r="D33" s="426">
        <v>537.42700000000002</v>
      </c>
      <c r="E33" s="428">
        <v>1170.78</v>
      </c>
      <c r="F33" s="433">
        <v>19.799350005219846</v>
      </c>
      <c r="G33" s="440">
        <f t="shared" si="5"/>
        <v>231.80682999111289</v>
      </c>
      <c r="H33" s="441">
        <f t="shared" si="6"/>
        <v>1708.2069999999999</v>
      </c>
    </row>
    <row r="34" spans="2:8" s="23" customFormat="1" x14ac:dyDescent="0.2">
      <c r="B34" s="435"/>
      <c r="C34" s="425" t="s">
        <v>122</v>
      </c>
      <c r="D34" s="426">
        <v>896.68700000000001</v>
      </c>
      <c r="E34" s="428">
        <v>3822.2779999999998</v>
      </c>
      <c r="F34" s="433">
        <v>12.857662628756541</v>
      </c>
      <c r="G34" s="440">
        <f t="shared" si="5"/>
        <v>491.45560997318296</v>
      </c>
      <c r="H34" s="441">
        <f t="shared" si="6"/>
        <v>4718.9650000000001</v>
      </c>
    </row>
    <row r="35" spans="2:8" s="23" customFormat="1" x14ac:dyDescent="0.2">
      <c r="B35" s="435"/>
      <c r="C35" s="425" t="s">
        <v>123</v>
      </c>
      <c r="D35" s="426">
        <v>246.80500000000001</v>
      </c>
      <c r="E35" s="428">
        <v>1136.3879999999999</v>
      </c>
      <c r="F35" s="433">
        <v>24.04</v>
      </c>
      <c r="G35" s="440">
        <f t="shared" si="5"/>
        <v>273.1876752</v>
      </c>
      <c r="H35" s="441">
        <f t="shared" si="6"/>
        <v>1383.193</v>
      </c>
    </row>
    <row r="36" spans="2:8" s="23" customFormat="1" x14ac:dyDescent="0.2">
      <c r="B36" s="435"/>
      <c r="C36" s="425" t="s">
        <v>124</v>
      </c>
      <c r="D36" s="426">
        <v>69.093000000000004</v>
      </c>
      <c r="E36" s="428">
        <v>133.72900000000001</v>
      </c>
      <c r="F36" s="433">
        <v>43.56</v>
      </c>
      <c r="G36" s="440">
        <f t="shared" si="5"/>
        <v>58.252352400000007</v>
      </c>
      <c r="H36" s="441">
        <f t="shared" si="6"/>
        <v>202.822</v>
      </c>
    </row>
    <row r="37" spans="2:8" s="23" customFormat="1" x14ac:dyDescent="0.2">
      <c r="B37" s="435"/>
      <c r="C37" s="425" t="s">
        <v>125</v>
      </c>
      <c r="D37" s="426">
        <v>3.7610000000000001</v>
      </c>
      <c r="E37" s="428">
        <v>103.872</v>
      </c>
      <c r="F37" s="433">
        <v>59.793544605602179</v>
      </c>
      <c r="G37" s="440">
        <f t="shared" si="5"/>
        <v>62.108750652731096</v>
      </c>
      <c r="H37" s="441">
        <f t="shared" si="6"/>
        <v>107.633</v>
      </c>
    </row>
    <row r="38" spans="2:8" s="23" customFormat="1" x14ac:dyDescent="0.2">
      <c r="B38" s="435"/>
      <c r="C38" s="425"/>
      <c r="D38" s="426"/>
      <c r="E38" s="547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>
        <v>4.0000000000000001E-3</v>
      </c>
      <c r="E39" s="428">
        <v>67.462000000000003</v>
      </c>
      <c r="F39" s="433">
        <v>28.4</v>
      </c>
      <c r="G39" s="440">
        <f>E39*F39/100</f>
        <v>19.159208</v>
      </c>
      <c r="H39" s="441">
        <f>SUM(D39,E39)</f>
        <v>67.466000000000008</v>
      </c>
    </row>
    <row r="40" spans="2:8" s="23" customFormat="1" x14ac:dyDescent="0.2">
      <c r="B40" s="435"/>
      <c r="C40" s="425" t="s">
        <v>120</v>
      </c>
      <c r="D40" s="426">
        <v>1.284</v>
      </c>
      <c r="E40" s="428">
        <v>690.04300000000001</v>
      </c>
      <c r="F40" s="433">
        <v>10.88</v>
      </c>
      <c r="G40" s="440">
        <f t="shared" ref="G40:G45" si="7">E40*F40/100</f>
        <v>75.076678400000006</v>
      </c>
      <c r="H40" s="441">
        <f t="shared" ref="H40:H45" si="8">SUM(D40,E40)</f>
        <v>691.327</v>
      </c>
    </row>
    <row r="41" spans="2:8" s="23" customFormat="1" x14ac:dyDescent="0.2">
      <c r="B41" s="435"/>
      <c r="C41" s="425" t="s">
        <v>121</v>
      </c>
      <c r="D41" s="426">
        <v>21.381</v>
      </c>
      <c r="E41" s="428">
        <v>2611.3049999999998</v>
      </c>
      <c r="F41" s="433">
        <v>8.8515546610298959</v>
      </c>
      <c r="G41" s="440">
        <f t="shared" si="7"/>
        <v>231.1410894412067</v>
      </c>
      <c r="H41" s="441">
        <f t="shared" si="8"/>
        <v>2632.6859999999997</v>
      </c>
    </row>
    <row r="42" spans="2:8" s="23" customFormat="1" x14ac:dyDescent="0.2">
      <c r="B42" s="435"/>
      <c r="C42" s="425" t="s">
        <v>122</v>
      </c>
      <c r="D42" s="426">
        <v>97.090999999999994</v>
      </c>
      <c r="E42" s="428">
        <v>4057.2139999999999</v>
      </c>
      <c r="F42" s="433">
        <v>9.2366647799612771</v>
      </c>
      <c r="G42" s="440">
        <f t="shared" si="7"/>
        <v>374.7512565856581</v>
      </c>
      <c r="H42" s="441">
        <f t="shared" si="8"/>
        <v>4154.3050000000003</v>
      </c>
    </row>
    <row r="43" spans="2:8" s="23" customFormat="1" x14ac:dyDescent="0.2">
      <c r="B43" s="435"/>
      <c r="C43" s="425" t="s">
        <v>123</v>
      </c>
      <c r="D43" s="426">
        <v>67.516999999999996</v>
      </c>
      <c r="E43" s="428">
        <v>3439.9369999999999</v>
      </c>
      <c r="F43" s="433">
        <v>12.87</v>
      </c>
      <c r="G43" s="440">
        <f t="shared" si="7"/>
        <v>442.71989189999994</v>
      </c>
      <c r="H43" s="441">
        <f t="shared" si="8"/>
        <v>3507.4539999999997</v>
      </c>
    </row>
    <row r="44" spans="2:8" s="23" customFormat="1" x14ac:dyDescent="0.2">
      <c r="B44" s="435"/>
      <c r="C44" s="425" t="s">
        <v>124</v>
      </c>
      <c r="D44" s="426">
        <v>37.485999999999997</v>
      </c>
      <c r="E44" s="428">
        <v>3553.4549999999999</v>
      </c>
      <c r="F44" s="433">
        <v>14.12</v>
      </c>
      <c r="G44" s="440">
        <f t="shared" si="7"/>
        <v>501.74784599999998</v>
      </c>
      <c r="H44" s="441">
        <f t="shared" si="8"/>
        <v>3590.9409999999998</v>
      </c>
    </row>
    <row r="45" spans="2:8" s="23" customFormat="1" x14ac:dyDescent="0.2">
      <c r="B45" s="435"/>
      <c r="C45" s="425" t="s">
        <v>125</v>
      </c>
      <c r="D45" s="426">
        <v>68.727000000000004</v>
      </c>
      <c r="E45" s="428">
        <v>2738.2139999999999</v>
      </c>
      <c r="F45" s="433">
        <v>20.131050292384902</v>
      </c>
      <c r="G45" s="440">
        <f t="shared" si="7"/>
        <v>551.23123745312432</v>
      </c>
      <c r="H45" s="441">
        <f t="shared" si="8"/>
        <v>2806.9409999999998</v>
      </c>
    </row>
    <row r="46" spans="2:8" s="23" customFormat="1" x14ac:dyDescent="0.2">
      <c r="B46" s="435"/>
      <c r="C46" s="425"/>
      <c r="D46" s="426"/>
      <c r="E46" s="547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>
        <v>1.087</v>
      </c>
      <c r="E47" s="428">
        <v>67.962999999999994</v>
      </c>
      <c r="F47" s="433">
        <v>28.19</v>
      </c>
      <c r="G47" s="440">
        <f>E47*F47/100</f>
        <v>19.158769699999997</v>
      </c>
      <c r="H47" s="441">
        <f>SUM(D47,E47)</f>
        <v>69.05</v>
      </c>
    </row>
    <row r="48" spans="2:8" s="23" customFormat="1" x14ac:dyDescent="0.2">
      <c r="B48" s="435"/>
      <c r="C48" s="425" t="s">
        <v>120</v>
      </c>
      <c r="D48" s="426">
        <v>68.325999999999993</v>
      </c>
      <c r="E48" s="428">
        <v>752.33100000000002</v>
      </c>
      <c r="F48" s="433">
        <v>10.48</v>
      </c>
      <c r="G48" s="440">
        <f t="shared" ref="G48:G53" si="9">E48*F48/100</f>
        <v>78.844288800000001</v>
      </c>
      <c r="H48" s="441">
        <f t="shared" ref="H48:H53" si="10">SUM(D48,E48)</f>
        <v>820.65700000000004</v>
      </c>
    </row>
    <row r="49" spans="2:8" s="23" customFormat="1" x14ac:dyDescent="0.2">
      <c r="B49" s="435"/>
      <c r="C49" s="425" t="s">
        <v>121</v>
      </c>
      <c r="D49" s="426">
        <v>558.80899999999997</v>
      </c>
      <c r="E49" s="428">
        <v>3798.8090000000002</v>
      </c>
      <c r="F49" s="433">
        <v>8.9766199602076302</v>
      </c>
      <c r="G49" s="440">
        <f t="shared" si="9"/>
        <v>341.00464694416388</v>
      </c>
      <c r="H49" s="441">
        <f t="shared" si="10"/>
        <v>4357.6180000000004</v>
      </c>
    </row>
    <row r="50" spans="2:8" s="23" customFormat="1" x14ac:dyDescent="0.2">
      <c r="B50" s="435"/>
      <c r="C50" s="425" t="s">
        <v>122</v>
      </c>
      <c r="D50" s="426">
        <v>993.77800000000002</v>
      </c>
      <c r="E50" s="428">
        <v>7860.107</v>
      </c>
      <c r="F50" s="433">
        <v>7.931253204739094</v>
      </c>
      <c r="G50" s="440">
        <f t="shared" si="9"/>
        <v>623.4049883334219</v>
      </c>
      <c r="H50" s="441">
        <f t="shared" si="10"/>
        <v>8853.8850000000002</v>
      </c>
    </row>
    <row r="51" spans="2:8" s="23" customFormat="1" x14ac:dyDescent="0.2">
      <c r="B51" s="435"/>
      <c r="C51" s="425" t="s">
        <v>123</v>
      </c>
      <c r="D51" s="426">
        <v>314.322</v>
      </c>
      <c r="E51" s="428">
        <v>4601.857</v>
      </c>
      <c r="F51" s="433">
        <v>11.45</v>
      </c>
      <c r="G51" s="440">
        <f t="shared" si="9"/>
        <v>526.91262649999999</v>
      </c>
      <c r="H51" s="441">
        <f t="shared" si="10"/>
        <v>4916.1790000000001</v>
      </c>
    </row>
    <row r="52" spans="2:8" s="23" customFormat="1" x14ac:dyDescent="0.2">
      <c r="B52" s="435"/>
      <c r="C52" s="425" t="s">
        <v>124</v>
      </c>
      <c r="D52" s="426">
        <v>106.578</v>
      </c>
      <c r="E52" s="428">
        <v>3691.4749999999999</v>
      </c>
      <c r="F52" s="433">
        <v>13.9</v>
      </c>
      <c r="G52" s="440">
        <f t="shared" si="9"/>
        <v>513.11502500000006</v>
      </c>
      <c r="H52" s="441">
        <f t="shared" si="10"/>
        <v>3798.0529999999999</v>
      </c>
    </row>
    <row r="53" spans="2:8" s="23" customFormat="1" ht="13.5" thickBot="1" x14ac:dyDescent="0.25">
      <c r="B53" s="292"/>
      <c r="C53" s="431" t="s">
        <v>125</v>
      </c>
      <c r="D53" s="434">
        <v>72.489000000000004</v>
      </c>
      <c r="E53" s="434">
        <v>2845.895</v>
      </c>
      <c r="F53" s="432">
        <v>19.459042002270866</v>
      </c>
      <c r="G53" s="331">
        <f t="shared" si="9"/>
        <v>553.78390339052646</v>
      </c>
      <c r="H53" s="339">
        <f t="shared" si="10"/>
        <v>2918.384</v>
      </c>
    </row>
    <row r="54" spans="2:8" s="23" customFormat="1" x14ac:dyDescent="0.2">
      <c r="C54" s="24"/>
      <c r="D54" s="271"/>
      <c r="E54" s="548"/>
      <c r="F54" s="24"/>
      <c r="G54" s="24"/>
    </row>
    <row r="55" spans="2:8" s="23" customFormat="1" x14ac:dyDescent="0.2"/>
    <row r="56" spans="2:8" s="23" customFormat="1" ht="15" x14ac:dyDescent="0.2">
      <c r="B56" s="784" t="s">
        <v>686</v>
      </c>
      <c r="C56" s="785"/>
      <c r="D56" s="785"/>
      <c r="E56" s="785"/>
      <c r="F56" s="785"/>
      <c r="G56" s="785"/>
      <c r="H56" s="785"/>
    </row>
    <row r="57" spans="2:8" s="23" customFormat="1" ht="25.5" x14ac:dyDescent="0.2">
      <c r="B57" s="281"/>
      <c r="C57" s="526" t="s">
        <v>690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489</v>
      </c>
    </row>
    <row r="58" spans="2:8" s="23" customFormat="1" x14ac:dyDescent="0.2">
      <c r="B58" s="435" t="s">
        <v>92</v>
      </c>
      <c r="C58" s="425" t="s">
        <v>127</v>
      </c>
      <c r="D58" s="426">
        <v>0.50900000000000001</v>
      </c>
      <c r="E58" s="428">
        <v>4.7E-2</v>
      </c>
      <c r="F58" s="433">
        <v>85.03</v>
      </c>
      <c r="G58" s="440">
        <f>E58*F58/100</f>
        <v>3.9964100000000002E-2</v>
      </c>
      <c r="H58" s="441">
        <f t="shared" ref="H58:H86" si="11">SUM(D58,E58)</f>
        <v>0.55600000000000005</v>
      </c>
    </row>
    <row r="59" spans="2:8" s="23" customFormat="1" x14ac:dyDescent="0.2">
      <c r="B59" s="435"/>
      <c r="C59" s="425" t="s">
        <v>128</v>
      </c>
      <c r="D59" s="426">
        <v>12.185</v>
      </c>
      <c r="E59" s="428">
        <v>37.122</v>
      </c>
      <c r="F59" s="433">
        <v>33.520000000000003</v>
      </c>
      <c r="G59" s="440">
        <f t="shared" ref="G59:G66" si="12">E59*F59/100</f>
        <v>12.443294400000003</v>
      </c>
      <c r="H59" s="441">
        <f t="shared" si="11"/>
        <v>49.307000000000002</v>
      </c>
    </row>
    <row r="60" spans="2:8" s="23" customFormat="1" x14ac:dyDescent="0.2">
      <c r="B60" s="435"/>
      <c r="C60" s="425" t="s">
        <v>129</v>
      </c>
      <c r="D60" s="426">
        <v>120.98399999999999</v>
      </c>
      <c r="E60" s="428">
        <v>227.90799999999999</v>
      </c>
      <c r="F60" s="433">
        <v>23.52</v>
      </c>
      <c r="G60" s="440">
        <f t="shared" si="12"/>
        <v>53.603961599999991</v>
      </c>
      <c r="H60" s="441">
        <f t="shared" si="11"/>
        <v>348.892</v>
      </c>
    </row>
    <row r="61" spans="2:8" s="23" customFormat="1" x14ac:dyDescent="0.2">
      <c r="B61" s="435"/>
      <c r="C61" s="425" t="s">
        <v>130</v>
      </c>
      <c r="D61" s="426">
        <v>179.82599999999999</v>
      </c>
      <c r="E61" s="428">
        <v>202.39099999999999</v>
      </c>
      <c r="F61" s="433">
        <v>29.13</v>
      </c>
      <c r="G61" s="440">
        <f t="shared" si="12"/>
        <v>58.956498299999993</v>
      </c>
      <c r="H61" s="441">
        <f t="shared" si="11"/>
        <v>382.21699999999998</v>
      </c>
    </row>
    <row r="62" spans="2:8" s="23" customFormat="1" x14ac:dyDescent="0.2">
      <c r="B62" s="435"/>
      <c r="C62" s="425" t="s">
        <v>131</v>
      </c>
      <c r="D62" s="426">
        <v>388.10500000000002</v>
      </c>
      <c r="E62" s="428">
        <v>1661.278</v>
      </c>
      <c r="F62" s="433">
        <v>17.54</v>
      </c>
      <c r="G62" s="440">
        <f t="shared" si="12"/>
        <v>291.38816120000001</v>
      </c>
      <c r="H62" s="441">
        <f t="shared" si="11"/>
        <v>2049.3829999999998</v>
      </c>
    </row>
    <row r="63" spans="2:8" s="23" customFormat="1" x14ac:dyDescent="0.2">
      <c r="B63" s="435"/>
      <c r="C63" s="425" t="s">
        <v>132</v>
      </c>
      <c r="D63" s="426">
        <v>516.10500000000002</v>
      </c>
      <c r="E63" s="428">
        <v>2301.4740000000002</v>
      </c>
      <c r="F63" s="433">
        <v>14.67</v>
      </c>
      <c r="G63" s="440">
        <f t="shared" si="12"/>
        <v>337.62623580000002</v>
      </c>
      <c r="H63" s="441">
        <f t="shared" si="11"/>
        <v>2817.5790000000002</v>
      </c>
    </row>
    <row r="64" spans="2:8" s="23" customFormat="1" x14ac:dyDescent="0.2">
      <c r="B64" s="435"/>
      <c r="C64" s="425" t="s">
        <v>133</v>
      </c>
      <c r="D64" s="426">
        <v>521.87099999999998</v>
      </c>
      <c r="E64" s="428">
        <v>1561.7660000000001</v>
      </c>
      <c r="F64" s="433">
        <v>20.5</v>
      </c>
      <c r="G64" s="440">
        <f t="shared" si="12"/>
        <v>320.16203000000002</v>
      </c>
      <c r="H64" s="441">
        <f t="shared" si="11"/>
        <v>2083.6370000000002</v>
      </c>
    </row>
    <row r="65" spans="2:8" s="23" customFormat="1" x14ac:dyDescent="0.2">
      <c r="B65" s="435"/>
      <c r="C65" s="425" t="s">
        <v>134</v>
      </c>
      <c r="D65" s="426">
        <v>72.516000000000005</v>
      </c>
      <c r="E65" s="428">
        <v>134.48400000000001</v>
      </c>
      <c r="F65" s="433">
        <v>39.83</v>
      </c>
      <c r="G65" s="440">
        <f t="shared" si="12"/>
        <v>53.564977200000001</v>
      </c>
      <c r="H65" s="441">
        <f t="shared" si="11"/>
        <v>207</v>
      </c>
    </row>
    <row r="66" spans="2:8" s="23" customFormat="1" x14ac:dyDescent="0.2">
      <c r="B66" s="435"/>
      <c r="C66" s="425" t="s">
        <v>135</v>
      </c>
      <c r="D66" s="426">
        <v>9.798</v>
      </c>
      <c r="E66" s="428">
        <v>303.08699999999999</v>
      </c>
      <c r="F66" s="433">
        <v>58.4</v>
      </c>
      <c r="G66" s="440">
        <f t="shared" si="12"/>
        <v>177.00280800000002</v>
      </c>
      <c r="H66" s="441">
        <f t="shared" si="11"/>
        <v>312.88499999999999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>
        <v>0.17699999999999999</v>
      </c>
      <c r="E68" s="428">
        <v>47.892000000000003</v>
      </c>
      <c r="F68" s="433">
        <v>18.8</v>
      </c>
      <c r="G68" s="440">
        <f t="shared" ref="G68:G76" si="13">E68*F68/100</f>
        <v>9.0036960000000015</v>
      </c>
      <c r="H68" s="441">
        <f t="shared" si="11"/>
        <v>48.069000000000003</v>
      </c>
    </row>
    <row r="69" spans="2:8" s="23" customFormat="1" x14ac:dyDescent="0.2">
      <c r="B69" s="435"/>
      <c r="C69" s="425" t="s">
        <v>128</v>
      </c>
      <c r="D69" s="426">
        <v>8.7260000000000009</v>
      </c>
      <c r="E69" s="428">
        <v>558.25</v>
      </c>
      <c r="F69" s="433">
        <v>8.9499999999999993</v>
      </c>
      <c r="G69" s="440">
        <f t="shared" si="13"/>
        <v>49.963374999999999</v>
      </c>
      <c r="H69" s="441">
        <f t="shared" si="11"/>
        <v>566.976</v>
      </c>
    </row>
    <row r="70" spans="2:8" s="23" customFormat="1" x14ac:dyDescent="0.2">
      <c r="B70" s="435"/>
      <c r="C70" s="425" t="s">
        <v>129</v>
      </c>
      <c r="D70" s="426">
        <v>48.494999999999997</v>
      </c>
      <c r="E70" s="428">
        <v>1412.317</v>
      </c>
      <c r="F70" s="433">
        <v>8.7200000000000006</v>
      </c>
      <c r="G70" s="440">
        <f t="shared" si="13"/>
        <v>123.15404240000002</v>
      </c>
      <c r="H70" s="441">
        <f t="shared" si="11"/>
        <v>1460.8119999999999</v>
      </c>
    </row>
    <row r="71" spans="2:8" s="23" customFormat="1" x14ac:dyDescent="0.2">
      <c r="B71" s="435"/>
      <c r="C71" s="425" t="s">
        <v>130</v>
      </c>
      <c r="D71" s="426">
        <v>63.597000000000001</v>
      </c>
      <c r="E71" s="428">
        <v>1143.008</v>
      </c>
      <c r="F71" s="433">
        <v>10.74</v>
      </c>
      <c r="G71" s="440">
        <f t="shared" si="13"/>
        <v>122.75905920000001</v>
      </c>
      <c r="H71" s="441">
        <f t="shared" si="11"/>
        <v>1206.605</v>
      </c>
    </row>
    <row r="72" spans="2:8" s="23" customFormat="1" x14ac:dyDescent="0.2">
      <c r="B72" s="435"/>
      <c r="C72" s="425" t="s">
        <v>131</v>
      </c>
      <c r="D72" s="426">
        <v>89.373000000000005</v>
      </c>
      <c r="E72" s="428">
        <v>2617.7049999999999</v>
      </c>
      <c r="F72" s="433">
        <v>10.62</v>
      </c>
      <c r="G72" s="440">
        <f t="shared" si="13"/>
        <v>278.00027099999994</v>
      </c>
      <c r="H72" s="441">
        <f t="shared" si="11"/>
        <v>2707.078</v>
      </c>
    </row>
    <row r="73" spans="2:8" s="23" customFormat="1" x14ac:dyDescent="0.2">
      <c r="B73" s="435"/>
      <c r="C73" s="425" t="s">
        <v>132</v>
      </c>
      <c r="D73" s="426">
        <v>53.649000000000001</v>
      </c>
      <c r="E73" s="428">
        <v>2781.4830000000002</v>
      </c>
      <c r="F73" s="433">
        <v>11.86</v>
      </c>
      <c r="G73" s="440">
        <f t="shared" si="13"/>
        <v>329.88388380000004</v>
      </c>
      <c r="H73" s="441">
        <f t="shared" si="11"/>
        <v>2835.1320000000001</v>
      </c>
    </row>
    <row r="74" spans="2:8" s="23" customFormat="1" x14ac:dyDescent="0.2">
      <c r="B74" s="435"/>
      <c r="C74" s="425" t="s">
        <v>133</v>
      </c>
      <c r="D74" s="426">
        <v>24.015000000000001</v>
      </c>
      <c r="E74" s="428">
        <v>4174.8549999999996</v>
      </c>
      <c r="F74" s="433">
        <v>11.87</v>
      </c>
      <c r="G74" s="440">
        <f t="shared" si="13"/>
        <v>495.55528849999996</v>
      </c>
      <c r="H74" s="441">
        <f t="shared" si="11"/>
        <v>4198.87</v>
      </c>
    </row>
    <row r="75" spans="2:8" s="23" customFormat="1" x14ac:dyDescent="0.2">
      <c r="B75" s="435"/>
      <c r="C75" s="425" t="s">
        <v>134</v>
      </c>
      <c r="D75" s="426">
        <v>4.2409999999999997</v>
      </c>
      <c r="E75" s="428">
        <v>2671.442</v>
      </c>
      <c r="F75" s="433">
        <v>20.16</v>
      </c>
      <c r="G75" s="440">
        <f t="shared" si="13"/>
        <v>538.56270719999998</v>
      </c>
      <c r="H75" s="441">
        <f t="shared" si="11"/>
        <v>2675.683</v>
      </c>
    </row>
    <row r="76" spans="2:8" s="23" customFormat="1" x14ac:dyDescent="0.2">
      <c r="B76" s="435"/>
      <c r="C76" s="425" t="s">
        <v>135</v>
      </c>
      <c r="D76" s="426">
        <v>1.2190000000000001</v>
      </c>
      <c r="E76" s="428">
        <v>1750.6769999999999</v>
      </c>
      <c r="F76" s="433">
        <v>25.01</v>
      </c>
      <c r="G76" s="440">
        <f t="shared" si="13"/>
        <v>437.84431770000003</v>
      </c>
      <c r="H76" s="441">
        <f t="shared" si="11"/>
        <v>1751.896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>
        <v>0.68500000000000005</v>
      </c>
      <c r="E78" s="428">
        <v>47.94</v>
      </c>
      <c r="F78" s="433">
        <v>18.78</v>
      </c>
      <c r="G78" s="440">
        <f t="shared" ref="G78:G86" si="14">E78*F78/100</f>
        <v>9.0031320000000008</v>
      </c>
      <c r="H78" s="441">
        <f t="shared" si="11"/>
        <v>48.625</v>
      </c>
    </row>
    <row r="79" spans="2:8" s="23" customFormat="1" x14ac:dyDescent="0.2">
      <c r="B79" s="435"/>
      <c r="C79" s="425" t="s">
        <v>128</v>
      </c>
      <c r="D79" s="426">
        <v>20.911000000000001</v>
      </c>
      <c r="E79" s="428">
        <v>595.56299999999999</v>
      </c>
      <c r="F79" s="433">
        <v>8.57</v>
      </c>
      <c r="G79" s="440">
        <f t="shared" si="14"/>
        <v>51.039749100000002</v>
      </c>
      <c r="H79" s="441">
        <f t="shared" si="11"/>
        <v>616.47399999999993</v>
      </c>
    </row>
    <row r="80" spans="2:8" s="23" customFormat="1" x14ac:dyDescent="0.2">
      <c r="B80" s="435"/>
      <c r="C80" s="425" t="s">
        <v>129</v>
      </c>
      <c r="D80" s="426">
        <v>169.47800000000001</v>
      </c>
      <c r="E80" s="428">
        <v>1643.606</v>
      </c>
      <c r="F80" s="433">
        <v>8.2200000000000006</v>
      </c>
      <c r="G80" s="440">
        <f t="shared" si="14"/>
        <v>135.10441320000001</v>
      </c>
      <c r="H80" s="441">
        <f t="shared" si="11"/>
        <v>1813.0840000000001</v>
      </c>
    </row>
    <row r="81" spans="2:8" s="23" customFormat="1" x14ac:dyDescent="0.2">
      <c r="B81" s="435"/>
      <c r="C81" s="425" t="s">
        <v>130</v>
      </c>
      <c r="D81" s="426">
        <v>243.423</v>
      </c>
      <c r="E81" s="428">
        <v>1349.5709999999999</v>
      </c>
      <c r="F81" s="433">
        <v>10.25</v>
      </c>
      <c r="G81" s="440">
        <f t="shared" si="14"/>
        <v>138.33102749999998</v>
      </c>
      <c r="H81" s="441">
        <f t="shared" si="11"/>
        <v>1592.9939999999999</v>
      </c>
    </row>
    <row r="82" spans="2:8" s="23" customFormat="1" x14ac:dyDescent="0.2">
      <c r="B82" s="435"/>
      <c r="C82" s="425" t="s">
        <v>131</v>
      </c>
      <c r="D82" s="426">
        <v>477.47699999999998</v>
      </c>
      <c r="E82" s="428">
        <v>4256.5069999999996</v>
      </c>
      <c r="F82" s="433">
        <v>9.4</v>
      </c>
      <c r="G82" s="440">
        <f t="shared" si="14"/>
        <v>400.11165799999998</v>
      </c>
      <c r="H82" s="441">
        <f t="shared" si="11"/>
        <v>4733.9839999999995</v>
      </c>
    </row>
    <row r="83" spans="2:8" s="23" customFormat="1" x14ac:dyDescent="0.2">
      <c r="B83" s="435"/>
      <c r="C83" s="425" t="s">
        <v>132</v>
      </c>
      <c r="D83" s="426">
        <v>569.755</v>
      </c>
      <c r="E83" s="428">
        <v>5108.1480000000001</v>
      </c>
      <c r="F83" s="433">
        <v>9.39</v>
      </c>
      <c r="G83" s="440">
        <f t="shared" si="14"/>
        <v>479.6550972</v>
      </c>
      <c r="H83" s="441">
        <f t="shared" si="11"/>
        <v>5677.9030000000002</v>
      </c>
    </row>
    <row r="84" spans="2:8" s="23" customFormat="1" x14ac:dyDescent="0.2">
      <c r="B84" s="435"/>
      <c r="C84" s="425" t="s">
        <v>133</v>
      </c>
      <c r="D84" s="426">
        <v>545.88599999999997</v>
      </c>
      <c r="E84" s="428">
        <v>5745.1210000000001</v>
      </c>
      <c r="F84" s="433">
        <v>10.33</v>
      </c>
      <c r="G84" s="440">
        <f t="shared" si="14"/>
        <v>593.47099930000002</v>
      </c>
      <c r="H84" s="441">
        <f t="shared" si="11"/>
        <v>6291.0069999999996</v>
      </c>
    </row>
    <row r="85" spans="2:8" s="23" customFormat="1" x14ac:dyDescent="0.2">
      <c r="B85" s="435"/>
      <c r="C85" s="425" t="s">
        <v>134</v>
      </c>
      <c r="D85" s="426">
        <v>76.757000000000005</v>
      </c>
      <c r="E85" s="428">
        <v>2810.3009999999999</v>
      </c>
      <c r="F85" s="433">
        <v>19.47</v>
      </c>
      <c r="G85" s="440">
        <f t="shared" si="14"/>
        <v>547.16560470000002</v>
      </c>
      <c r="H85" s="441">
        <f t="shared" si="11"/>
        <v>2887.058</v>
      </c>
    </row>
    <row r="86" spans="2:8" ht="13.5" thickBot="1" x14ac:dyDescent="0.25">
      <c r="B86" s="292"/>
      <c r="C86" s="431" t="s">
        <v>135</v>
      </c>
      <c r="D86" s="434">
        <v>11.018000000000001</v>
      </c>
      <c r="E86" s="434">
        <v>2061.681</v>
      </c>
      <c r="F86" s="432">
        <v>23.75</v>
      </c>
      <c r="G86" s="331">
        <f t="shared" si="14"/>
        <v>489.64923750000003</v>
      </c>
      <c r="H86" s="339">
        <f t="shared" si="11"/>
        <v>2072.6990000000001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showFormulas="1"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3"/>
      <c r="B3" s="784" t="s">
        <v>699</v>
      </c>
      <c r="C3" s="785"/>
      <c r="D3" s="785"/>
      <c r="E3" s="810"/>
    </row>
    <row r="4" spans="1:7" x14ac:dyDescent="0.2">
      <c r="A4" s="148"/>
      <c r="B4" s="281"/>
      <c r="C4" s="281" t="s">
        <v>613</v>
      </c>
      <c r="D4" s="439" t="s">
        <v>78</v>
      </c>
      <c r="E4" s="542" t="s">
        <v>308</v>
      </c>
      <c r="F4" s="148"/>
      <c r="G4" s="148"/>
    </row>
    <row r="5" spans="1:7" s="23" customFormat="1" x14ac:dyDescent="0.2">
      <c r="A5" s="427"/>
      <c r="B5" s="435" t="s">
        <v>700</v>
      </c>
      <c r="C5" s="425" t="s">
        <v>106</v>
      </c>
      <c r="D5" s="454">
        <v>14.18</v>
      </c>
      <c r="E5" s="543">
        <v>6.77</v>
      </c>
      <c r="F5" s="427"/>
      <c r="G5" s="427"/>
    </row>
    <row r="6" spans="1:7" s="24" customFormat="1" x14ac:dyDescent="0.2">
      <c r="A6" s="429"/>
      <c r="B6" s="436"/>
      <c r="C6" s="425" t="s">
        <v>92</v>
      </c>
      <c r="D6" s="454">
        <v>15.97</v>
      </c>
      <c r="E6" s="543">
        <v>13.14</v>
      </c>
      <c r="F6" s="429"/>
      <c r="G6" s="429"/>
    </row>
    <row r="7" spans="1:7" s="24" customFormat="1" x14ac:dyDescent="0.2">
      <c r="A7" s="429"/>
      <c r="B7" s="436"/>
      <c r="C7" s="425" t="s">
        <v>105</v>
      </c>
      <c r="D7" s="454">
        <v>4.6100000000000003</v>
      </c>
      <c r="E7" s="543">
        <v>5.17</v>
      </c>
      <c r="F7" s="429"/>
      <c r="G7" s="429"/>
    </row>
    <row r="8" spans="1:7" s="24" customFormat="1" x14ac:dyDescent="0.2">
      <c r="A8" s="429"/>
      <c r="B8" s="436" t="s">
        <v>83</v>
      </c>
      <c r="C8" s="425" t="s">
        <v>84</v>
      </c>
      <c r="D8" s="454">
        <v>17.27</v>
      </c>
      <c r="E8" s="544">
        <v>15.39</v>
      </c>
      <c r="F8" s="429"/>
      <c r="G8" s="429"/>
    </row>
    <row r="9" spans="1:7" s="24" customFormat="1" x14ac:dyDescent="0.2">
      <c r="A9" s="429"/>
      <c r="B9" s="436"/>
      <c r="C9" s="425" t="s">
        <v>85</v>
      </c>
      <c r="D9" s="454">
        <v>9.0299999999999994</v>
      </c>
      <c r="E9" s="544">
        <v>8.0500000000000007</v>
      </c>
      <c r="F9" s="429"/>
      <c r="G9" s="429"/>
    </row>
    <row r="10" spans="1:7" s="24" customFormat="1" x14ac:dyDescent="0.2">
      <c r="A10" s="429"/>
      <c r="B10" s="436"/>
      <c r="C10" s="425" t="s">
        <v>86</v>
      </c>
      <c r="D10" s="454">
        <v>12.48</v>
      </c>
      <c r="E10" s="544">
        <v>11.74</v>
      </c>
      <c r="F10" s="429"/>
      <c r="G10" s="429"/>
    </row>
    <row r="11" spans="1:7" s="24" customFormat="1" x14ac:dyDescent="0.2">
      <c r="A11" s="429"/>
      <c r="B11" s="436"/>
      <c r="C11" s="425" t="s">
        <v>87</v>
      </c>
      <c r="D11" s="454">
        <v>14.11</v>
      </c>
      <c r="E11" s="544">
        <v>14.77</v>
      </c>
      <c r="F11" s="429"/>
      <c r="G11" s="429"/>
    </row>
    <row r="12" spans="1:7" s="24" customFormat="1" x14ac:dyDescent="0.2">
      <c r="A12" s="429"/>
      <c r="B12" s="436"/>
      <c r="C12" s="425" t="s">
        <v>88</v>
      </c>
      <c r="D12" s="454">
        <v>11.94</v>
      </c>
      <c r="E12" s="544">
        <v>10.96</v>
      </c>
      <c r="F12" s="429"/>
      <c r="G12" s="429"/>
    </row>
    <row r="13" spans="1:7" s="24" customFormat="1" x14ac:dyDescent="0.2">
      <c r="A13" s="429"/>
      <c r="B13" s="436"/>
      <c r="C13" s="425" t="s">
        <v>89</v>
      </c>
      <c r="D13" s="454">
        <v>16.52</v>
      </c>
      <c r="E13" s="544">
        <v>12.55</v>
      </c>
      <c r="F13" s="429"/>
      <c r="G13" s="429"/>
    </row>
    <row r="14" spans="1:7" s="24" customFormat="1" x14ac:dyDescent="0.2">
      <c r="A14" s="429"/>
      <c r="B14" s="436"/>
      <c r="C14" s="425" t="s">
        <v>90</v>
      </c>
      <c r="D14" s="454">
        <v>8.7200000000000006</v>
      </c>
      <c r="E14" s="544">
        <v>10.29</v>
      </c>
      <c r="F14" s="429"/>
      <c r="G14" s="429"/>
    </row>
    <row r="15" spans="1:7" s="24" customFormat="1" x14ac:dyDescent="0.2">
      <c r="A15" s="429"/>
      <c r="B15" s="436"/>
      <c r="C15" s="425" t="s">
        <v>91</v>
      </c>
      <c r="D15" s="454">
        <v>16.420000000000002</v>
      </c>
      <c r="E15" s="544">
        <v>14.3</v>
      </c>
      <c r="F15" s="429"/>
      <c r="G15" s="429"/>
    </row>
    <row r="16" spans="1:7" s="24" customFormat="1" x14ac:dyDescent="0.2">
      <c r="A16" s="429"/>
      <c r="B16" s="436" t="s">
        <v>93</v>
      </c>
      <c r="C16" s="425" t="s">
        <v>94</v>
      </c>
      <c r="D16" s="454">
        <v>3.85</v>
      </c>
      <c r="E16" s="544">
        <v>4.74</v>
      </c>
      <c r="F16" s="429"/>
      <c r="G16" s="429"/>
    </row>
    <row r="17" spans="1:7" s="24" customFormat="1" x14ac:dyDescent="0.2">
      <c r="A17" s="429"/>
      <c r="B17" s="436"/>
      <c r="C17" s="425" t="s">
        <v>95</v>
      </c>
      <c r="D17" s="454">
        <v>6.28</v>
      </c>
      <c r="E17" s="544">
        <v>7.3</v>
      </c>
      <c r="F17" s="429"/>
      <c r="G17" s="429"/>
    </row>
    <row r="18" spans="1:7" s="24" customFormat="1" x14ac:dyDescent="0.2">
      <c r="A18" s="429"/>
      <c r="B18" s="436"/>
      <c r="C18" s="425" t="s">
        <v>96</v>
      </c>
      <c r="D18" s="454">
        <v>4.3899999999999997</v>
      </c>
      <c r="E18" s="544">
        <v>5.32</v>
      </c>
      <c r="F18" s="429"/>
      <c r="G18" s="429"/>
    </row>
    <row r="19" spans="1:7" s="24" customFormat="1" x14ac:dyDescent="0.2">
      <c r="A19" s="429"/>
      <c r="B19" s="436"/>
      <c r="C19" s="425" t="s">
        <v>97</v>
      </c>
      <c r="D19" s="454">
        <v>5.15</v>
      </c>
      <c r="E19" s="544">
        <v>6.27</v>
      </c>
      <c r="F19" s="429"/>
      <c r="G19" s="429"/>
    </row>
    <row r="20" spans="1:7" s="24" customFormat="1" x14ac:dyDescent="0.2">
      <c r="A20" s="429"/>
      <c r="B20" s="436"/>
      <c r="C20" s="425" t="s">
        <v>98</v>
      </c>
      <c r="D20" s="454">
        <v>3.11</v>
      </c>
      <c r="E20" s="544">
        <v>5.57</v>
      </c>
      <c r="F20" s="429"/>
      <c r="G20" s="429"/>
    </row>
    <row r="21" spans="1:7" s="24" customFormat="1" x14ac:dyDescent="0.2">
      <c r="A21" s="429"/>
      <c r="B21" s="436"/>
      <c r="C21" s="425" t="s">
        <v>99</v>
      </c>
      <c r="D21" s="454">
        <v>5.78</v>
      </c>
      <c r="E21" s="544">
        <v>6.94</v>
      </c>
      <c r="F21" s="429"/>
      <c r="G21" s="429"/>
    </row>
    <row r="22" spans="1:7" s="24" customFormat="1" x14ac:dyDescent="0.2">
      <c r="A22" s="429"/>
      <c r="B22" s="436"/>
      <c r="C22" s="425" t="s">
        <v>100</v>
      </c>
      <c r="D22" s="454">
        <v>2.2599999999999998</v>
      </c>
      <c r="E22" s="544">
        <v>2.86</v>
      </c>
      <c r="F22" s="429"/>
      <c r="G22" s="429"/>
    </row>
    <row r="23" spans="1:7" s="24" customFormat="1" x14ac:dyDescent="0.2">
      <c r="A23" s="429"/>
      <c r="B23" s="436"/>
      <c r="C23" s="425" t="s">
        <v>101</v>
      </c>
      <c r="D23" s="454">
        <v>0</v>
      </c>
      <c r="E23" s="544">
        <v>4.2699999999999996</v>
      </c>
      <c r="F23" s="429"/>
      <c r="G23" s="429"/>
    </row>
    <row r="24" spans="1:7" s="24" customFormat="1" x14ac:dyDescent="0.2">
      <c r="A24" s="429"/>
      <c r="B24" s="436"/>
      <c r="C24" s="425" t="s">
        <v>102</v>
      </c>
      <c r="D24" s="454">
        <v>5.87</v>
      </c>
      <c r="E24" s="544">
        <v>5.3</v>
      </c>
      <c r="F24" s="429"/>
      <c r="G24" s="429"/>
    </row>
    <row r="25" spans="1:7" s="24" customFormat="1" x14ac:dyDescent="0.2">
      <c r="A25" s="429"/>
      <c r="B25" s="436"/>
      <c r="C25" s="425" t="s">
        <v>103</v>
      </c>
      <c r="D25" s="454">
        <v>0</v>
      </c>
      <c r="E25" s="544">
        <v>4.01</v>
      </c>
      <c r="F25" s="429"/>
      <c r="G25" s="429"/>
    </row>
    <row r="26" spans="1:7" s="24" customFormat="1" ht="13.5" thickBot="1" x14ac:dyDescent="0.25">
      <c r="A26" s="429"/>
      <c r="B26" s="292"/>
      <c r="C26" s="431" t="s">
        <v>104</v>
      </c>
      <c r="D26" s="447">
        <v>3.96</v>
      </c>
      <c r="E26" s="545">
        <v>5.82</v>
      </c>
      <c r="F26" s="429"/>
      <c r="G26" s="429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702</v>
      </c>
      <c r="C3" s="676" t="str">
        <f>Index!$B$4</f>
        <v>Devon Cornwall and the Isles of Scilly</v>
      </c>
      <c r="K3" s="683" t="s">
        <v>707</v>
      </c>
      <c r="L3" s="684" t="s">
        <v>307</v>
      </c>
      <c r="M3" s="783" t="s">
        <v>708</v>
      </c>
      <c r="N3" s="684" t="s">
        <v>779</v>
      </c>
    </row>
    <row r="4" spans="2:14" x14ac:dyDescent="0.2">
      <c r="B4" t="s">
        <v>307</v>
      </c>
      <c r="C4" s="677">
        <f>VLOOKUP($C$3,$K$4:$N$18,2,FALSE)</f>
        <v>1026900</v>
      </c>
      <c r="K4" s="678" t="s">
        <v>701</v>
      </c>
      <c r="L4" s="679">
        <v>13027866.9849</v>
      </c>
      <c r="M4" s="679">
        <v>1297665.5877619777</v>
      </c>
      <c r="N4" s="782">
        <f>M4/L4</f>
        <v>9.9606911036629567E-2</v>
      </c>
    </row>
    <row r="5" spans="2:14" x14ac:dyDescent="0.2">
      <c r="B5" t="s">
        <v>709</v>
      </c>
      <c r="C5" s="676">
        <f>_xlfn.RANK.EQ(VLOOKUP($C$3,$K$5:$M$18,2,FALSE),$L$5:$L$18)</f>
        <v>5</v>
      </c>
      <c r="K5" s="678" t="s">
        <v>285</v>
      </c>
      <c r="L5" s="679">
        <v>984400</v>
      </c>
      <c r="M5" s="679">
        <v>88219.76265777045</v>
      </c>
      <c r="N5" s="782">
        <f t="shared" ref="N5:N18" si="0">M5/L5</f>
        <v>8.9617800343123166E-2</v>
      </c>
    </row>
    <row r="6" spans="2:14" x14ac:dyDescent="0.2">
      <c r="B6" t="s">
        <v>708</v>
      </c>
      <c r="C6" s="677">
        <f>VLOOKUP($C$3,$K$4:$N$18,3,FALSE)</f>
        <v>111777.13630338201</v>
      </c>
      <c r="K6" s="678" t="s">
        <v>306</v>
      </c>
      <c r="L6" s="679">
        <v>1026900</v>
      </c>
      <c r="M6" s="679">
        <v>111777.13630338201</v>
      </c>
      <c r="N6" s="782">
        <f t="shared" si="0"/>
        <v>0.10884909563091051</v>
      </c>
    </row>
    <row r="7" spans="2:14" x14ac:dyDescent="0.2">
      <c r="B7" t="s">
        <v>776</v>
      </c>
      <c r="C7" s="676">
        <f>_xlfn.RANK.EQ(VLOOKUP($C$3,$K$5:$N$18,3,FALSE),$M$5:$M$18)</f>
        <v>5</v>
      </c>
      <c r="K7" s="678" t="s">
        <v>286</v>
      </c>
      <c r="L7" s="679">
        <v>1701800</v>
      </c>
      <c r="M7" s="679">
        <v>132939.83507470129</v>
      </c>
      <c r="N7" s="782">
        <f t="shared" si="0"/>
        <v>7.8117190665590128E-2</v>
      </c>
    </row>
    <row r="8" spans="2:14" x14ac:dyDescent="0.2">
      <c r="B8" t="s">
        <v>777</v>
      </c>
      <c r="C8" s="781">
        <f>VLOOKUP($C$3,$K$4:$N$18,4,FALSE)</f>
        <v>0.10884909563091051</v>
      </c>
      <c r="K8" s="678" t="s">
        <v>287</v>
      </c>
      <c r="L8" s="679">
        <v>693900</v>
      </c>
      <c r="M8" s="679">
        <v>56483.157629075737</v>
      </c>
      <c r="N8" s="782">
        <f t="shared" si="0"/>
        <v>8.1399564244236541E-2</v>
      </c>
    </row>
    <row r="9" spans="2:14" x14ac:dyDescent="0.2">
      <c r="B9" t="s">
        <v>778</v>
      </c>
      <c r="C9" s="676">
        <f>_xlfn.RANK.EQ(VLOOKUP($C$3,$K$5:$N$18,4,FALSE),$N$5:$N$18)</f>
        <v>5</v>
      </c>
      <c r="K9" s="678" t="s">
        <v>304</v>
      </c>
      <c r="L9" s="679">
        <v>426200</v>
      </c>
      <c r="M9" s="679">
        <v>29449.692692504977</v>
      </c>
      <c r="N9" s="782">
        <f t="shared" si="0"/>
        <v>6.9098293506581365E-2</v>
      </c>
    </row>
    <row r="10" spans="2:14" x14ac:dyDescent="0.2">
      <c r="B10" t="s">
        <v>710</v>
      </c>
      <c r="C10" s="680">
        <f>'Table 2'!$D$7</f>
        <v>0.10216843163598525</v>
      </c>
      <c r="K10" s="678" t="s">
        <v>288</v>
      </c>
      <c r="L10" s="679">
        <v>331800</v>
      </c>
      <c r="M10" s="679">
        <v>35171.526755349325</v>
      </c>
      <c r="N10" s="782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82">
        <f t="shared" si="0"/>
        <v>0.15095055806423086</v>
      </c>
    </row>
    <row r="12" spans="2:14" x14ac:dyDescent="0.2">
      <c r="B12" t="s">
        <v>711</v>
      </c>
      <c r="C12" s="681" t="str">
        <f>INDEX('Section 2 data'!$C$8:$C$14,MATCH('Key findings'!C13,'Section 2 data'!$J$8:$J$14,0))</f>
        <v>Sitka spruce</v>
      </c>
      <c r="E12" t="s">
        <v>712</v>
      </c>
      <c r="K12" s="678" t="s">
        <v>289</v>
      </c>
      <c r="L12" s="679">
        <v>1004800</v>
      </c>
      <c r="M12" s="679">
        <v>50113.990958361188</v>
      </c>
      <c r="N12" s="782">
        <f t="shared" si="0"/>
        <v>4.9874592912381756E-2</v>
      </c>
    </row>
    <row r="13" spans="2:14" x14ac:dyDescent="0.2">
      <c r="B13" t="s">
        <v>711</v>
      </c>
      <c r="C13" s="682">
        <f>MAX('Section 2 data'!$J$8:$J$14)</f>
        <v>0.39231178039372544</v>
      </c>
      <c r="K13" s="678" t="s">
        <v>290</v>
      </c>
      <c r="L13" s="679">
        <v>843400</v>
      </c>
      <c r="M13" s="679">
        <v>116129.85117915674</v>
      </c>
      <c r="N13" s="782">
        <f t="shared" si="0"/>
        <v>0.13769249606255246</v>
      </c>
    </row>
    <row r="14" spans="2:14" x14ac:dyDescent="0.2">
      <c r="B14" t="s">
        <v>713</v>
      </c>
      <c r="C14" s="681" t="str">
        <f>INDEX('Section 2 data'!$C$16:$C$25,MATCH('Key findings'!C15,'Section 2 data'!$J$16:$J$25,0))</f>
        <v>Oak</v>
      </c>
      <c r="E14" t="s">
        <v>712</v>
      </c>
      <c r="K14" s="678" t="s">
        <v>291</v>
      </c>
      <c r="L14" s="679">
        <v>613800</v>
      </c>
      <c r="M14" s="679">
        <v>120885.63554048816</v>
      </c>
      <c r="N14" s="782">
        <f t="shared" si="0"/>
        <v>0.1969462944615317</v>
      </c>
    </row>
    <row r="15" spans="2:14" x14ac:dyDescent="0.2">
      <c r="B15" t="s">
        <v>713</v>
      </c>
      <c r="C15" s="682">
        <f>MAX('Section 2 data'!$J$16:$J$25)</f>
        <v>0.19478848604497934</v>
      </c>
      <c r="K15" s="678" t="s">
        <v>292</v>
      </c>
      <c r="L15" s="679">
        <v>725400</v>
      </c>
      <c r="M15" s="679">
        <v>97243.975178644585</v>
      </c>
      <c r="N15" s="782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82">
        <f t="shared" si="0"/>
        <v>9.6232538553721908E-2</v>
      </c>
    </row>
    <row r="17" spans="2:14" x14ac:dyDescent="0.2">
      <c r="B17" t="s">
        <v>714</v>
      </c>
      <c r="C17" s="681" t="str">
        <f>INDEX('Section 3 data'!$C$8:$C$14,MATCH('Key findings'!C18,'Section 3 data'!$J$8:$J$14,0))</f>
        <v>Sitka spruce</v>
      </c>
      <c r="E17" t="s">
        <v>712</v>
      </c>
      <c r="K17" s="678" t="s">
        <v>294</v>
      </c>
      <c r="L17" s="679">
        <v>1487400</v>
      </c>
      <c r="M17" s="679">
        <v>140664.15780331058</v>
      </c>
      <c r="N17" s="782">
        <f t="shared" si="0"/>
        <v>9.4570497380200735E-2</v>
      </c>
    </row>
    <row r="18" spans="2:14" x14ac:dyDescent="0.2">
      <c r="B18" t="s">
        <v>714</v>
      </c>
      <c r="C18" s="682">
        <f>MAX('Section 3 data'!$J$8:$J$14)</f>
        <v>0.37059145825589745</v>
      </c>
      <c r="K18" s="678" t="s">
        <v>295</v>
      </c>
      <c r="L18" s="679">
        <v>1437100</v>
      </c>
      <c r="M18" s="679">
        <v>110312.64314683448</v>
      </c>
      <c r="N18" s="782">
        <f t="shared" si="0"/>
        <v>7.6760589483567246E-2</v>
      </c>
    </row>
    <row r="19" spans="2:14" x14ac:dyDescent="0.2">
      <c r="B19" t="s">
        <v>715</v>
      </c>
      <c r="C19" s="681" t="str">
        <f>INDEX('Section 3 data'!$C$16:$C$25,MATCH('Key findings'!C20,'Section 3 data'!$J$16:$J$25,0))</f>
        <v>Oak</v>
      </c>
      <c r="E19" t="s">
        <v>712</v>
      </c>
    </row>
    <row r="20" spans="2:14" x14ac:dyDescent="0.2">
      <c r="B20" t="s">
        <v>715</v>
      </c>
      <c r="C20" s="682">
        <f>MAX('Section 3 data'!$J$16:$J$25)</f>
        <v>0.37812707723057309</v>
      </c>
    </row>
    <row r="22" spans="2:14" x14ac:dyDescent="0.2">
      <c r="B22" t="s">
        <v>716</v>
      </c>
      <c r="C22" s="681" t="str">
        <f>INDEX('Section 4 data'!$C$8:$C$14,MATCH('Key findings'!C23,'Section 4 data'!$J$8:$J$14,0))</f>
        <v>Sitka spruce</v>
      </c>
      <c r="E22" t="s">
        <v>712</v>
      </c>
    </row>
    <row r="23" spans="2:14" x14ac:dyDescent="0.2">
      <c r="B23" t="s">
        <v>716</v>
      </c>
      <c r="C23" s="682">
        <f>MAX('Section 4 data'!$J$8:$J$14)</f>
        <v>0.47362680756872405</v>
      </c>
    </row>
    <row r="24" spans="2:14" x14ac:dyDescent="0.2">
      <c r="B24" t="s">
        <v>717</v>
      </c>
      <c r="C24" s="681" t="str">
        <f>INDEX('Section 4 data'!$C$16:$C$25,MATCH('Key findings'!C25,'Section 4 data'!$J$16:$J$25,0))</f>
        <v>Hazel</v>
      </c>
      <c r="E24" t="s">
        <v>712</v>
      </c>
    </row>
    <row r="25" spans="2:14" x14ac:dyDescent="0.2">
      <c r="B25" t="s">
        <v>717</v>
      </c>
      <c r="C25" s="682">
        <f>MAX('Section 4 data'!$J$16:$J$25)</f>
        <v>0.16907533547788547</v>
      </c>
    </row>
    <row r="27" spans="2:14" x14ac:dyDescent="0.2">
      <c r="B27" t="s">
        <v>718</v>
      </c>
      <c r="C27" s="680">
        <f>('Section 8 data'!$D$6+'Section 8 data'!$E$6)/'Section 3 data'!$H$6</f>
        <v>0.27764586494546484</v>
      </c>
      <c r="E27" s="706"/>
    </row>
    <row r="28" spans="2:14" x14ac:dyDescent="0.2">
      <c r="B28" t="s">
        <v>719</v>
      </c>
      <c r="C28" s="682">
        <f>('Thinning data'!$D$21+'Thinning data'!$D$26)/('Thinning data'!$C$5+'Thinning data'!$C$6)</f>
        <v>0.48070312649520491</v>
      </c>
    </row>
    <row r="30" spans="2:14" x14ac:dyDescent="0.2">
      <c r="B30" t="s">
        <v>720</v>
      </c>
      <c r="C30" s="680">
        <f>('Section 8 data'!$D$7+'Section 8 data'!$E$7)/'Section 3 data'!$H$7</f>
        <v>0.54020944215559064</v>
      </c>
    </row>
    <row r="31" spans="2:14" x14ac:dyDescent="0.2">
      <c r="B31" t="s">
        <v>721</v>
      </c>
      <c r="C31" s="682">
        <f>'Thinning data'!$D$16/'Thinning data'!$C$4</f>
        <v>4.2199761129916517E-2</v>
      </c>
    </row>
    <row r="33" spans="2:3" x14ac:dyDescent="0.2">
      <c r="B33" t="s">
        <v>722</v>
      </c>
      <c r="C33" s="682">
        <f>'Section 2 data'!$K$19</f>
        <v>0.10306744337035553</v>
      </c>
    </row>
    <row r="34" spans="2:3" x14ac:dyDescent="0.2">
      <c r="B34" t="s">
        <v>723</v>
      </c>
      <c r="C34" s="682">
        <f>'Section 2 data'!$J$19</f>
        <v>0.13452895649200125</v>
      </c>
    </row>
    <row r="35" spans="2:3" x14ac:dyDescent="0.2">
      <c r="B35" t="s">
        <v>724</v>
      </c>
      <c r="C35" s="682">
        <f>'Section 3 data'!$K$19</f>
        <v>9.8513404224198603E-2</v>
      </c>
    </row>
    <row r="36" spans="2:3" x14ac:dyDescent="0.2">
      <c r="B36" t="s">
        <v>725</v>
      </c>
      <c r="C36" s="682">
        <f>'Section 3 data'!$J$19</f>
        <v>0.14527016031062762</v>
      </c>
    </row>
    <row r="37" spans="2:3" x14ac:dyDescent="0.2">
      <c r="B37" t="s">
        <v>726</v>
      </c>
      <c r="C37" s="682">
        <f>'Section 4 data'!$K$19</f>
        <v>9.6673170455659971E-2</v>
      </c>
    </row>
    <row r="38" spans="2:3" x14ac:dyDescent="0.2">
      <c r="B38" t="s">
        <v>727</v>
      </c>
      <c r="C38" s="682">
        <f>'Section 4 data'!$J$19</f>
        <v>0.11879544956613952</v>
      </c>
    </row>
    <row r="40" spans="2:3" x14ac:dyDescent="0.2">
      <c r="B40" t="s">
        <v>728</v>
      </c>
      <c r="C40" s="682">
        <f>'Section 2 data'!$K$16</f>
        <v>0.14923442341450024</v>
      </c>
    </row>
    <row r="41" spans="2:3" x14ac:dyDescent="0.2">
      <c r="B41" t="s">
        <v>729</v>
      </c>
      <c r="C41" s="682">
        <f>'Section 2 data'!$J$16</f>
        <v>0.19478848604497934</v>
      </c>
    </row>
    <row r="42" spans="2:3" x14ac:dyDescent="0.2">
      <c r="B42" t="s">
        <v>730</v>
      </c>
      <c r="C42" s="682">
        <f>'Section 3 data'!$K$16</f>
        <v>0.25642282990311432</v>
      </c>
    </row>
    <row r="43" spans="2:3" x14ac:dyDescent="0.2">
      <c r="B43" t="s">
        <v>731</v>
      </c>
      <c r="C43" s="682">
        <f>'Section 3 data'!$J$16</f>
        <v>0.37812707723057309</v>
      </c>
    </row>
    <row r="44" spans="2:3" x14ac:dyDescent="0.2">
      <c r="B44" t="s">
        <v>732</v>
      </c>
      <c r="C44" s="682">
        <f>'Section 4 data'!$K$16</f>
        <v>6.9627833765154024E-2</v>
      </c>
    </row>
    <row r="45" spans="2:3" x14ac:dyDescent="0.2">
      <c r="B45" t="s">
        <v>733</v>
      </c>
      <c r="C45" s="682">
        <f>'Section 4 data'!$J$16</f>
        <v>8.5561172510026304E-2</v>
      </c>
    </row>
    <row r="47" spans="2:3" x14ac:dyDescent="0.2">
      <c r="B47" t="s">
        <v>734</v>
      </c>
      <c r="C47" s="682">
        <f>'Section 2 data'!$K$21</f>
        <v>2.4854874261856834E-2</v>
      </c>
    </row>
    <row r="48" spans="2:3" x14ac:dyDescent="0.2">
      <c r="B48" t="s">
        <v>735</v>
      </c>
      <c r="C48" s="682">
        <f>'Section 2 data'!$J$21</f>
        <v>3.2441867080882904E-2</v>
      </c>
    </row>
    <row r="49" spans="2:3" x14ac:dyDescent="0.2">
      <c r="B49" t="s">
        <v>736</v>
      </c>
      <c r="C49" s="682">
        <f>'Section 3 data'!$K$21</f>
        <v>4.3540510179830225E-2</v>
      </c>
    </row>
    <row r="50" spans="2:3" x14ac:dyDescent="0.2">
      <c r="B50" t="s">
        <v>737</v>
      </c>
      <c r="C50" s="682">
        <f>'Section 3 data'!$J$21</f>
        <v>6.4205850398140626E-2</v>
      </c>
    </row>
    <row r="51" spans="2:3" x14ac:dyDescent="0.2">
      <c r="B51" t="s">
        <v>738</v>
      </c>
      <c r="C51" s="682">
        <f>'Section 4 data'!$K$21</f>
        <v>1.5711311055498129E-2</v>
      </c>
    </row>
    <row r="52" spans="2:3" x14ac:dyDescent="0.2">
      <c r="B52" t="s">
        <v>739</v>
      </c>
      <c r="C52" s="682">
        <f>'Section 4 data'!$J$21</f>
        <v>1.9306620971610879E-2</v>
      </c>
    </row>
    <row r="54" spans="2:3" x14ac:dyDescent="0.2">
      <c r="B54" t="s">
        <v>740</v>
      </c>
      <c r="C54" s="682">
        <f>'Section 2 data'!$K$12</f>
        <v>3.0566537359788645E-2</v>
      </c>
    </row>
    <row r="55" spans="2:3" x14ac:dyDescent="0.2">
      <c r="B55" t="s">
        <v>741</v>
      </c>
      <c r="C55" s="682">
        <f>'Section 2 data'!$J$12</f>
        <v>0.13148094235407873</v>
      </c>
    </row>
    <row r="56" spans="2:3" x14ac:dyDescent="0.2">
      <c r="B56" t="s">
        <v>742</v>
      </c>
      <c r="C56" s="682">
        <f>'Section 3 data'!$K$12</f>
        <v>4.1693991270945002E-2</v>
      </c>
    </row>
    <row r="57" spans="2:3" x14ac:dyDescent="0.2">
      <c r="B57" t="s">
        <v>743</v>
      </c>
      <c r="C57" s="682">
        <f>'Section 3 data'!$J$12</f>
        <v>0.13003115936066048</v>
      </c>
    </row>
    <row r="58" spans="2:3" x14ac:dyDescent="0.2">
      <c r="B58" t="s">
        <v>744</v>
      </c>
      <c r="C58" s="682">
        <f>'Section 4 data'!$K$12</f>
        <v>1.9955039615733826E-2</v>
      </c>
    </row>
    <row r="59" spans="2:3" x14ac:dyDescent="0.2">
      <c r="B59" t="s">
        <v>745</v>
      </c>
      <c r="C59" s="682">
        <f>'Section 4 data'!$J$12</f>
        <v>0.10718181378491486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11" t="s">
        <v>298</v>
      </c>
      <c r="C5" s="811" t="s">
        <v>299</v>
      </c>
      <c r="D5" s="811" t="s">
        <v>310</v>
      </c>
    </row>
    <row r="6" spans="2:4" ht="15" customHeight="1" x14ac:dyDescent="0.2">
      <c r="B6" s="812"/>
      <c r="C6" s="812"/>
      <c r="D6" s="812"/>
    </row>
    <row r="7" spans="2:4" ht="15" customHeight="1" x14ac:dyDescent="0.2">
      <c r="B7" s="267"/>
      <c r="C7" s="267"/>
      <c r="D7" s="268"/>
    </row>
    <row r="8" spans="2:4" ht="15" customHeight="1" x14ac:dyDescent="0.2">
      <c r="B8" s="269" t="s">
        <v>285</v>
      </c>
      <c r="C8" s="269" t="s">
        <v>285</v>
      </c>
      <c r="D8" s="265" t="s">
        <v>312</v>
      </c>
    </row>
    <row r="9" spans="2:4" ht="15" customHeight="1" x14ac:dyDescent="0.2">
      <c r="B9" s="769" t="s">
        <v>306</v>
      </c>
      <c r="C9" s="269" t="s">
        <v>297</v>
      </c>
      <c r="D9" s="265" t="s">
        <v>324</v>
      </c>
    </row>
    <row r="10" spans="2:4" ht="15" customHeight="1" x14ac:dyDescent="0.2">
      <c r="B10" s="269" t="s">
        <v>286</v>
      </c>
      <c r="C10" s="269" t="s">
        <v>286</v>
      </c>
      <c r="D10" s="265" t="s">
        <v>318</v>
      </c>
    </row>
    <row r="11" spans="2:4" ht="15" customHeight="1" x14ac:dyDescent="0.2">
      <c r="B11" s="269" t="s">
        <v>287</v>
      </c>
      <c r="C11" s="269" t="s">
        <v>287</v>
      </c>
      <c r="D11" s="265" t="s">
        <v>316</v>
      </c>
    </row>
    <row r="12" spans="2:4" ht="15" customHeight="1" x14ac:dyDescent="0.2">
      <c r="B12" s="269" t="s">
        <v>304</v>
      </c>
      <c r="C12" s="269" t="s">
        <v>300</v>
      </c>
      <c r="D12" s="265" t="s">
        <v>314</v>
      </c>
    </row>
    <row r="13" spans="2:4" ht="15" customHeight="1" x14ac:dyDescent="0.2">
      <c r="B13" s="269" t="s">
        <v>288</v>
      </c>
      <c r="C13" s="269" t="s">
        <v>301</v>
      </c>
      <c r="D13" s="265" t="s">
        <v>319</v>
      </c>
    </row>
    <row r="14" spans="2:4" ht="15" customHeight="1" x14ac:dyDescent="0.2">
      <c r="B14" s="269" t="s">
        <v>305</v>
      </c>
      <c r="C14" s="269" t="s">
        <v>302</v>
      </c>
      <c r="D14" s="265" t="s">
        <v>320</v>
      </c>
    </row>
    <row r="15" spans="2:4" ht="15" customHeight="1" x14ac:dyDescent="0.2">
      <c r="B15" s="269" t="s">
        <v>289</v>
      </c>
      <c r="C15" s="269" t="s">
        <v>303</v>
      </c>
      <c r="D15" s="265" t="s">
        <v>317</v>
      </c>
    </row>
    <row r="16" spans="2:4" ht="15" customHeight="1" x14ac:dyDescent="0.2">
      <c r="B16" s="269" t="s">
        <v>290</v>
      </c>
      <c r="C16" s="269" t="s">
        <v>290</v>
      </c>
      <c r="D16" s="265" t="s">
        <v>311</v>
      </c>
    </row>
    <row r="17" spans="2:4" ht="15" customHeight="1" x14ac:dyDescent="0.2">
      <c r="B17" s="269" t="s">
        <v>291</v>
      </c>
      <c r="C17" s="269" t="s">
        <v>291</v>
      </c>
      <c r="D17" s="265" t="s">
        <v>321</v>
      </c>
    </row>
    <row r="18" spans="2:4" ht="15" customHeight="1" x14ac:dyDescent="0.2">
      <c r="B18" s="269" t="s">
        <v>292</v>
      </c>
      <c r="C18" s="269" t="s">
        <v>292</v>
      </c>
      <c r="D18" s="265" t="s">
        <v>322</v>
      </c>
    </row>
    <row r="19" spans="2:4" ht="15" customHeight="1" x14ac:dyDescent="0.2">
      <c r="B19" s="269" t="s">
        <v>293</v>
      </c>
      <c r="C19" s="269" t="s">
        <v>293</v>
      </c>
      <c r="D19" s="265" t="s">
        <v>323</v>
      </c>
    </row>
    <row r="20" spans="2:4" ht="15" customHeight="1" x14ac:dyDescent="0.2">
      <c r="B20" s="269" t="s">
        <v>294</v>
      </c>
      <c r="C20" s="269" t="s">
        <v>294</v>
      </c>
      <c r="D20" s="265" t="s">
        <v>315</v>
      </c>
    </row>
    <row r="21" spans="2:4" ht="15" customHeight="1" x14ac:dyDescent="0.2">
      <c r="B21" s="270" t="s">
        <v>295</v>
      </c>
      <c r="C21" s="270" t="s">
        <v>295</v>
      </c>
      <c r="D21" s="266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3" t="s">
        <v>358</v>
      </c>
      <c r="C2" s="813"/>
      <c r="D2" s="813"/>
      <c r="E2" s="813"/>
    </row>
    <row r="3" spans="2:5" ht="15" x14ac:dyDescent="0.2">
      <c r="B3" s="468"/>
      <c r="C3" s="468"/>
      <c r="D3" s="468"/>
      <c r="E3" s="468"/>
    </row>
    <row r="4" spans="2:5" ht="15" x14ac:dyDescent="0.2">
      <c r="B4" s="813" t="s">
        <v>306</v>
      </c>
      <c r="C4" s="813"/>
      <c r="D4" s="813"/>
      <c r="E4" s="813"/>
    </row>
    <row r="6" spans="2:5" x14ac:dyDescent="0.2">
      <c r="B6" s="504" t="s">
        <v>449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450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465</v>
      </c>
    </row>
    <row r="19" spans="2:5" x14ac:dyDescent="0.2">
      <c r="D19" t="s">
        <v>115</v>
      </c>
      <c r="E19" t="s">
        <v>466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451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467</v>
      </c>
    </row>
    <row r="28" spans="2:5" x14ac:dyDescent="0.2">
      <c r="D28" t="s">
        <v>142</v>
      </c>
      <c r="E28" t="s">
        <v>468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452</v>
      </c>
      <c r="C32" s="507"/>
      <c r="D32" s="507"/>
      <c r="E32" s="521" t="s">
        <v>760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453</v>
      </c>
      <c r="C37" s="508"/>
      <c r="D37" s="508"/>
      <c r="E37" s="522" t="s">
        <v>768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09" t="s">
        <v>454</v>
      </c>
      <c r="C40" s="509"/>
      <c r="D40" s="509"/>
      <c r="E40" s="523" t="s">
        <v>769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1" t="s">
        <v>455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469</v>
      </c>
    </row>
    <row r="46" spans="2:5" x14ac:dyDescent="0.2">
      <c r="D46" t="s">
        <v>171</v>
      </c>
      <c r="E46" t="s">
        <v>470</v>
      </c>
    </row>
    <row r="47" spans="2:5" x14ac:dyDescent="0.2">
      <c r="D47" t="s">
        <v>174</v>
      </c>
      <c r="E47" t="s">
        <v>471</v>
      </c>
    </row>
    <row r="48" spans="2:5" x14ac:dyDescent="0.2">
      <c r="D48" t="s">
        <v>177</v>
      </c>
      <c r="E48" t="s">
        <v>758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456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457</v>
      </c>
      <c r="C60" s="504"/>
      <c r="D60" s="504"/>
      <c r="E60" s="517" t="s">
        <v>444</v>
      </c>
    </row>
    <row r="61" spans="2:5" x14ac:dyDescent="0.2">
      <c r="D61" t="s">
        <v>196</v>
      </c>
      <c r="E61" t="s">
        <v>445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458</v>
      </c>
      <c r="C70" s="505"/>
      <c r="D70" s="505"/>
      <c r="E70" s="519" t="s">
        <v>446</v>
      </c>
    </row>
    <row r="71" spans="2:5" x14ac:dyDescent="0.2">
      <c r="D71" t="s">
        <v>206</v>
      </c>
      <c r="E71" t="s">
        <v>447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459</v>
      </c>
      <c r="C79" s="506"/>
      <c r="D79" s="506"/>
      <c r="E79" s="520" t="s">
        <v>448</v>
      </c>
    </row>
    <row r="80" spans="2:5" x14ac:dyDescent="0.2">
      <c r="D80" t="s">
        <v>237</v>
      </c>
      <c r="E80" t="s">
        <v>463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1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1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1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460</v>
      </c>
      <c r="C90" s="507"/>
      <c r="D90" s="507"/>
      <c r="E90" s="521" t="s">
        <v>751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461</v>
      </c>
      <c r="C102" s="508"/>
      <c r="D102" s="508"/>
      <c r="E102" s="522" t="s">
        <v>752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462</v>
      </c>
      <c r="C114" s="509"/>
      <c r="D114" s="509"/>
      <c r="E114" s="523" t="s">
        <v>753</v>
      </c>
    </row>
    <row r="115" spans="2:5" x14ac:dyDescent="0.2">
      <c r="C115" t="str">
        <f>'Table 62'!$B$3</f>
        <v>Table 62</v>
      </c>
      <c r="D115" t="s">
        <v>472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473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474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475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500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501</v>
      </c>
      <c r="E120" t="str">
        <f>'Table 67'!$C$3</f>
        <v>Number of sweet chestnut trees by mean stand dbh class</v>
      </c>
    </row>
    <row r="121" spans="2:5" x14ac:dyDescent="0.2">
      <c r="D121" t="s">
        <v>502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618</v>
      </c>
      <c r="C126" s="511"/>
      <c r="D126" s="511"/>
      <c r="E126" s="524" t="s">
        <v>754</v>
      </c>
    </row>
    <row r="127" spans="2:5" x14ac:dyDescent="0.2">
      <c r="C127" t="str">
        <f>'Table 71'!$B$3</f>
        <v>Table 71</v>
      </c>
      <c r="D127" t="s">
        <v>619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620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621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622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623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624</v>
      </c>
      <c r="E132" t="str">
        <f>'Table 76'!$C$3</f>
        <v>Number of larch trees by mean stand dbh class</v>
      </c>
    </row>
    <row r="133" spans="2:5" x14ac:dyDescent="0.2">
      <c r="D133" t="s">
        <v>625</v>
      </c>
      <c r="E133" t="s">
        <v>759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x14ac:dyDescent="0.2">
      <c r="B138" s="814" t="s">
        <v>780</v>
      </c>
      <c r="C138" s="814"/>
      <c r="D138" s="814"/>
      <c r="E138" s="814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2" t="s">
        <v>0</v>
      </c>
      <c r="C5" s="473" t="s">
        <v>1</v>
      </c>
      <c r="D5" s="474" t="s">
        <v>2</v>
      </c>
    </row>
    <row r="6" spans="2:4" ht="15" customHeight="1" x14ac:dyDescent="0.2">
      <c r="B6" s="815" t="str">
        <f>Index!$B$4</f>
        <v>Devon Cornwall and the Isles of Scilly</v>
      </c>
      <c r="C6" s="816"/>
      <c r="D6" s="816"/>
    </row>
    <row r="7" spans="2:4" ht="15" customHeight="1" x14ac:dyDescent="0.2">
      <c r="B7" s="28" t="s">
        <v>3</v>
      </c>
      <c r="C7" s="469">
        <v>108833.21109487508</v>
      </c>
      <c r="D7" s="475">
        <v>0.97366254579544231</v>
      </c>
    </row>
    <row r="8" spans="2:4" ht="15" customHeight="1" x14ac:dyDescent="0.2">
      <c r="B8" s="28" t="s">
        <v>4</v>
      </c>
      <c r="C8" s="469">
        <v>2687.0087971777903</v>
      </c>
      <c r="D8" s="475">
        <v>2.4038984053812176E-2</v>
      </c>
    </row>
    <row r="9" spans="2:4" ht="15" customHeight="1" x14ac:dyDescent="0.2">
      <c r="B9" s="28" t="s">
        <v>5</v>
      </c>
      <c r="C9" s="469">
        <v>256.91641132913446</v>
      </c>
      <c r="D9" s="475">
        <v>2.2984701507454976E-3</v>
      </c>
    </row>
    <row r="10" spans="2:4" ht="15" customHeight="1" x14ac:dyDescent="0.2">
      <c r="B10" s="118" t="s">
        <v>6</v>
      </c>
      <c r="C10" s="87">
        <v>111777.13630338201</v>
      </c>
      <c r="D10" s="476">
        <v>1</v>
      </c>
    </row>
    <row r="11" spans="2:4" ht="15" customHeight="1" x14ac:dyDescent="0.2">
      <c r="B11" s="28" t="s">
        <v>677</v>
      </c>
      <c r="C11" s="469">
        <f>C12-C10</f>
        <v>915122.86369661801</v>
      </c>
      <c r="D11" s="475"/>
    </row>
    <row r="12" spans="2:4" ht="15" customHeight="1" x14ac:dyDescent="0.2">
      <c r="B12" s="28" t="s">
        <v>307</v>
      </c>
      <c r="C12" s="469">
        <v>1026900</v>
      </c>
      <c r="D12" s="475"/>
    </row>
    <row r="13" spans="2:4" ht="15" customHeight="1" x14ac:dyDescent="0.2">
      <c r="B13" s="477" t="s">
        <v>678</v>
      </c>
      <c r="C13" s="225"/>
      <c r="D13" s="478">
        <f>C10/C12</f>
        <v>0.10884909563091051</v>
      </c>
    </row>
    <row r="14" spans="2:4" ht="15" customHeight="1" x14ac:dyDescent="0.2">
      <c r="B14" s="477" t="s">
        <v>679</v>
      </c>
      <c r="C14" s="225"/>
      <c r="D14" s="478">
        <f>C11/C12</f>
        <v>0.8911509043690895</v>
      </c>
    </row>
  </sheetData>
  <mergeCells count="1">
    <mergeCell ref="B6:D6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5" t="s">
        <v>9</v>
      </c>
      <c r="C5" s="444" t="s">
        <v>1</v>
      </c>
      <c r="D5" s="445" t="s">
        <v>10</v>
      </c>
    </row>
    <row r="6" spans="2:4" ht="15" customHeight="1" x14ac:dyDescent="0.2">
      <c r="B6" s="817" t="str">
        <f>Index!$B$4</f>
        <v>Devon Cornwall and the Isles of Scilly</v>
      </c>
      <c r="C6" s="816"/>
      <c r="D6" s="816"/>
    </row>
    <row r="7" spans="2:4" ht="15" customHeight="1" x14ac:dyDescent="0.2">
      <c r="B7" s="480" t="s">
        <v>11</v>
      </c>
      <c r="C7" s="469">
        <v>11420.094708878294</v>
      </c>
      <c r="D7" s="470">
        <v>0.10216843163598525</v>
      </c>
    </row>
    <row r="8" spans="2:4" ht="15" customHeight="1" x14ac:dyDescent="0.2">
      <c r="B8" s="480" t="s">
        <v>12</v>
      </c>
      <c r="C8" s="469">
        <v>100357.04159450375</v>
      </c>
      <c r="D8" s="470">
        <v>0.89783156836401468</v>
      </c>
    </row>
    <row r="9" spans="2:4" ht="15" customHeight="1" x14ac:dyDescent="0.2">
      <c r="B9" s="72" t="s">
        <v>13</v>
      </c>
      <c r="C9" s="87">
        <v>111777.13630338205</v>
      </c>
      <c r="D9" s="471">
        <v>0.99999999999999989</v>
      </c>
    </row>
  </sheetData>
  <mergeCells count="1">
    <mergeCell ref="B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8" t="s">
        <v>16</v>
      </c>
      <c r="C5" s="820" t="s">
        <v>17</v>
      </c>
      <c r="D5" s="822" t="s">
        <v>18</v>
      </c>
    </row>
    <row r="6" spans="2:4" ht="15" customHeight="1" x14ac:dyDescent="0.2">
      <c r="B6" s="819"/>
      <c r="C6" s="821"/>
      <c r="D6" s="823"/>
    </row>
    <row r="7" spans="2:4" ht="15" customHeight="1" x14ac:dyDescent="0.2">
      <c r="B7" s="817" t="str">
        <f>Index!$B$4</f>
        <v>Devon Cornwall and the Isles of Scilly</v>
      </c>
      <c r="C7" s="816"/>
      <c r="D7" s="816"/>
    </row>
    <row r="8" spans="2:4" ht="15" customHeight="1" x14ac:dyDescent="0.2">
      <c r="B8" s="109" t="s">
        <v>19</v>
      </c>
      <c r="C8" s="469">
        <v>71021.393712942823</v>
      </c>
      <c r="D8" s="475">
        <v>0.63538390820980362</v>
      </c>
    </row>
    <row r="9" spans="2:4" ht="15" customHeight="1" x14ac:dyDescent="0.2">
      <c r="B9" s="109" t="s">
        <v>20</v>
      </c>
      <c r="C9" s="469">
        <v>23711.606917971028</v>
      </c>
      <c r="D9" s="475">
        <v>0.21213288962434779</v>
      </c>
    </row>
    <row r="10" spans="2:4" ht="15" customHeight="1" x14ac:dyDescent="0.2">
      <c r="B10" s="109" t="s">
        <v>21</v>
      </c>
      <c r="C10" s="469">
        <v>1068.1399326605017</v>
      </c>
      <c r="D10" s="475">
        <v>9.5559786910391856E-3</v>
      </c>
    </row>
    <row r="11" spans="2:4" ht="15" customHeight="1" x14ac:dyDescent="0.2">
      <c r="B11" s="109" t="s">
        <v>22</v>
      </c>
      <c r="C11" s="469">
        <v>573.23560574507985</v>
      </c>
      <c r="D11" s="475">
        <v>5.1283797805413561E-3</v>
      </c>
    </row>
    <row r="12" spans="2:4" ht="15" customHeight="1" x14ac:dyDescent="0.2">
      <c r="B12" s="109" t="s">
        <v>23</v>
      </c>
      <c r="C12" s="469">
        <v>2126.6601915570131</v>
      </c>
      <c r="D12" s="475">
        <v>1.9025896188509403E-2</v>
      </c>
    </row>
    <row r="13" spans="2:4" ht="15" customHeight="1" x14ac:dyDescent="0.2">
      <c r="B13" s="109" t="s">
        <v>24</v>
      </c>
      <c r="C13" s="469">
        <v>2162.1723624826204</v>
      </c>
      <c r="D13" s="475">
        <v>1.9343601330187227E-2</v>
      </c>
    </row>
    <row r="14" spans="2:4" ht="15" customHeight="1" x14ac:dyDescent="0.2">
      <c r="B14" s="109" t="s">
        <v>25</v>
      </c>
      <c r="C14" s="469">
        <v>7267.1837844251886</v>
      </c>
      <c r="D14" s="475">
        <v>6.5014939769979616E-2</v>
      </c>
    </row>
    <row r="15" spans="2:4" ht="15" customHeight="1" x14ac:dyDescent="0.2">
      <c r="B15" s="109" t="s">
        <v>26</v>
      </c>
      <c r="C15" s="469">
        <v>33.326266881599999</v>
      </c>
      <c r="D15" s="475">
        <v>2.9814922786308343E-4</v>
      </c>
    </row>
    <row r="16" spans="2:4" ht="15" customHeight="1" x14ac:dyDescent="0.2">
      <c r="B16" s="109" t="s">
        <v>27</v>
      </c>
      <c r="C16" s="469">
        <v>0</v>
      </c>
      <c r="D16" s="475">
        <v>0</v>
      </c>
    </row>
    <row r="17" spans="2:4" ht="15" customHeight="1" x14ac:dyDescent="0.2">
      <c r="B17" s="109" t="s">
        <v>28</v>
      </c>
      <c r="C17" s="469">
        <v>864.36310749413235</v>
      </c>
      <c r="D17" s="475">
        <v>7.7329151209251275E-3</v>
      </c>
    </row>
    <row r="18" spans="2:4" ht="15" customHeight="1" x14ac:dyDescent="0.2">
      <c r="B18" s="109" t="s">
        <v>4</v>
      </c>
      <c r="C18" s="469">
        <v>2687.0087971777903</v>
      </c>
      <c r="D18" s="475">
        <v>2.4038984053812162E-2</v>
      </c>
    </row>
    <row r="19" spans="2:4" ht="15" customHeight="1" x14ac:dyDescent="0.2">
      <c r="B19" s="109" t="s">
        <v>5</v>
      </c>
      <c r="C19" s="469">
        <v>256.91641132913446</v>
      </c>
      <c r="D19" s="475">
        <v>2.2984701507454959E-3</v>
      </c>
    </row>
    <row r="20" spans="2:4" ht="15" customHeight="1" x14ac:dyDescent="0.2">
      <c r="B20" s="109" t="s">
        <v>674</v>
      </c>
      <c r="C20" s="469">
        <v>0</v>
      </c>
      <c r="D20" s="475">
        <v>0</v>
      </c>
    </row>
    <row r="21" spans="2:4" ht="15" customHeight="1" x14ac:dyDescent="0.2">
      <c r="B21" s="109" t="s">
        <v>675</v>
      </c>
      <c r="C21" s="469">
        <v>0</v>
      </c>
      <c r="D21" s="475">
        <v>0</v>
      </c>
    </row>
    <row r="22" spans="2:4" ht="15" customHeight="1" x14ac:dyDescent="0.2">
      <c r="B22" s="109" t="s">
        <v>29</v>
      </c>
      <c r="C22" s="469">
        <v>5.1292127151500004</v>
      </c>
      <c r="D22" s="475">
        <v>4.5887852245815711E-5</v>
      </c>
    </row>
    <row r="23" spans="2:4" ht="15" customHeight="1" x14ac:dyDescent="0.2">
      <c r="B23" s="107" t="s">
        <v>30</v>
      </c>
      <c r="C23" s="87">
        <v>111777.13630338208</v>
      </c>
      <c r="D23" s="476">
        <v>0.99999999999999967</v>
      </c>
    </row>
  </sheetData>
  <mergeCells count="4">
    <mergeCell ref="B5:B6"/>
    <mergeCell ref="C5:C6"/>
    <mergeCell ref="D5:D6"/>
    <mergeCell ref="B7:D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8" t="s">
        <v>16</v>
      </c>
      <c r="C5" s="824" t="s">
        <v>34</v>
      </c>
      <c r="D5" s="824"/>
      <c r="E5" s="825" t="s">
        <v>17</v>
      </c>
    </row>
    <row r="6" spans="2:5" ht="15" customHeight="1" x14ac:dyDescent="0.2">
      <c r="B6" s="819"/>
      <c r="C6" s="482" t="s">
        <v>35</v>
      </c>
      <c r="D6" s="482" t="s">
        <v>348</v>
      </c>
      <c r="E6" s="826"/>
    </row>
    <row r="7" spans="2:5" ht="15" customHeight="1" x14ac:dyDescent="0.2">
      <c r="B7" s="771" t="str">
        <f>Index!$B$4</f>
        <v>Devon Cornwall and the Isles of Scilly</v>
      </c>
      <c r="C7" s="479"/>
      <c r="D7" s="479"/>
      <c r="E7" s="479"/>
    </row>
    <row r="8" spans="2:5" ht="15" customHeight="1" x14ac:dyDescent="0.2">
      <c r="B8" s="109" t="s">
        <v>19</v>
      </c>
      <c r="C8" s="469">
        <v>61740.979698158597</v>
      </c>
      <c r="D8" s="469">
        <v>9280.414018159443</v>
      </c>
      <c r="E8" s="484">
        <v>71021.393716318038</v>
      </c>
    </row>
    <row r="9" spans="2:5" ht="15" customHeight="1" x14ac:dyDescent="0.2">
      <c r="B9" s="109" t="s">
        <v>20</v>
      </c>
      <c r="C9" s="469">
        <v>23298.053222802704</v>
      </c>
      <c r="D9" s="469">
        <v>413.55369464404822</v>
      </c>
      <c r="E9" s="484">
        <v>23711.606917446752</v>
      </c>
    </row>
    <row r="10" spans="2:5" ht="15" customHeight="1" x14ac:dyDescent="0.2">
      <c r="B10" s="109" t="s">
        <v>21</v>
      </c>
      <c r="C10" s="469">
        <v>1058.884431148789</v>
      </c>
      <c r="D10" s="469">
        <v>9.2555037264000006</v>
      </c>
      <c r="E10" s="484">
        <v>1068.1399348751891</v>
      </c>
    </row>
    <row r="11" spans="2:5" ht="15" customHeight="1" x14ac:dyDescent="0.2">
      <c r="B11" s="109" t="s">
        <v>22</v>
      </c>
      <c r="C11" s="469">
        <v>538.40411820124393</v>
      </c>
      <c r="D11" s="469">
        <v>34.831487641450003</v>
      </c>
      <c r="E11" s="484">
        <v>573.23560584269399</v>
      </c>
    </row>
    <row r="12" spans="2:5" ht="15" customHeight="1" x14ac:dyDescent="0.2">
      <c r="B12" s="485" t="s">
        <v>23</v>
      </c>
      <c r="C12" s="198">
        <v>1713.1077391177637</v>
      </c>
      <c r="D12" s="198">
        <v>413.55245239986999</v>
      </c>
      <c r="E12" s="486">
        <v>2126.6601915176338</v>
      </c>
    </row>
    <row r="13" spans="2:5" ht="15" customHeight="1" x14ac:dyDescent="0.2">
      <c r="B13" s="109" t="s">
        <v>24</v>
      </c>
      <c r="C13" s="469">
        <v>1909.1806013587754</v>
      </c>
      <c r="D13" s="469">
        <v>252.991761176625</v>
      </c>
      <c r="E13" s="484">
        <v>2162.1723625354007</v>
      </c>
    </row>
    <row r="14" spans="2:5" ht="15" customHeight="1" x14ac:dyDescent="0.2">
      <c r="B14" s="109" t="s">
        <v>25</v>
      </c>
      <c r="C14" s="469">
        <v>6785.2156208466249</v>
      </c>
      <c r="D14" s="469">
        <v>481.96816595391425</v>
      </c>
      <c r="E14" s="484">
        <v>7267.1837868005396</v>
      </c>
    </row>
    <row r="15" spans="2:5" ht="15" customHeight="1" x14ac:dyDescent="0.2">
      <c r="B15" s="109" t="s">
        <v>26</v>
      </c>
      <c r="C15" s="469">
        <v>33.326266881599999</v>
      </c>
      <c r="D15" s="469">
        <v>0</v>
      </c>
      <c r="E15" s="484">
        <v>33.326266881599999</v>
      </c>
    </row>
    <row r="16" spans="2:5" ht="15" customHeight="1" x14ac:dyDescent="0.2">
      <c r="B16" s="485" t="s">
        <v>27</v>
      </c>
      <c r="C16" s="198">
        <v>0</v>
      </c>
      <c r="D16" s="198">
        <v>0</v>
      </c>
      <c r="E16" s="486">
        <v>0</v>
      </c>
    </row>
    <row r="17" spans="2:5" ht="15" customHeight="1" x14ac:dyDescent="0.2">
      <c r="B17" s="109" t="s">
        <v>28</v>
      </c>
      <c r="C17" s="469">
        <v>571.61735043390763</v>
      </c>
      <c r="D17" s="469">
        <v>292.74575706022506</v>
      </c>
      <c r="E17" s="484">
        <v>864.36310749413269</v>
      </c>
    </row>
    <row r="18" spans="2:5" ht="15" customHeight="1" x14ac:dyDescent="0.2">
      <c r="B18" s="109" t="s">
        <v>4</v>
      </c>
      <c r="C18" s="469">
        <v>2464.0607953399485</v>
      </c>
      <c r="D18" s="469">
        <v>222.94799874057603</v>
      </c>
      <c r="E18" s="484">
        <v>2687.0087940805247</v>
      </c>
    </row>
    <row r="19" spans="2:5" ht="15" customHeight="1" x14ac:dyDescent="0.2">
      <c r="B19" s="109" t="s">
        <v>5</v>
      </c>
      <c r="C19" s="469">
        <v>235.26127042268448</v>
      </c>
      <c r="D19" s="469">
        <v>21.655140906449997</v>
      </c>
      <c r="E19" s="484">
        <v>256.91641132913446</v>
      </c>
    </row>
    <row r="20" spans="2:5" ht="15" customHeight="1" x14ac:dyDescent="0.2">
      <c r="B20" s="109" t="s">
        <v>674</v>
      </c>
      <c r="C20" s="469">
        <v>0</v>
      </c>
      <c r="D20" s="469">
        <v>0</v>
      </c>
      <c r="E20" s="484">
        <v>0</v>
      </c>
    </row>
    <row r="21" spans="2:5" ht="15" customHeight="1" x14ac:dyDescent="0.2">
      <c r="B21" s="109" t="s">
        <v>675</v>
      </c>
      <c r="C21" s="469">
        <v>0</v>
      </c>
      <c r="D21" s="469">
        <v>0</v>
      </c>
      <c r="E21" s="484">
        <v>0</v>
      </c>
    </row>
    <row r="22" spans="2:5" ht="15" customHeight="1" x14ac:dyDescent="0.2">
      <c r="B22" s="109" t="s">
        <v>29</v>
      </c>
      <c r="C22" s="198">
        <v>5.1292127151500004</v>
      </c>
      <c r="D22" s="198">
        <v>0</v>
      </c>
      <c r="E22" s="486">
        <v>5.1292127151500004</v>
      </c>
    </row>
    <row r="23" spans="2:5" ht="15" customHeight="1" x14ac:dyDescent="0.2">
      <c r="B23" s="487" t="s">
        <v>30</v>
      </c>
      <c r="C23" s="488">
        <v>100353.22032742779</v>
      </c>
      <c r="D23" s="488">
        <v>11423.915980409001</v>
      </c>
      <c r="E23" s="489">
        <v>111777.1363078368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27" t="s">
        <v>16</v>
      </c>
      <c r="C5" s="829" t="s">
        <v>11</v>
      </c>
      <c r="D5" s="830"/>
      <c r="E5" s="829" t="s">
        <v>12</v>
      </c>
      <c r="F5" s="830"/>
    </row>
    <row r="6" spans="2:6" ht="30" customHeight="1" x14ac:dyDescent="0.2">
      <c r="B6" s="828"/>
      <c r="C6" s="481" t="s">
        <v>1</v>
      </c>
      <c r="D6" s="481" t="s">
        <v>44</v>
      </c>
      <c r="E6" s="481" t="s">
        <v>1</v>
      </c>
      <c r="F6" s="481" t="s">
        <v>44</v>
      </c>
    </row>
    <row r="7" spans="2:6" ht="15" customHeight="1" x14ac:dyDescent="0.2">
      <c r="B7" s="490" t="str">
        <f>Index!$B$4</f>
        <v>Devon Cornwall and the Isles of Scilly</v>
      </c>
      <c r="C7" s="490"/>
      <c r="D7" s="490"/>
      <c r="E7" s="490"/>
      <c r="F7" s="490"/>
    </row>
    <row r="8" spans="2:6" ht="15" customHeight="1" x14ac:dyDescent="0.2">
      <c r="B8" s="480" t="s">
        <v>19</v>
      </c>
      <c r="C8" s="469">
        <v>1207.2479612876039</v>
      </c>
      <c r="D8" s="470">
        <v>0.10571260502070275</v>
      </c>
      <c r="E8" s="469">
        <v>69814.145755030389</v>
      </c>
      <c r="F8" s="470">
        <v>0.69565767028295278</v>
      </c>
    </row>
    <row r="9" spans="2:6" ht="15" customHeight="1" x14ac:dyDescent="0.2">
      <c r="B9" s="480" t="s">
        <v>20</v>
      </c>
      <c r="C9" s="469">
        <v>7709.9524046166307</v>
      </c>
      <c r="D9" s="470">
        <v>0.67512158182347737</v>
      </c>
      <c r="E9" s="469">
        <v>16001.654512830115</v>
      </c>
      <c r="F9" s="470">
        <v>0.15944725211030764</v>
      </c>
    </row>
    <row r="10" spans="2:6" ht="15" customHeight="1" x14ac:dyDescent="0.2">
      <c r="B10" s="480" t="s">
        <v>21</v>
      </c>
      <c r="C10" s="469">
        <v>550.96696035671607</v>
      </c>
      <c r="D10" s="470">
        <v>4.8245393264135863E-2</v>
      </c>
      <c r="E10" s="469">
        <v>517.17297451847287</v>
      </c>
      <c r="F10" s="470">
        <v>5.1533302126081301E-3</v>
      </c>
    </row>
    <row r="11" spans="2:6" ht="15" customHeight="1" x14ac:dyDescent="0.2">
      <c r="B11" s="480" t="s">
        <v>22</v>
      </c>
      <c r="C11" s="469">
        <v>93.739573558394994</v>
      </c>
      <c r="D11" s="470">
        <v>8.208300889420166E-3</v>
      </c>
      <c r="E11" s="469">
        <v>479.49603228429891</v>
      </c>
      <c r="F11" s="470">
        <v>4.7779012279152632E-3</v>
      </c>
    </row>
    <row r="12" spans="2:6" ht="15" customHeight="1" x14ac:dyDescent="0.2">
      <c r="B12" s="483" t="s">
        <v>23</v>
      </c>
      <c r="C12" s="198">
        <v>250.99826101425003</v>
      </c>
      <c r="D12" s="491">
        <v>2.1978649687826247E-2</v>
      </c>
      <c r="E12" s="198">
        <v>1875.6619305033837</v>
      </c>
      <c r="F12" s="491">
        <v>1.8689888627884444E-2</v>
      </c>
    </row>
    <row r="13" spans="2:6" ht="15" customHeight="1" x14ac:dyDescent="0.2">
      <c r="B13" s="480" t="s">
        <v>24</v>
      </c>
      <c r="C13" s="469">
        <v>269.92879402599408</v>
      </c>
      <c r="D13" s="470">
        <v>2.3636300827669526E-2</v>
      </c>
      <c r="E13" s="469">
        <v>1892.2435685094063</v>
      </c>
      <c r="F13" s="470">
        <v>1.8855115080775815E-2</v>
      </c>
    </row>
    <row r="14" spans="2:6" ht="15" customHeight="1" x14ac:dyDescent="0.2">
      <c r="B14" s="480" t="s">
        <v>25</v>
      </c>
      <c r="C14" s="469">
        <v>1299.4663991006826</v>
      </c>
      <c r="D14" s="470">
        <v>0.11378770773759837</v>
      </c>
      <c r="E14" s="469">
        <v>5967.7173876998586</v>
      </c>
      <c r="F14" s="470">
        <v>5.9464859591656906E-2</v>
      </c>
    </row>
    <row r="15" spans="2:6" ht="15" customHeight="1" x14ac:dyDescent="0.2">
      <c r="B15" s="480" t="s">
        <v>26</v>
      </c>
      <c r="C15" s="469">
        <v>0</v>
      </c>
      <c r="D15" s="470">
        <v>0</v>
      </c>
      <c r="E15" s="469">
        <v>33.326266881599999</v>
      </c>
      <c r="F15" s="470">
        <v>3.3207701573017244E-4</v>
      </c>
    </row>
    <row r="16" spans="2:6" ht="15" customHeight="1" x14ac:dyDescent="0.2">
      <c r="B16" s="483" t="s">
        <v>27</v>
      </c>
      <c r="C16" s="198">
        <v>0</v>
      </c>
      <c r="D16" s="491">
        <v>0</v>
      </c>
      <c r="E16" s="198">
        <v>36.504059868349998</v>
      </c>
      <c r="F16" s="491">
        <v>3.6374188882854055E-4</v>
      </c>
    </row>
    <row r="17" spans="2:6" ht="15" customHeight="1" x14ac:dyDescent="0.2">
      <c r="B17" s="480" t="s">
        <v>28</v>
      </c>
      <c r="C17" s="469">
        <v>10.800203173214999</v>
      </c>
      <c r="D17" s="470">
        <v>9.4571922985540265E-4</v>
      </c>
      <c r="E17" s="469">
        <v>974.91222019621819</v>
      </c>
      <c r="F17" s="470">
        <v>9.7144376185855537E-3</v>
      </c>
    </row>
    <row r="18" spans="2:6" ht="15" customHeight="1" x14ac:dyDescent="0.2">
      <c r="B18" s="480" t="s">
        <v>296</v>
      </c>
      <c r="C18" s="469">
        <v>18.378318825588025</v>
      </c>
      <c r="D18" s="470">
        <v>1.6092965333168142E-3</v>
      </c>
      <c r="E18" s="469">
        <v>2530.2115396181853</v>
      </c>
      <c r="F18" s="470">
        <v>2.5212097719422472E-2</v>
      </c>
    </row>
    <row r="19" spans="2:6" ht="15" customHeight="1" x14ac:dyDescent="0.2">
      <c r="B19" s="480" t="s">
        <v>43</v>
      </c>
      <c r="C19" s="469">
        <v>8.615833192937</v>
      </c>
      <c r="D19" s="470">
        <v>7.5444498599756013E-4</v>
      </c>
      <c r="E19" s="469">
        <v>228.86613802929753</v>
      </c>
      <c r="F19" s="470">
        <v>2.2805189788725005E-3</v>
      </c>
    </row>
    <row r="20" spans="2:6" ht="15" customHeight="1" x14ac:dyDescent="0.2">
      <c r="B20" s="480" t="s">
        <v>674</v>
      </c>
      <c r="C20" s="469">
        <v>0</v>
      </c>
      <c r="D20" s="470">
        <v>0</v>
      </c>
      <c r="E20" s="469">
        <v>0</v>
      </c>
      <c r="F20" s="470">
        <v>0</v>
      </c>
    </row>
    <row r="21" spans="2:6" ht="15" customHeight="1" x14ac:dyDescent="0.2">
      <c r="B21" s="480" t="s">
        <v>675</v>
      </c>
      <c r="C21" s="469">
        <v>0</v>
      </c>
      <c r="D21" s="470">
        <v>0</v>
      </c>
      <c r="E21" s="469">
        <v>0</v>
      </c>
      <c r="F21" s="470">
        <v>0</v>
      </c>
    </row>
    <row r="22" spans="2:6" ht="15" customHeight="1" x14ac:dyDescent="0.2">
      <c r="B22" s="483" t="s">
        <v>29</v>
      </c>
      <c r="C22" s="198">
        <v>0</v>
      </c>
      <c r="D22" s="491">
        <v>0</v>
      </c>
      <c r="E22" s="198">
        <v>5.1292127151500004</v>
      </c>
      <c r="F22" s="491">
        <v>5.1109644459838517E-5</v>
      </c>
    </row>
    <row r="23" spans="2:6" ht="15" customHeight="1" x14ac:dyDescent="0.2">
      <c r="B23" s="72" t="s">
        <v>30</v>
      </c>
      <c r="C23" s="87">
        <v>11420.094709152012</v>
      </c>
      <c r="D23" s="471">
        <v>1.0000000000000002</v>
      </c>
      <c r="E23" s="87">
        <v>100357.04159868472</v>
      </c>
      <c r="F23" s="471">
        <v>1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x14ac:dyDescent="0.2">
      <c r="A3" s="273"/>
      <c r="B3" s="784" t="s">
        <v>614</v>
      </c>
      <c r="C3" s="785"/>
      <c r="D3" s="785"/>
      <c r="E3" s="785"/>
      <c r="F3" s="785"/>
      <c r="G3" s="785"/>
      <c r="H3" s="785"/>
      <c r="J3" s="786" t="s">
        <v>746</v>
      </c>
      <c r="K3" s="786" t="s">
        <v>747</v>
      </c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787"/>
      <c r="K4" s="787"/>
    </row>
    <row r="5" spans="1:19" s="23" customFormat="1" x14ac:dyDescent="0.2">
      <c r="A5" s="427"/>
      <c r="B5" s="435"/>
      <c r="C5" s="425" t="s">
        <v>106</v>
      </c>
      <c r="D5" s="426">
        <v>10544.929</v>
      </c>
      <c r="E5" s="428">
        <v>113611.928</v>
      </c>
      <c r="F5" s="433">
        <v>3.79</v>
      </c>
      <c r="G5" s="440">
        <f>E5*F5/100</f>
        <v>4305.8920711999999</v>
      </c>
      <c r="H5" s="441">
        <f>SUM(D5,E5)</f>
        <v>124156.857</v>
      </c>
      <c r="I5" s="427"/>
      <c r="J5" s="685"/>
      <c r="K5" s="685"/>
    </row>
    <row r="6" spans="1:19" s="24" customFormat="1" x14ac:dyDescent="0.2">
      <c r="A6" s="429"/>
      <c r="B6" s="436"/>
      <c r="C6" s="425" t="s">
        <v>92</v>
      </c>
      <c r="D6" s="426">
        <v>7957.8720000000003</v>
      </c>
      <c r="E6" s="428">
        <v>15157.57</v>
      </c>
      <c r="F6" s="433">
        <v>9.6199999999999992</v>
      </c>
      <c r="G6" s="440">
        <f t="shared" ref="G6:G26" si="0">E6*F6/100</f>
        <v>1458.158234</v>
      </c>
      <c r="H6" s="441">
        <f>SUM(D6,E6)</f>
        <v>23115.441999999999</v>
      </c>
      <c r="I6" s="429"/>
      <c r="J6" s="686"/>
      <c r="K6" s="686"/>
    </row>
    <row r="7" spans="1:19" s="24" customFormat="1" x14ac:dyDescent="0.2">
      <c r="A7" s="429"/>
      <c r="B7" s="436"/>
      <c r="C7" s="425" t="s">
        <v>105</v>
      </c>
      <c r="D7" s="426">
        <v>2587.0569999999998</v>
      </c>
      <c r="E7" s="428">
        <v>98449.111000000004</v>
      </c>
      <c r="F7" s="433">
        <v>4.21</v>
      </c>
      <c r="G7" s="440">
        <f>E7*F7/100</f>
        <v>4144.7075731000004</v>
      </c>
      <c r="H7" s="441">
        <f>SUM(D7,E7)</f>
        <v>101036.16800000001</v>
      </c>
      <c r="I7" s="429"/>
      <c r="J7" s="686"/>
      <c r="K7" s="686"/>
    </row>
    <row r="8" spans="1:19" s="24" customFormat="1" x14ac:dyDescent="0.2">
      <c r="A8" s="429"/>
      <c r="B8" s="436"/>
      <c r="C8" s="425" t="s">
        <v>84</v>
      </c>
      <c r="D8" s="426">
        <v>4589.2950000000001</v>
      </c>
      <c r="E8" s="430">
        <v>6358.7979999999998</v>
      </c>
      <c r="F8" s="433">
        <v>20.69</v>
      </c>
      <c r="G8" s="440">
        <f t="shared" si="0"/>
        <v>1315.6353062000001</v>
      </c>
      <c r="H8" s="441">
        <f>SUM(D8,E8)</f>
        <v>10948.093000000001</v>
      </c>
      <c r="I8" s="429"/>
      <c r="J8" s="687">
        <f>H8/$H$6</f>
        <v>0.47362680756872405</v>
      </c>
      <c r="K8" s="687">
        <f>H8/$H$5</f>
        <v>8.8179527611592173E-2</v>
      </c>
    </row>
    <row r="9" spans="1:19" s="24" customFormat="1" x14ac:dyDescent="0.2">
      <c r="A9" s="429"/>
      <c r="B9" s="436"/>
      <c r="C9" s="425" t="s">
        <v>85</v>
      </c>
      <c r="D9" s="426">
        <v>222.29499999999999</v>
      </c>
      <c r="E9" s="430">
        <v>420.5</v>
      </c>
      <c r="F9" s="433">
        <v>33.619999999999997</v>
      </c>
      <c r="G9" s="440">
        <f t="shared" si="0"/>
        <v>141.37209999999999</v>
      </c>
      <c r="H9" s="441">
        <f t="shared" ref="H9:H15" si="1">SUM(D9,E9)</f>
        <v>642.79499999999996</v>
      </c>
      <c r="I9" s="429"/>
      <c r="J9" s="687">
        <f t="shared" ref="J9:J15" si="2">H9/$H$6</f>
        <v>2.7808034127143232E-2</v>
      </c>
      <c r="K9" s="687">
        <f t="shared" ref="K9:K26" si="3">H9/$H$5</f>
        <v>5.1772815093088249E-3</v>
      </c>
    </row>
    <row r="10" spans="1:19" s="24" customFormat="1" x14ac:dyDescent="0.2">
      <c r="A10" s="429"/>
      <c r="B10" s="436"/>
      <c r="C10" s="425" t="s">
        <v>86</v>
      </c>
      <c r="D10" s="426">
        <v>210.40100000000001</v>
      </c>
      <c r="E10" s="430">
        <v>261.86500000000001</v>
      </c>
      <c r="F10" s="433">
        <v>56.19</v>
      </c>
      <c r="G10" s="440">
        <f t="shared" si="0"/>
        <v>147.1419435</v>
      </c>
      <c r="H10" s="441">
        <f t="shared" si="1"/>
        <v>472.26600000000002</v>
      </c>
      <c r="I10" s="429"/>
      <c r="J10" s="687">
        <f t="shared" si="2"/>
        <v>2.0430757932294784E-2</v>
      </c>
      <c r="K10" s="687">
        <f t="shared" si="3"/>
        <v>3.8037850780968142E-3</v>
      </c>
    </row>
    <row r="11" spans="1:19" s="24" customFormat="1" x14ac:dyDescent="0.2">
      <c r="A11" s="429"/>
      <c r="B11" s="436"/>
      <c r="C11" s="425" t="s">
        <v>87</v>
      </c>
      <c r="D11" s="426">
        <v>116.13</v>
      </c>
      <c r="E11" s="430">
        <v>1440.066</v>
      </c>
      <c r="F11" s="433">
        <v>23.53</v>
      </c>
      <c r="G11" s="440">
        <f t="shared" si="0"/>
        <v>338.84752980000007</v>
      </c>
      <c r="H11" s="441">
        <f t="shared" si="1"/>
        <v>1556.1959999999999</v>
      </c>
      <c r="I11" s="429"/>
      <c r="J11" s="687">
        <f t="shared" si="2"/>
        <v>6.7322787944093826E-2</v>
      </c>
      <c r="K11" s="687">
        <f t="shared" si="3"/>
        <v>1.2534112393002988E-2</v>
      </c>
    </row>
    <row r="12" spans="1:19" s="24" customFormat="1" x14ac:dyDescent="0.2">
      <c r="A12" s="429"/>
      <c r="B12" s="436"/>
      <c r="C12" s="425" t="s">
        <v>88</v>
      </c>
      <c r="D12" s="426">
        <v>726.09199999999998</v>
      </c>
      <c r="E12" s="430">
        <v>1751.463</v>
      </c>
      <c r="F12" s="433">
        <v>19.579999999999998</v>
      </c>
      <c r="G12" s="440">
        <f t="shared" si="0"/>
        <v>342.9364554</v>
      </c>
      <c r="H12" s="441">
        <f t="shared" si="1"/>
        <v>2477.5549999999998</v>
      </c>
      <c r="I12" s="429"/>
      <c r="J12" s="687">
        <f t="shared" si="2"/>
        <v>0.10718181378491486</v>
      </c>
      <c r="K12" s="687">
        <f t="shared" si="3"/>
        <v>1.9955039615733826E-2</v>
      </c>
    </row>
    <row r="13" spans="1:19" s="24" customFormat="1" x14ac:dyDescent="0.2">
      <c r="A13" s="429"/>
      <c r="B13" s="436"/>
      <c r="C13" s="425" t="s">
        <v>89</v>
      </c>
      <c r="D13" s="426">
        <v>1570.78</v>
      </c>
      <c r="E13" s="430">
        <v>4006.3870000000002</v>
      </c>
      <c r="F13" s="433">
        <v>21.26</v>
      </c>
      <c r="G13" s="440">
        <f t="shared" si="0"/>
        <v>851.75787620000006</v>
      </c>
      <c r="H13" s="441">
        <f t="shared" si="1"/>
        <v>5577.1670000000004</v>
      </c>
      <c r="I13" s="429"/>
      <c r="J13" s="687">
        <f t="shared" si="2"/>
        <v>0.24127451250986248</v>
      </c>
      <c r="K13" s="687">
        <f t="shared" si="3"/>
        <v>4.4920330095018432E-2</v>
      </c>
    </row>
    <row r="14" spans="1:19" s="24" customFormat="1" x14ac:dyDescent="0.2">
      <c r="A14" s="429"/>
      <c r="B14" s="436"/>
      <c r="C14" s="425" t="s">
        <v>90</v>
      </c>
      <c r="D14" s="426">
        <v>131.285</v>
      </c>
      <c r="E14" s="430">
        <v>123.268</v>
      </c>
      <c r="F14" s="433">
        <v>98.85</v>
      </c>
      <c r="G14" s="440">
        <f t="shared" si="0"/>
        <v>121.85041799999999</v>
      </c>
      <c r="H14" s="441">
        <f t="shared" si="1"/>
        <v>254.553</v>
      </c>
      <c r="I14" s="429"/>
      <c r="J14" s="687">
        <f t="shared" si="2"/>
        <v>1.1012248868094324E-2</v>
      </c>
      <c r="K14" s="687">
        <f t="shared" si="3"/>
        <v>2.0502532534308598E-3</v>
      </c>
    </row>
    <row r="15" spans="1:19" s="24" customFormat="1" x14ac:dyDescent="0.2">
      <c r="A15" s="429"/>
      <c r="B15" s="436"/>
      <c r="C15" s="425" t="s">
        <v>91</v>
      </c>
      <c r="D15" s="426">
        <v>391.59500000000003</v>
      </c>
      <c r="E15" s="430">
        <v>795.22299999999996</v>
      </c>
      <c r="F15" s="433">
        <v>21.95</v>
      </c>
      <c r="G15" s="440">
        <f t="shared" si="0"/>
        <v>174.55144849999996</v>
      </c>
      <c r="H15" s="441">
        <f t="shared" si="1"/>
        <v>1186.818</v>
      </c>
      <c r="I15" s="429"/>
      <c r="J15" s="688">
        <f t="shared" si="2"/>
        <v>5.1343080525996433E-2</v>
      </c>
      <c r="K15" s="687">
        <f t="shared" si="3"/>
        <v>9.5590209729616467E-3</v>
      </c>
    </row>
    <row r="16" spans="1:19" s="24" customFormat="1" x14ac:dyDescent="0.2">
      <c r="A16" s="429"/>
      <c r="B16" s="436"/>
      <c r="C16" s="425" t="s">
        <v>94</v>
      </c>
      <c r="D16" s="426">
        <v>241.339</v>
      </c>
      <c r="E16" s="430">
        <v>8403.4339999999993</v>
      </c>
      <c r="F16" s="433">
        <v>8.69</v>
      </c>
      <c r="G16" s="440">
        <f t="shared" si="0"/>
        <v>730.25841459999992</v>
      </c>
      <c r="H16" s="441">
        <f t="shared" ref="H16:H26" si="4">SUM(D16,E16)</f>
        <v>8644.7729999999992</v>
      </c>
      <c r="I16" s="429"/>
      <c r="J16" s="687">
        <f>H16/$H$7</f>
        <v>8.5561172510026304E-2</v>
      </c>
      <c r="K16" s="687">
        <f t="shared" si="3"/>
        <v>6.9627833765154024E-2</v>
      </c>
    </row>
    <row r="17" spans="1:11" s="24" customFormat="1" x14ac:dyDescent="0.2">
      <c r="A17" s="429"/>
      <c r="B17" s="436"/>
      <c r="C17" s="425" t="s">
        <v>95</v>
      </c>
      <c r="D17" s="426">
        <v>350.87299999999999</v>
      </c>
      <c r="E17" s="430">
        <v>7380.9870000000001</v>
      </c>
      <c r="F17" s="433">
        <v>17.86</v>
      </c>
      <c r="G17" s="440">
        <f t="shared" si="0"/>
        <v>1318.2442782000001</v>
      </c>
      <c r="H17" s="441">
        <f t="shared" si="4"/>
        <v>7731.86</v>
      </c>
      <c r="I17" s="429"/>
      <c r="J17" s="687">
        <f t="shared" ref="J17:J26" si="5">H17/$H$7</f>
        <v>7.6525665541868126E-2</v>
      </c>
      <c r="K17" s="687">
        <f t="shared" si="3"/>
        <v>6.2274933393328402E-2</v>
      </c>
    </row>
    <row r="18" spans="1:11" s="24" customFormat="1" x14ac:dyDescent="0.2">
      <c r="A18" s="429"/>
      <c r="B18" s="436"/>
      <c r="C18" s="425" t="s">
        <v>96</v>
      </c>
      <c r="D18" s="426">
        <v>4.1130000000000004</v>
      </c>
      <c r="E18" s="430">
        <v>9049.991</v>
      </c>
      <c r="F18" s="433">
        <v>15.08</v>
      </c>
      <c r="G18" s="440">
        <f t="shared" si="0"/>
        <v>1364.7386428</v>
      </c>
      <c r="H18" s="441">
        <f t="shared" si="4"/>
        <v>9054.1039999999994</v>
      </c>
      <c r="I18" s="429"/>
      <c r="J18" s="687">
        <f t="shared" si="5"/>
        <v>8.961250391048084E-2</v>
      </c>
      <c r="K18" s="687">
        <f t="shared" si="3"/>
        <v>7.2924719735777452E-2</v>
      </c>
    </row>
    <row r="19" spans="1:11" s="24" customFormat="1" x14ac:dyDescent="0.2">
      <c r="A19" s="429"/>
      <c r="B19" s="436"/>
      <c r="C19" s="425" t="s">
        <v>97</v>
      </c>
      <c r="D19" s="426">
        <v>12.644</v>
      </c>
      <c r="E19" s="430">
        <v>11989.993</v>
      </c>
      <c r="F19" s="433">
        <v>10.16</v>
      </c>
      <c r="G19" s="440">
        <f t="shared" si="0"/>
        <v>1218.1832887999999</v>
      </c>
      <c r="H19" s="441">
        <f t="shared" si="4"/>
        <v>12002.637000000001</v>
      </c>
      <c r="I19" s="429"/>
      <c r="J19" s="687">
        <f t="shared" si="5"/>
        <v>0.11879544956613952</v>
      </c>
      <c r="K19" s="687">
        <f t="shared" si="3"/>
        <v>9.6673170455659971E-2</v>
      </c>
    </row>
    <row r="20" spans="1:11" s="24" customFormat="1" x14ac:dyDescent="0.2">
      <c r="A20" s="429"/>
      <c r="B20" s="436"/>
      <c r="C20" s="425" t="s">
        <v>98</v>
      </c>
      <c r="D20" s="426">
        <v>83.784999999999997</v>
      </c>
      <c r="E20" s="430">
        <v>6323.3779999999997</v>
      </c>
      <c r="F20" s="433">
        <v>13.58</v>
      </c>
      <c r="G20" s="440">
        <f t="shared" si="0"/>
        <v>858.71473239999989</v>
      </c>
      <c r="H20" s="441">
        <f t="shared" si="4"/>
        <v>6407.1629999999996</v>
      </c>
      <c r="I20" s="429"/>
      <c r="J20" s="687">
        <f t="shared" si="5"/>
        <v>6.3414548738625953E-2</v>
      </c>
      <c r="K20" s="687">
        <f t="shared" si="3"/>
        <v>5.1605389785277823E-2</v>
      </c>
    </row>
    <row r="21" spans="1:11" s="24" customFormat="1" x14ac:dyDescent="0.2">
      <c r="A21" s="429"/>
      <c r="B21" s="436"/>
      <c r="C21" s="425" t="s">
        <v>99</v>
      </c>
      <c r="D21" s="426">
        <v>24.582000000000001</v>
      </c>
      <c r="E21" s="430">
        <v>1926.085</v>
      </c>
      <c r="F21" s="433">
        <v>20.309999999999999</v>
      </c>
      <c r="G21" s="440">
        <f t="shared" si="0"/>
        <v>391.18786349999993</v>
      </c>
      <c r="H21" s="441">
        <f t="shared" si="4"/>
        <v>1950.6670000000001</v>
      </c>
      <c r="I21" s="429"/>
      <c r="J21" s="687">
        <f t="shared" si="5"/>
        <v>1.9306620971610879E-2</v>
      </c>
      <c r="K21" s="687">
        <f t="shared" si="3"/>
        <v>1.5711311055498129E-2</v>
      </c>
    </row>
    <row r="22" spans="1:11" s="24" customFormat="1" x14ac:dyDescent="0.2">
      <c r="A22" s="429"/>
      <c r="B22" s="436"/>
      <c r="C22" s="425" t="s">
        <v>100</v>
      </c>
      <c r="D22" s="426">
        <v>0.30199999999999999</v>
      </c>
      <c r="E22" s="430">
        <v>17082.421999999999</v>
      </c>
      <c r="F22" s="433">
        <v>10.26</v>
      </c>
      <c r="G22" s="440">
        <f t="shared" si="0"/>
        <v>1752.6564971999999</v>
      </c>
      <c r="H22" s="441">
        <f t="shared" si="4"/>
        <v>17082.723999999998</v>
      </c>
      <c r="I22" s="429"/>
      <c r="J22" s="687">
        <f t="shared" si="5"/>
        <v>0.16907533547788547</v>
      </c>
      <c r="K22" s="687">
        <f t="shared" si="3"/>
        <v>0.13758985538752805</v>
      </c>
    </row>
    <row r="23" spans="1:11" s="24" customFormat="1" x14ac:dyDescent="0.2">
      <c r="A23" s="429"/>
      <c r="B23" s="436"/>
      <c r="C23" s="425" t="s">
        <v>101</v>
      </c>
      <c r="D23" s="426">
        <v>0</v>
      </c>
      <c r="E23" s="430">
        <v>3707.75</v>
      </c>
      <c r="F23" s="433">
        <v>18.3</v>
      </c>
      <c r="G23" s="440">
        <f t="shared" si="0"/>
        <v>678.51824999999997</v>
      </c>
      <c r="H23" s="441">
        <f t="shared" si="4"/>
        <v>3707.75</v>
      </c>
      <c r="I23" s="429"/>
      <c r="J23" s="687">
        <f t="shared" si="5"/>
        <v>3.6697254788997935E-2</v>
      </c>
      <c r="K23" s="687">
        <f t="shared" si="3"/>
        <v>2.9863433156978193E-2</v>
      </c>
    </row>
    <row r="24" spans="1:11" s="24" customFormat="1" x14ac:dyDescent="0.2">
      <c r="A24" s="429"/>
      <c r="B24" s="436"/>
      <c r="C24" s="425" t="s">
        <v>102</v>
      </c>
      <c r="D24" s="426">
        <v>23.625</v>
      </c>
      <c r="E24" s="430">
        <v>4197.3530000000001</v>
      </c>
      <c r="F24" s="433">
        <v>19.46</v>
      </c>
      <c r="G24" s="440">
        <f t="shared" si="0"/>
        <v>816.80489379999995</v>
      </c>
      <c r="H24" s="441">
        <f t="shared" si="4"/>
        <v>4220.9780000000001</v>
      </c>
      <c r="I24" s="429"/>
      <c r="J24" s="687">
        <f t="shared" si="5"/>
        <v>4.1776901119211091E-2</v>
      </c>
      <c r="K24" s="687">
        <f t="shared" si="3"/>
        <v>3.3997139602204976E-2</v>
      </c>
    </row>
    <row r="25" spans="1:11" s="24" customFormat="1" x14ac:dyDescent="0.2">
      <c r="A25" s="429"/>
      <c r="B25" s="436"/>
      <c r="C25" s="425" t="s">
        <v>103</v>
      </c>
      <c r="D25" s="426">
        <v>0</v>
      </c>
      <c r="E25" s="430">
        <v>16025.939</v>
      </c>
      <c r="F25" s="433">
        <v>15.44</v>
      </c>
      <c r="G25" s="440">
        <f t="shared" si="0"/>
        <v>2474.4049815999997</v>
      </c>
      <c r="H25" s="441">
        <f t="shared" si="4"/>
        <v>16025.939</v>
      </c>
      <c r="I25" s="429"/>
      <c r="J25" s="687">
        <f t="shared" si="5"/>
        <v>0.15861586318277629</v>
      </c>
      <c r="K25" s="687">
        <f t="shared" si="3"/>
        <v>0.12907816279530981</v>
      </c>
    </row>
    <row r="26" spans="1:11" s="24" customFormat="1" ht="13.5" thickBot="1" x14ac:dyDescent="0.25">
      <c r="A26" s="429"/>
      <c r="B26" s="292"/>
      <c r="C26" s="431" t="s">
        <v>104</v>
      </c>
      <c r="D26" s="434">
        <v>1845.7929999999999</v>
      </c>
      <c r="E26" s="434">
        <v>12753.093999999999</v>
      </c>
      <c r="F26" s="432">
        <v>10.86</v>
      </c>
      <c r="G26" s="331">
        <f t="shared" si="0"/>
        <v>1384.9860083999997</v>
      </c>
      <c r="H26" s="339">
        <f t="shared" si="4"/>
        <v>14598.886999999999</v>
      </c>
      <c r="I26" s="429"/>
      <c r="J26" s="689">
        <f t="shared" si="5"/>
        <v>0.14449169331125067</v>
      </c>
      <c r="K26" s="689">
        <f t="shared" si="3"/>
        <v>0.11758421848581427</v>
      </c>
    </row>
    <row r="27" spans="1:11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1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1" s="24" customFormat="1" x14ac:dyDescent="0.2">
      <c r="B29" s="784" t="s">
        <v>614</v>
      </c>
      <c r="C29" s="785"/>
      <c r="D29" s="785"/>
      <c r="E29" s="785"/>
      <c r="F29" s="785"/>
      <c r="G29" s="785"/>
      <c r="H29" s="785"/>
    </row>
    <row r="30" spans="1:11" s="24" customFormat="1" x14ac:dyDescent="0.2">
      <c r="B30" s="281"/>
      <c r="C30" s="281" t="s">
        <v>689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1" s="23" customFormat="1" x14ac:dyDescent="0.2">
      <c r="B31" s="435" t="s">
        <v>92</v>
      </c>
      <c r="C31" s="425" t="s">
        <v>119</v>
      </c>
      <c r="D31" s="426">
        <v>192.20599999999999</v>
      </c>
      <c r="E31" s="428">
        <v>17.015999999999998</v>
      </c>
      <c r="F31" s="433">
        <v>58.64</v>
      </c>
      <c r="G31" s="440">
        <f>E31*F31/100</f>
        <v>9.9781823999999997</v>
      </c>
      <c r="H31" s="441">
        <f>SUM(D31,E31)</f>
        <v>209.22199999999998</v>
      </c>
    </row>
    <row r="32" spans="1:11" s="23" customFormat="1" x14ac:dyDescent="0.2">
      <c r="B32" s="435"/>
      <c r="C32" s="425" t="s">
        <v>120</v>
      </c>
      <c r="D32" s="426">
        <v>3132.3119999999999</v>
      </c>
      <c r="E32" s="428">
        <v>3524.5949999999998</v>
      </c>
      <c r="F32" s="433">
        <v>34.729999999999997</v>
      </c>
      <c r="G32" s="440">
        <f t="shared" ref="G32:G37" si="6">E32*F32/100</f>
        <v>1224.0918434999999</v>
      </c>
      <c r="H32" s="441">
        <f t="shared" ref="H32:H37" si="7">SUM(D32,E32)</f>
        <v>6656.9069999999992</v>
      </c>
    </row>
    <row r="33" spans="2:8" s="23" customFormat="1" x14ac:dyDescent="0.2">
      <c r="B33" s="435"/>
      <c r="C33" s="425" t="s">
        <v>121</v>
      </c>
      <c r="D33" s="426">
        <v>3177.922</v>
      </c>
      <c r="E33" s="428">
        <v>5957.5870000000004</v>
      </c>
      <c r="F33" s="433">
        <v>16.595543394726086</v>
      </c>
      <c r="G33" s="440">
        <f t="shared" si="6"/>
        <v>988.69393586356</v>
      </c>
      <c r="H33" s="441">
        <f t="shared" si="7"/>
        <v>9135.509</v>
      </c>
    </row>
    <row r="34" spans="2:8" s="23" customFormat="1" x14ac:dyDescent="0.2">
      <c r="B34" s="435"/>
      <c r="C34" s="425" t="s">
        <v>122</v>
      </c>
      <c r="D34" s="426">
        <v>1141.3309999999999</v>
      </c>
      <c r="E34" s="428">
        <v>4854.6090000000004</v>
      </c>
      <c r="F34" s="433">
        <v>12.803958348657812</v>
      </c>
      <c r="G34" s="440">
        <f t="shared" si="6"/>
        <v>621.58211435019359</v>
      </c>
      <c r="H34" s="441">
        <f t="shared" si="7"/>
        <v>5995.9400000000005</v>
      </c>
    </row>
    <row r="35" spans="2:8" s="23" customFormat="1" x14ac:dyDescent="0.2">
      <c r="B35" s="435"/>
      <c r="C35" s="425" t="s">
        <v>123</v>
      </c>
      <c r="D35" s="426">
        <v>216.613</v>
      </c>
      <c r="E35" s="428">
        <v>755.33799999999997</v>
      </c>
      <c r="F35" s="433">
        <v>24.97</v>
      </c>
      <c r="G35" s="440">
        <f t="shared" si="6"/>
        <v>188.60789859999997</v>
      </c>
      <c r="H35" s="441">
        <f t="shared" si="7"/>
        <v>971.95100000000002</v>
      </c>
    </row>
    <row r="36" spans="2:8" s="23" customFormat="1" x14ac:dyDescent="0.2">
      <c r="B36" s="435"/>
      <c r="C36" s="425" t="s">
        <v>124</v>
      </c>
      <c r="D36" s="426">
        <v>94.566000000000003</v>
      </c>
      <c r="E36" s="428">
        <v>33.116999999999997</v>
      </c>
      <c r="F36" s="433">
        <v>47</v>
      </c>
      <c r="G36" s="440">
        <f t="shared" si="6"/>
        <v>15.564989999999998</v>
      </c>
      <c r="H36" s="441">
        <f t="shared" si="7"/>
        <v>127.68299999999999</v>
      </c>
    </row>
    <row r="37" spans="2:8" s="23" customFormat="1" x14ac:dyDescent="0.2">
      <c r="B37" s="435"/>
      <c r="C37" s="425" t="s">
        <v>125</v>
      </c>
      <c r="D37" s="426">
        <v>2.9209999999999998</v>
      </c>
      <c r="E37" s="428">
        <v>15.308999999999999</v>
      </c>
      <c r="F37" s="433">
        <v>49.37441264447677</v>
      </c>
      <c r="G37" s="440">
        <f t="shared" si="6"/>
        <v>7.5587288317429486</v>
      </c>
      <c r="H37" s="441">
        <f t="shared" si="7"/>
        <v>18.23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>
        <v>1.6779999999999999</v>
      </c>
      <c r="E39" s="428">
        <v>2365.9760000000001</v>
      </c>
      <c r="F39" s="433">
        <v>20.190000000000001</v>
      </c>
      <c r="G39" s="440">
        <f>E39*F39/100</f>
        <v>477.69055440000005</v>
      </c>
      <c r="H39" s="441">
        <f>SUM(D39,E39)</f>
        <v>2367.654</v>
      </c>
    </row>
    <row r="40" spans="2:8" s="23" customFormat="1" x14ac:dyDescent="0.2">
      <c r="B40" s="435"/>
      <c r="C40" s="425" t="s">
        <v>120</v>
      </c>
      <c r="D40" s="426">
        <v>225.744</v>
      </c>
      <c r="E40" s="428">
        <v>32006.429</v>
      </c>
      <c r="F40" s="433">
        <v>9.11</v>
      </c>
      <c r="G40" s="440">
        <f t="shared" ref="G40:G45" si="8">E40*F40/100</f>
        <v>2915.7856818999994</v>
      </c>
      <c r="H40" s="441">
        <f t="shared" ref="H40:H45" si="9">SUM(D40,E40)</f>
        <v>32232.172999999999</v>
      </c>
    </row>
    <row r="41" spans="2:8" s="23" customFormat="1" x14ac:dyDescent="0.2">
      <c r="B41" s="435"/>
      <c r="C41" s="425" t="s">
        <v>121</v>
      </c>
      <c r="D41" s="426">
        <v>914.94200000000001</v>
      </c>
      <c r="E41" s="428">
        <v>39531.745000000003</v>
      </c>
      <c r="F41" s="433">
        <v>7.5955358100862318</v>
      </c>
      <c r="G41" s="440">
        <f t="shared" si="8"/>
        <v>3002.6478478269737</v>
      </c>
      <c r="H41" s="441">
        <f t="shared" si="9"/>
        <v>40446.687000000005</v>
      </c>
    </row>
    <row r="42" spans="2:8" s="23" customFormat="1" x14ac:dyDescent="0.2">
      <c r="B42" s="435"/>
      <c r="C42" s="425" t="s">
        <v>122</v>
      </c>
      <c r="D42" s="426">
        <v>794.83699999999999</v>
      </c>
      <c r="E42" s="428">
        <v>15745.679</v>
      </c>
      <c r="F42" s="433">
        <v>10.134429948710515</v>
      </c>
      <c r="G42" s="440">
        <f t="shared" si="8"/>
        <v>1595.7348082038225</v>
      </c>
      <c r="H42" s="441">
        <f t="shared" si="9"/>
        <v>16540.516</v>
      </c>
    </row>
    <row r="43" spans="2:8" s="23" customFormat="1" x14ac:dyDescent="0.2">
      <c r="B43" s="435"/>
      <c r="C43" s="425" t="s">
        <v>123</v>
      </c>
      <c r="D43" s="426">
        <v>304.44799999999998</v>
      </c>
      <c r="E43" s="428">
        <v>5235.1239999999998</v>
      </c>
      <c r="F43" s="433">
        <v>13.66</v>
      </c>
      <c r="G43" s="440">
        <f t="shared" si="8"/>
        <v>715.11793839999996</v>
      </c>
      <c r="H43" s="441">
        <f t="shared" si="9"/>
        <v>5539.5720000000001</v>
      </c>
    </row>
    <row r="44" spans="2:8" s="23" customFormat="1" x14ac:dyDescent="0.2">
      <c r="B44" s="435"/>
      <c r="C44" s="425" t="s">
        <v>124</v>
      </c>
      <c r="D44" s="426">
        <v>136.512</v>
      </c>
      <c r="E44" s="428">
        <v>2384.2379999999998</v>
      </c>
      <c r="F44" s="433">
        <v>12.99</v>
      </c>
      <c r="G44" s="440">
        <f t="shared" si="8"/>
        <v>309.71251619999998</v>
      </c>
      <c r="H44" s="441">
        <f t="shared" si="9"/>
        <v>2520.75</v>
      </c>
    </row>
    <row r="45" spans="2:8" s="23" customFormat="1" x14ac:dyDescent="0.2">
      <c r="B45" s="435"/>
      <c r="C45" s="425" t="s">
        <v>125</v>
      </c>
      <c r="D45" s="426">
        <v>208.89500000000001</v>
      </c>
      <c r="E45" s="428">
        <v>1179.921</v>
      </c>
      <c r="F45" s="433">
        <v>17.842053723917626</v>
      </c>
      <c r="G45" s="440">
        <f t="shared" si="8"/>
        <v>210.52213871978608</v>
      </c>
      <c r="H45" s="441">
        <f t="shared" si="9"/>
        <v>1388.816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>
        <v>193.88399999999999</v>
      </c>
      <c r="E47" s="428">
        <v>2383.297</v>
      </c>
      <c r="F47" s="433">
        <v>20.05</v>
      </c>
      <c r="G47" s="440">
        <f>E47*F47/100</f>
        <v>477.85104850000005</v>
      </c>
      <c r="H47" s="441">
        <f>SUM(D47,E47)</f>
        <v>2577.181</v>
      </c>
    </row>
    <row r="48" spans="2:8" s="23" customFormat="1" x14ac:dyDescent="0.2">
      <c r="B48" s="435"/>
      <c r="C48" s="425" t="s">
        <v>120</v>
      </c>
      <c r="D48" s="426">
        <v>3358.056</v>
      </c>
      <c r="E48" s="428">
        <v>35527.711000000003</v>
      </c>
      <c r="F48" s="433">
        <v>8.74</v>
      </c>
      <c r="G48" s="440">
        <f t="shared" ref="G48:G53" si="10">E48*F48/100</f>
        <v>3105.1219414000002</v>
      </c>
      <c r="H48" s="441">
        <f t="shared" ref="H48:H53" si="11">SUM(D48,E48)</f>
        <v>38885.767</v>
      </c>
    </row>
    <row r="49" spans="2:8" s="23" customFormat="1" x14ac:dyDescent="0.2">
      <c r="B49" s="435"/>
      <c r="C49" s="425" t="s">
        <v>121</v>
      </c>
      <c r="D49" s="426">
        <v>4092.864</v>
      </c>
      <c r="E49" s="428">
        <v>45587.51</v>
      </c>
      <c r="F49" s="433">
        <v>7.1060208253275468</v>
      </c>
      <c r="G49" s="440">
        <f t="shared" si="10"/>
        <v>3239.4579543482778</v>
      </c>
      <c r="H49" s="441">
        <f t="shared" si="11"/>
        <v>49680.374000000003</v>
      </c>
    </row>
    <row r="50" spans="2:8" s="23" customFormat="1" x14ac:dyDescent="0.2">
      <c r="B50" s="435"/>
      <c r="C50" s="425" t="s">
        <v>122</v>
      </c>
      <c r="D50" s="426">
        <v>1936.17</v>
      </c>
      <c r="E50" s="428">
        <v>20491.547999999999</v>
      </c>
      <c r="F50" s="433">
        <v>8.4178392518083811</v>
      </c>
      <c r="G50" s="440">
        <f t="shared" si="10"/>
        <v>1724.9455708471551</v>
      </c>
      <c r="H50" s="441">
        <f t="shared" si="11"/>
        <v>22427.718000000001</v>
      </c>
    </row>
    <row r="51" spans="2:8" s="23" customFormat="1" x14ac:dyDescent="0.2">
      <c r="B51" s="435"/>
      <c r="C51" s="425" t="s">
        <v>123</v>
      </c>
      <c r="D51" s="426">
        <v>521.06100000000004</v>
      </c>
      <c r="E51" s="428">
        <v>6007.8950000000004</v>
      </c>
      <c r="F51" s="433">
        <v>12.31</v>
      </c>
      <c r="G51" s="440">
        <f t="shared" si="10"/>
        <v>739.57187450000015</v>
      </c>
      <c r="H51" s="441">
        <f t="shared" si="11"/>
        <v>6528.9560000000001</v>
      </c>
    </row>
    <row r="52" spans="2:8" s="23" customFormat="1" x14ac:dyDescent="0.2">
      <c r="B52" s="435"/>
      <c r="C52" s="425" t="s">
        <v>124</v>
      </c>
      <c r="D52" s="426">
        <v>231.078</v>
      </c>
      <c r="E52" s="428">
        <v>2418.1669999999999</v>
      </c>
      <c r="F52" s="433">
        <v>12.88</v>
      </c>
      <c r="G52" s="440">
        <f t="shared" si="10"/>
        <v>311.4599096</v>
      </c>
      <c r="H52" s="441">
        <f t="shared" si="11"/>
        <v>2649.2449999999999</v>
      </c>
    </row>
    <row r="53" spans="2:8" s="23" customFormat="1" ht="13.5" thickBot="1" x14ac:dyDescent="0.25">
      <c r="B53" s="292"/>
      <c r="C53" s="431" t="s">
        <v>125</v>
      </c>
      <c r="D53" s="434">
        <v>211.816</v>
      </c>
      <c r="E53" s="434">
        <v>1195.8009999999999</v>
      </c>
      <c r="F53" s="432">
        <v>17.662861611652776</v>
      </c>
      <c r="G53" s="331">
        <f t="shared" si="10"/>
        <v>211.21267578076001</v>
      </c>
      <c r="H53" s="339">
        <f t="shared" si="11"/>
        <v>1407.617</v>
      </c>
    </row>
    <row r="54" spans="2:8" s="23" customFormat="1" x14ac:dyDescent="0.2">
      <c r="C54" s="24"/>
      <c r="D54" s="271"/>
      <c r="E54" s="271"/>
      <c r="F54" s="24"/>
      <c r="G54" s="24"/>
    </row>
    <row r="55" spans="2:8" s="23" customFormat="1" x14ac:dyDescent="0.2"/>
    <row r="56" spans="2:8" s="23" customFormat="1" x14ac:dyDescent="0.2">
      <c r="B56" s="784" t="s">
        <v>614</v>
      </c>
      <c r="C56" s="785"/>
      <c r="D56" s="785"/>
      <c r="E56" s="785"/>
      <c r="F56" s="785"/>
      <c r="G56" s="785"/>
      <c r="H56" s="785"/>
    </row>
    <row r="57" spans="2:8" s="23" customFormat="1" ht="25.5" x14ac:dyDescent="0.2">
      <c r="B57" s="281"/>
      <c r="C57" s="526" t="s">
        <v>690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489</v>
      </c>
    </row>
    <row r="58" spans="2:8" s="23" customFormat="1" x14ac:dyDescent="0.2">
      <c r="B58" s="435" t="s">
        <v>92</v>
      </c>
      <c r="C58" s="425" t="s">
        <v>127</v>
      </c>
      <c r="D58" s="426">
        <v>197.97499999999999</v>
      </c>
      <c r="E58" s="428">
        <v>14.473000000000001</v>
      </c>
      <c r="F58" s="433">
        <v>85.03</v>
      </c>
      <c r="G58" s="440">
        <f>E58*F58/100</f>
        <v>12.306391900000001</v>
      </c>
      <c r="H58" s="441">
        <f t="shared" ref="H58:H86" si="12">SUM(D58,E58)</f>
        <v>212.44800000000001</v>
      </c>
    </row>
    <row r="59" spans="2:8" s="23" customFormat="1" x14ac:dyDescent="0.2">
      <c r="B59" s="435"/>
      <c r="C59" s="425" t="s">
        <v>128</v>
      </c>
      <c r="D59" s="426">
        <v>1351.991</v>
      </c>
      <c r="E59" s="428">
        <v>3145.6860000000001</v>
      </c>
      <c r="F59" s="433">
        <v>33.53</v>
      </c>
      <c r="G59" s="440">
        <f t="shared" ref="G59:G66" si="13">E59*F59/100</f>
        <v>1054.7485158</v>
      </c>
      <c r="H59" s="441">
        <f t="shared" si="12"/>
        <v>4497.6769999999997</v>
      </c>
    </row>
    <row r="60" spans="2:8" s="23" customFormat="1" x14ac:dyDescent="0.2">
      <c r="B60" s="435"/>
      <c r="C60" s="425" t="s">
        <v>129</v>
      </c>
      <c r="D60" s="426">
        <v>3028.9940000000001</v>
      </c>
      <c r="E60" s="428">
        <v>3911.39</v>
      </c>
      <c r="F60" s="433">
        <v>25.16</v>
      </c>
      <c r="G60" s="440">
        <f t="shared" si="13"/>
        <v>984.10572400000001</v>
      </c>
      <c r="H60" s="441">
        <f t="shared" si="12"/>
        <v>6940.384</v>
      </c>
    </row>
    <row r="61" spans="2:8" s="23" customFormat="1" x14ac:dyDescent="0.2">
      <c r="B61" s="435"/>
      <c r="C61" s="425" t="s">
        <v>130</v>
      </c>
      <c r="D61" s="426">
        <v>1404.828</v>
      </c>
      <c r="E61" s="428">
        <v>1136.5909999999999</v>
      </c>
      <c r="F61" s="433">
        <v>27.63</v>
      </c>
      <c r="G61" s="440">
        <f t="shared" si="13"/>
        <v>314.04009329999997</v>
      </c>
      <c r="H61" s="441">
        <f t="shared" si="12"/>
        <v>2541.4189999999999</v>
      </c>
    </row>
    <row r="62" spans="2:8" s="23" customFormat="1" x14ac:dyDescent="0.2">
      <c r="B62" s="435"/>
      <c r="C62" s="425" t="s">
        <v>131</v>
      </c>
      <c r="D62" s="426">
        <v>1091.317</v>
      </c>
      <c r="E62" s="428">
        <v>3664.951</v>
      </c>
      <c r="F62" s="433">
        <v>16.11</v>
      </c>
      <c r="G62" s="440">
        <f t="shared" si="13"/>
        <v>590.42360609999992</v>
      </c>
      <c r="H62" s="441">
        <f t="shared" si="12"/>
        <v>4756.268</v>
      </c>
    </row>
    <row r="63" spans="2:8" s="23" customFormat="1" x14ac:dyDescent="0.2">
      <c r="B63" s="435"/>
      <c r="C63" s="425" t="s">
        <v>132</v>
      </c>
      <c r="D63" s="426">
        <v>572.83199999999999</v>
      </c>
      <c r="E63" s="428">
        <v>2386.11</v>
      </c>
      <c r="F63" s="433">
        <v>13.99</v>
      </c>
      <c r="G63" s="440">
        <f t="shared" si="13"/>
        <v>333.81678899999997</v>
      </c>
      <c r="H63" s="441">
        <f t="shared" si="12"/>
        <v>2958.942</v>
      </c>
    </row>
    <row r="64" spans="2:8" s="23" customFormat="1" x14ac:dyDescent="0.2">
      <c r="B64" s="435"/>
      <c r="C64" s="425" t="s">
        <v>133</v>
      </c>
      <c r="D64" s="426">
        <v>291.23</v>
      </c>
      <c r="E64" s="428">
        <v>834.64700000000005</v>
      </c>
      <c r="F64" s="433">
        <v>21.44</v>
      </c>
      <c r="G64" s="440">
        <f t="shared" si="13"/>
        <v>178.94831680000004</v>
      </c>
      <c r="H64" s="441">
        <f t="shared" si="12"/>
        <v>1125.877</v>
      </c>
    </row>
    <row r="65" spans="2:8" s="23" customFormat="1" x14ac:dyDescent="0.2">
      <c r="B65" s="435"/>
      <c r="C65" s="425" t="s">
        <v>134</v>
      </c>
      <c r="D65" s="426">
        <v>17.474</v>
      </c>
      <c r="E65" s="428">
        <v>33.939</v>
      </c>
      <c r="F65" s="433">
        <v>37.909999999999997</v>
      </c>
      <c r="G65" s="440">
        <f t="shared" si="13"/>
        <v>12.866274899999999</v>
      </c>
      <c r="H65" s="441">
        <f t="shared" si="12"/>
        <v>51.412999999999997</v>
      </c>
    </row>
    <row r="66" spans="2:8" s="23" customFormat="1" x14ac:dyDescent="0.2">
      <c r="B66" s="435"/>
      <c r="C66" s="425" t="s">
        <v>135</v>
      </c>
      <c r="D66" s="426">
        <v>1.23</v>
      </c>
      <c r="E66" s="428">
        <v>29.783999999999999</v>
      </c>
      <c r="F66" s="433">
        <v>57.31</v>
      </c>
      <c r="G66" s="440">
        <f t="shared" si="13"/>
        <v>17.069210399999999</v>
      </c>
      <c r="H66" s="441">
        <f t="shared" si="12"/>
        <v>31.013999999999999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>
        <v>42.887999999999998</v>
      </c>
      <c r="E68" s="428">
        <v>7097.9849999999997</v>
      </c>
      <c r="F68" s="433">
        <v>16.829999999999998</v>
      </c>
      <c r="G68" s="440">
        <f t="shared" ref="G68:G76" si="14">E68*F68/100</f>
        <v>1194.5908754999998</v>
      </c>
      <c r="H68" s="441">
        <f t="shared" si="12"/>
        <v>7140.8729999999996</v>
      </c>
    </row>
    <row r="69" spans="2:8" s="23" customFormat="1" x14ac:dyDescent="0.2">
      <c r="B69" s="435"/>
      <c r="C69" s="425" t="s">
        <v>128</v>
      </c>
      <c r="D69" s="426">
        <v>793.24699999999996</v>
      </c>
      <c r="E69" s="428">
        <v>39441.957000000002</v>
      </c>
      <c r="F69" s="433">
        <v>7.63</v>
      </c>
      <c r="G69" s="440">
        <f t="shared" si="14"/>
        <v>3009.4213190999999</v>
      </c>
      <c r="H69" s="441">
        <f t="shared" si="12"/>
        <v>40235.204000000005</v>
      </c>
    </row>
    <row r="70" spans="2:8" s="23" customFormat="1" x14ac:dyDescent="0.2">
      <c r="B70" s="435"/>
      <c r="C70" s="425" t="s">
        <v>129</v>
      </c>
      <c r="D70" s="426">
        <v>911.93</v>
      </c>
      <c r="E70" s="428">
        <v>28283.744999999999</v>
      </c>
      <c r="F70" s="433">
        <v>8.69</v>
      </c>
      <c r="G70" s="440">
        <f t="shared" si="14"/>
        <v>2457.8574404999999</v>
      </c>
      <c r="H70" s="441">
        <f t="shared" si="12"/>
        <v>29195.674999999999</v>
      </c>
    </row>
    <row r="71" spans="2:8" s="23" customFormat="1" x14ac:dyDescent="0.2">
      <c r="B71" s="435"/>
      <c r="C71" s="425" t="s">
        <v>130</v>
      </c>
      <c r="D71" s="426">
        <v>458.75799999999998</v>
      </c>
      <c r="E71" s="428">
        <v>8567.3179999999993</v>
      </c>
      <c r="F71" s="433">
        <v>10.67</v>
      </c>
      <c r="G71" s="440">
        <f t="shared" si="14"/>
        <v>914.13283059999992</v>
      </c>
      <c r="H71" s="441">
        <f t="shared" si="12"/>
        <v>9026.0759999999991</v>
      </c>
    </row>
    <row r="72" spans="2:8" s="23" customFormat="1" x14ac:dyDescent="0.2">
      <c r="B72" s="435"/>
      <c r="C72" s="425" t="s">
        <v>131</v>
      </c>
      <c r="D72" s="426">
        <v>273.06799999999998</v>
      </c>
      <c r="E72" s="428">
        <v>7774.5190000000002</v>
      </c>
      <c r="F72" s="433">
        <v>10.17</v>
      </c>
      <c r="G72" s="440">
        <f t="shared" si="14"/>
        <v>790.66858230000003</v>
      </c>
      <c r="H72" s="441">
        <f t="shared" si="12"/>
        <v>8047.5870000000004</v>
      </c>
    </row>
    <row r="73" spans="2:8" s="23" customFormat="1" x14ac:dyDescent="0.2">
      <c r="B73" s="435"/>
      <c r="C73" s="425" t="s">
        <v>132</v>
      </c>
      <c r="D73" s="426">
        <v>86.454999999999998</v>
      </c>
      <c r="E73" s="428">
        <v>3757.4870000000001</v>
      </c>
      <c r="F73" s="433">
        <v>11.32</v>
      </c>
      <c r="G73" s="440">
        <f t="shared" si="14"/>
        <v>425.34752839999999</v>
      </c>
      <c r="H73" s="441">
        <f t="shared" si="12"/>
        <v>3843.942</v>
      </c>
    </row>
    <row r="74" spans="2:8" s="23" customFormat="1" x14ac:dyDescent="0.2">
      <c r="B74" s="435"/>
      <c r="C74" s="425" t="s">
        <v>133</v>
      </c>
      <c r="D74" s="426">
        <v>19.210999999999999</v>
      </c>
      <c r="E74" s="428">
        <v>2560.5230000000001</v>
      </c>
      <c r="F74" s="433">
        <v>11.09</v>
      </c>
      <c r="G74" s="440">
        <f t="shared" si="14"/>
        <v>283.96200070000003</v>
      </c>
      <c r="H74" s="441">
        <f t="shared" si="12"/>
        <v>2579.7339999999999</v>
      </c>
    </row>
    <row r="75" spans="2:8" s="23" customFormat="1" x14ac:dyDescent="0.2">
      <c r="B75" s="435"/>
      <c r="C75" s="425" t="s">
        <v>134</v>
      </c>
      <c r="D75" s="426">
        <v>1.276</v>
      </c>
      <c r="E75" s="428">
        <v>726.63900000000001</v>
      </c>
      <c r="F75" s="433">
        <v>18.97</v>
      </c>
      <c r="G75" s="440">
        <f t="shared" si="14"/>
        <v>137.8434183</v>
      </c>
      <c r="H75" s="441">
        <f t="shared" si="12"/>
        <v>727.91499999999996</v>
      </c>
    </row>
    <row r="76" spans="2:8" s="23" customFormat="1" x14ac:dyDescent="0.2">
      <c r="B76" s="435"/>
      <c r="C76" s="425" t="s">
        <v>135</v>
      </c>
      <c r="D76" s="426">
        <v>0.224</v>
      </c>
      <c r="E76" s="428">
        <v>238.93799999999999</v>
      </c>
      <c r="F76" s="433">
        <v>25.66</v>
      </c>
      <c r="G76" s="440">
        <f t="shared" si="14"/>
        <v>61.311490800000001</v>
      </c>
      <c r="H76" s="441">
        <f t="shared" si="12"/>
        <v>239.16199999999998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>
        <v>240.863</v>
      </c>
      <c r="E78" s="428">
        <v>7112.9970000000003</v>
      </c>
      <c r="F78" s="433">
        <v>16.79</v>
      </c>
      <c r="G78" s="440">
        <f t="shared" ref="G78:G86" si="15">E78*F78/100</f>
        <v>1194.2721962999999</v>
      </c>
      <c r="H78" s="441">
        <f t="shared" si="12"/>
        <v>7353.8600000000006</v>
      </c>
    </row>
    <row r="79" spans="2:8" s="23" customFormat="1" x14ac:dyDescent="0.2">
      <c r="B79" s="435"/>
      <c r="C79" s="425" t="s">
        <v>128</v>
      </c>
      <c r="D79" s="426">
        <v>2145.2379999999998</v>
      </c>
      <c r="E79" s="428">
        <v>42589.887000000002</v>
      </c>
      <c r="F79" s="433">
        <v>7.37</v>
      </c>
      <c r="G79" s="440">
        <f t="shared" si="15"/>
        <v>3138.8746719000001</v>
      </c>
      <c r="H79" s="441">
        <f t="shared" si="12"/>
        <v>44735.125</v>
      </c>
    </row>
    <row r="80" spans="2:8" s="23" customFormat="1" x14ac:dyDescent="0.2">
      <c r="B80" s="435"/>
      <c r="C80" s="425" t="s">
        <v>129</v>
      </c>
      <c r="D80" s="426">
        <v>3940.924</v>
      </c>
      <c r="E80" s="428">
        <v>32247.214</v>
      </c>
      <c r="F80" s="433">
        <v>8.3000000000000007</v>
      </c>
      <c r="G80" s="440">
        <f t="shared" si="15"/>
        <v>2676.5187620000002</v>
      </c>
      <c r="H80" s="441">
        <f t="shared" si="12"/>
        <v>36188.137999999999</v>
      </c>
    </row>
    <row r="81" spans="2:8" s="23" customFormat="1" x14ac:dyDescent="0.2">
      <c r="B81" s="435"/>
      <c r="C81" s="425" t="s">
        <v>130</v>
      </c>
      <c r="D81" s="426">
        <v>1863.586</v>
      </c>
      <c r="E81" s="428">
        <v>9724.6720000000005</v>
      </c>
      <c r="F81" s="433">
        <v>10.07</v>
      </c>
      <c r="G81" s="440">
        <f t="shared" si="15"/>
        <v>979.27447040000015</v>
      </c>
      <c r="H81" s="441">
        <f t="shared" si="12"/>
        <v>11588.258</v>
      </c>
    </row>
    <row r="82" spans="2:8" s="23" customFormat="1" x14ac:dyDescent="0.2">
      <c r="B82" s="435"/>
      <c r="C82" s="425" t="s">
        <v>131</v>
      </c>
      <c r="D82" s="426">
        <v>1364.385</v>
      </c>
      <c r="E82" s="428">
        <v>11338.744000000001</v>
      </c>
      <c r="F82" s="433">
        <v>8.59</v>
      </c>
      <c r="G82" s="440">
        <f t="shared" si="15"/>
        <v>973.99810960000002</v>
      </c>
      <c r="H82" s="441">
        <f t="shared" si="12"/>
        <v>12703.129000000001</v>
      </c>
    </row>
    <row r="83" spans="2:8" s="23" customFormat="1" x14ac:dyDescent="0.2">
      <c r="B83" s="435"/>
      <c r="C83" s="425" t="s">
        <v>132</v>
      </c>
      <c r="D83" s="426">
        <v>659.28700000000003</v>
      </c>
      <c r="E83" s="428">
        <v>6162.1390000000001</v>
      </c>
      <c r="F83" s="433">
        <v>8.9</v>
      </c>
      <c r="G83" s="440">
        <f t="shared" si="15"/>
        <v>548.43037100000004</v>
      </c>
      <c r="H83" s="441">
        <f t="shared" si="12"/>
        <v>6821.4260000000004</v>
      </c>
    </row>
    <row r="84" spans="2:8" s="23" customFormat="1" x14ac:dyDescent="0.2">
      <c r="B84" s="435"/>
      <c r="C84" s="425" t="s">
        <v>133</v>
      </c>
      <c r="D84" s="426">
        <v>310.44099999999997</v>
      </c>
      <c r="E84" s="428">
        <v>3405.1439999999998</v>
      </c>
      <c r="F84" s="433">
        <v>9.93</v>
      </c>
      <c r="G84" s="440">
        <f t="shared" si="15"/>
        <v>338.13079919999996</v>
      </c>
      <c r="H84" s="441">
        <f t="shared" si="12"/>
        <v>3715.5849999999996</v>
      </c>
    </row>
    <row r="85" spans="2:8" s="23" customFormat="1" x14ac:dyDescent="0.2">
      <c r="B85" s="435"/>
      <c r="C85" s="425" t="s">
        <v>134</v>
      </c>
      <c r="D85" s="426">
        <v>18.75</v>
      </c>
      <c r="E85" s="428">
        <v>761.64200000000005</v>
      </c>
      <c r="F85" s="433">
        <v>18.309999999999999</v>
      </c>
      <c r="G85" s="440">
        <f t="shared" si="15"/>
        <v>139.45665020000001</v>
      </c>
      <c r="H85" s="441">
        <f t="shared" si="12"/>
        <v>780.39200000000005</v>
      </c>
    </row>
    <row r="86" spans="2:8" ht="13.5" thickBot="1" x14ac:dyDescent="0.25">
      <c r="B86" s="292"/>
      <c r="C86" s="431" t="s">
        <v>135</v>
      </c>
      <c r="D86" s="434">
        <v>1.454</v>
      </c>
      <c r="E86" s="434">
        <v>269.48899999999998</v>
      </c>
      <c r="F86" s="432">
        <v>23.95</v>
      </c>
      <c r="G86" s="331">
        <f t="shared" si="15"/>
        <v>64.542615499999997</v>
      </c>
      <c r="H86" s="339">
        <f t="shared" si="12"/>
        <v>270.94299999999998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676</v>
      </c>
    </row>
    <row r="5" spans="2:7" ht="15" customHeight="1" x14ac:dyDescent="0.2">
      <c r="B5" s="831" t="s">
        <v>16</v>
      </c>
      <c r="C5" s="824" t="s">
        <v>35</v>
      </c>
      <c r="D5" s="824"/>
      <c r="E5" s="824" t="s">
        <v>348</v>
      </c>
      <c r="F5" s="824"/>
      <c r="G5" s="825" t="s">
        <v>17</v>
      </c>
    </row>
    <row r="6" spans="2:7" ht="30" customHeight="1" x14ac:dyDescent="0.2">
      <c r="B6" s="832"/>
      <c r="C6" s="481" t="s">
        <v>11</v>
      </c>
      <c r="D6" s="481" t="s">
        <v>42</v>
      </c>
      <c r="E6" s="481" t="s">
        <v>11</v>
      </c>
      <c r="F6" s="481" t="s">
        <v>42</v>
      </c>
      <c r="G6" s="826"/>
    </row>
    <row r="7" spans="2:7" ht="15" customHeight="1" x14ac:dyDescent="0.2">
      <c r="B7" s="815" t="str">
        <f>Index!$B$4</f>
        <v>Devon Cornwall and the Isles of Scilly</v>
      </c>
      <c r="C7" s="816"/>
      <c r="D7" s="816"/>
      <c r="E7" s="816"/>
      <c r="F7" s="816"/>
      <c r="G7" s="816"/>
    </row>
    <row r="8" spans="2:7" ht="15" customHeight="1" x14ac:dyDescent="0.2">
      <c r="B8" s="109" t="s">
        <v>19</v>
      </c>
      <c r="C8" s="469">
        <v>1202.9106298408806</v>
      </c>
      <c r="D8" s="469">
        <v>60538.06913704746</v>
      </c>
      <c r="E8" s="469">
        <v>4.3373293953249004</v>
      </c>
      <c r="F8" s="469">
        <v>9276.0766895888119</v>
      </c>
      <c r="G8" s="484">
        <v>71021.393785872482</v>
      </c>
    </row>
    <row r="9" spans="2:7" ht="15" customHeight="1" x14ac:dyDescent="0.2">
      <c r="B9" s="109" t="s">
        <v>20</v>
      </c>
      <c r="C9" s="469">
        <v>7707.3664755198924</v>
      </c>
      <c r="D9" s="469">
        <v>15590.686742160326</v>
      </c>
      <c r="E9" s="469">
        <v>2.5859387167099999</v>
      </c>
      <c r="F9" s="469">
        <v>410.96775476173809</v>
      </c>
      <c r="G9" s="484">
        <v>23711.606911158669</v>
      </c>
    </row>
    <row r="10" spans="2:7" ht="15" customHeight="1" x14ac:dyDescent="0.2">
      <c r="B10" s="109" t="s">
        <v>21</v>
      </c>
      <c r="C10" s="469">
        <v>550.9669603659562</v>
      </c>
      <c r="D10" s="469">
        <v>507.9174704134432</v>
      </c>
      <c r="E10" s="469">
        <v>0</v>
      </c>
      <c r="F10" s="469">
        <v>9.2555037264000006</v>
      </c>
      <c r="G10" s="484">
        <v>1068.1399345057994</v>
      </c>
    </row>
    <row r="11" spans="2:7" ht="15" customHeight="1" x14ac:dyDescent="0.2">
      <c r="B11" s="109" t="s">
        <v>22</v>
      </c>
      <c r="C11" s="469">
        <v>92.033769385995001</v>
      </c>
      <c r="D11" s="469">
        <v>446.37034885008165</v>
      </c>
      <c r="E11" s="469">
        <v>1.7058041723999999</v>
      </c>
      <c r="F11" s="469">
        <v>33.125683469050003</v>
      </c>
      <c r="G11" s="484">
        <v>573.23560587752672</v>
      </c>
    </row>
    <row r="12" spans="2:7" ht="15" customHeight="1" x14ac:dyDescent="0.2">
      <c r="B12" s="109" t="s">
        <v>23</v>
      </c>
      <c r="C12" s="469">
        <v>250.99826326908502</v>
      </c>
      <c r="D12" s="469">
        <v>1462.1094780178435</v>
      </c>
      <c r="E12" s="469">
        <v>0</v>
      </c>
      <c r="F12" s="469">
        <v>413.5524523723501</v>
      </c>
      <c r="G12" s="484">
        <v>2126.6601936592788</v>
      </c>
    </row>
    <row r="13" spans="2:7" ht="15" customHeight="1" x14ac:dyDescent="0.2">
      <c r="B13" s="109" t="s">
        <v>24</v>
      </c>
      <c r="C13" s="469">
        <v>269.92879406910407</v>
      </c>
      <c r="D13" s="469">
        <v>1639.2518068877905</v>
      </c>
      <c r="E13" s="469">
        <v>0</v>
      </c>
      <c r="F13" s="469">
        <v>252.99176117662481</v>
      </c>
      <c r="G13" s="484">
        <v>2162.1723621335195</v>
      </c>
    </row>
    <row r="14" spans="2:7" ht="15" customHeight="1" x14ac:dyDescent="0.2">
      <c r="B14" s="109" t="s">
        <v>25</v>
      </c>
      <c r="C14" s="469">
        <v>1299.4663983308633</v>
      </c>
      <c r="D14" s="469">
        <v>5485.7492203699048</v>
      </c>
      <c r="E14" s="469">
        <v>0</v>
      </c>
      <c r="F14" s="469">
        <v>481.96816552881035</v>
      </c>
      <c r="G14" s="484">
        <v>7267.1837842295781</v>
      </c>
    </row>
    <row r="15" spans="2:7" ht="15" customHeight="1" x14ac:dyDescent="0.2">
      <c r="B15" s="109" t="s">
        <v>26</v>
      </c>
      <c r="C15" s="469">
        <v>0</v>
      </c>
      <c r="D15" s="469">
        <v>33.326266881599999</v>
      </c>
      <c r="E15" s="469">
        <v>0</v>
      </c>
      <c r="F15" s="469">
        <v>0</v>
      </c>
      <c r="G15" s="484">
        <v>33.326266881599999</v>
      </c>
    </row>
    <row r="16" spans="2:7" ht="15" customHeight="1" x14ac:dyDescent="0.2">
      <c r="B16" s="109" t="s">
        <v>27</v>
      </c>
      <c r="C16" s="469">
        <v>0</v>
      </c>
      <c r="D16" s="469">
        <v>0</v>
      </c>
      <c r="E16" s="469">
        <v>0</v>
      </c>
      <c r="F16" s="469">
        <v>0</v>
      </c>
      <c r="G16" s="484">
        <v>0</v>
      </c>
    </row>
    <row r="17" spans="2:7" ht="15" customHeight="1" x14ac:dyDescent="0.2">
      <c r="B17" s="109" t="s">
        <v>28</v>
      </c>
      <c r="C17" s="469">
        <v>10.800203173214999</v>
      </c>
      <c r="D17" s="469">
        <v>560.81714726069185</v>
      </c>
      <c r="E17" s="469">
        <v>0</v>
      </c>
      <c r="F17" s="469">
        <v>292.74575706022523</v>
      </c>
      <c r="G17" s="484">
        <v>864.36310749413201</v>
      </c>
    </row>
    <row r="18" spans="2:7" ht="15" customHeight="1" x14ac:dyDescent="0.2">
      <c r="B18" s="109" t="s">
        <v>4</v>
      </c>
      <c r="C18" s="469">
        <v>18.378318825588018</v>
      </c>
      <c r="D18" s="469">
        <v>2445.6824758811163</v>
      </c>
      <c r="E18" s="469">
        <v>0</v>
      </c>
      <c r="F18" s="469">
        <v>222.94800024856505</v>
      </c>
      <c r="G18" s="484">
        <v>2687.0087949552694</v>
      </c>
    </row>
    <row r="19" spans="2:7" ht="15" customHeight="1" x14ac:dyDescent="0.2">
      <c r="B19" s="109" t="s">
        <v>43</v>
      </c>
      <c r="C19" s="469">
        <v>8.615833192937</v>
      </c>
      <c r="D19" s="469">
        <v>226.64543722974744</v>
      </c>
      <c r="E19" s="469">
        <v>0</v>
      </c>
      <c r="F19" s="469">
        <v>21.655140906449997</v>
      </c>
      <c r="G19" s="484">
        <v>256.91641132913446</v>
      </c>
    </row>
    <row r="20" spans="2:7" ht="15" customHeight="1" x14ac:dyDescent="0.2">
      <c r="B20" s="109" t="s">
        <v>674</v>
      </c>
      <c r="C20" s="469">
        <v>0</v>
      </c>
      <c r="D20" s="469">
        <v>0</v>
      </c>
      <c r="E20" s="469">
        <v>0</v>
      </c>
      <c r="F20" s="469">
        <v>0</v>
      </c>
      <c r="G20" s="484">
        <v>0</v>
      </c>
    </row>
    <row r="21" spans="2:7" ht="15" customHeight="1" x14ac:dyDescent="0.2">
      <c r="B21" s="109" t="s">
        <v>675</v>
      </c>
      <c r="C21" s="469">
        <v>0</v>
      </c>
      <c r="D21" s="469">
        <v>0</v>
      </c>
      <c r="E21" s="469">
        <v>0</v>
      </c>
      <c r="F21" s="469">
        <v>0</v>
      </c>
      <c r="G21" s="484">
        <v>0</v>
      </c>
    </row>
    <row r="22" spans="2:7" ht="15" customHeight="1" x14ac:dyDescent="0.2">
      <c r="B22" s="485" t="s">
        <v>29</v>
      </c>
      <c r="C22" s="469">
        <v>0</v>
      </c>
      <c r="D22" s="469">
        <v>5.1292127151500004</v>
      </c>
      <c r="E22" s="469">
        <v>0</v>
      </c>
      <c r="F22" s="469">
        <v>0</v>
      </c>
      <c r="G22" s="484">
        <v>5.1292127151500004</v>
      </c>
    </row>
    <row r="23" spans="2:7" ht="15" customHeight="1" x14ac:dyDescent="0.2">
      <c r="B23" s="492" t="s">
        <v>36</v>
      </c>
      <c r="C23" s="225">
        <v>11411.465645973516</v>
      </c>
      <c r="D23" s="225">
        <v>88941.754743715152</v>
      </c>
      <c r="E23" s="225">
        <v>8.6290722844349013</v>
      </c>
      <c r="F23" s="225">
        <v>11415.286908839025</v>
      </c>
      <c r="G23" s="227">
        <v>111777.13637081216</v>
      </c>
    </row>
  </sheetData>
  <mergeCells count="5">
    <mergeCell ref="B5:B6"/>
    <mergeCell ref="C5:D5"/>
    <mergeCell ref="E5:F5"/>
    <mergeCell ref="G5:G6"/>
    <mergeCell ref="B7:G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3" t="s">
        <v>46</v>
      </c>
      <c r="D5" s="473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Devon Cornwall and the Isles of Scilly</v>
      </c>
      <c r="C6" s="479"/>
      <c r="D6" s="479"/>
      <c r="E6" s="479"/>
      <c r="F6" s="479"/>
    </row>
    <row r="7" spans="2:6" ht="15" customHeight="1" x14ac:dyDescent="0.2">
      <c r="B7" s="109" t="s">
        <v>49</v>
      </c>
      <c r="C7" s="241">
        <v>11423.915978204534</v>
      </c>
      <c r="D7" s="241">
        <v>11538</v>
      </c>
      <c r="E7" s="493">
        <v>0.10220261813694985</v>
      </c>
      <c r="F7" s="497">
        <v>0.99011232260396376</v>
      </c>
    </row>
    <row r="8" spans="2:6" ht="15" customHeight="1" x14ac:dyDescent="0.2">
      <c r="B8" s="109" t="s">
        <v>349</v>
      </c>
      <c r="C8" s="241">
        <v>23932.711131555017</v>
      </c>
      <c r="D8" s="241">
        <v>5572</v>
      </c>
      <c r="E8" s="493">
        <v>0.2141109704786778</v>
      </c>
      <c r="F8" s="497">
        <v>4.2951742877880505</v>
      </c>
    </row>
    <row r="9" spans="2:6" ht="15" customHeight="1" x14ac:dyDescent="0.2">
      <c r="B9" s="109" t="s">
        <v>350</v>
      </c>
      <c r="C9" s="241">
        <v>14143.923220375873</v>
      </c>
      <c r="D9" s="241">
        <v>1019</v>
      </c>
      <c r="E9" s="493">
        <v>0.12653681860128718</v>
      </c>
      <c r="F9" s="497">
        <v>13.880199431183389</v>
      </c>
    </row>
    <row r="10" spans="2:6" ht="15" customHeight="1" x14ac:dyDescent="0.2">
      <c r="B10" s="109" t="s">
        <v>351</v>
      </c>
      <c r="C10" s="241">
        <v>20648.873416340313</v>
      </c>
      <c r="D10" s="241">
        <v>678</v>
      </c>
      <c r="E10" s="493">
        <v>0.18473253206297874</v>
      </c>
      <c r="F10" s="497">
        <v>30.455565510826421</v>
      </c>
    </row>
    <row r="11" spans="2:6" ht="15" customHeight="1" x14ac:dyDescent="0.2">
      <c r="B11" s="109" t="s">
        <v>352</v>
      </c>
      <c r="C11" s="241">
        <v>17035.928526986405</v>
      </c>
      <c r="D11" s="241">
        <v>250</v>
      </c>
      <c r="E11" s="493">
        <v>0.1524097779757663</v>
      </c>
      <c r="F11" s="497">
        <v>68.143714107945613</v>
      </c>
    </row>
    <row r="12" spans="2:6" ht="15" customHeight="1" x14ac:dyDescent="0.2">
      <c r="B12" s="109" t="s">
        <v>353</v>
      </c>
      <c r="C12" s="241">
        <v>22326.331235501799</v>
      </c>
      <c r="D12" s="241">
        <v>127</v>
      </c>
      <c r="E12" s="493">
        <v>0.19973969609146863</v>
      </c>
      <c r="F12" s="497">
        <v>175.79788374410865</v>
      </c>
    </row>
    <row r="13" spans="2:6" ht="15" customHeight="1" x14ac:dyDescent="0.2">
      <c r="B13" s="109" t="s">
        <v>50</v>
      </c>
      <c r="C13" s="241">
        <v>2265.4527958680001</v>
      </c>
      <c r="D13" s="241">
        <v>4</v>
      </c>
      <c r="E13" s="493">
        <v>2.0267586652871407E-2</v>
      </c>
      <c r="F13" s="497">
        <v>566.36319896700002</v>
      </c>
    </row>
    <row r="14" spans="2:6" ht="15" customHeight="1" x14ac:dyDescent="0.2">
      <c r="B14" s="492" t="s">
        <v>51</v>
      </c>
      <c r="C14" s="498">
        <v>111777.13630483195</v>
      </c>
      <c r="D14" s="498">
        <v>19188</v>
      </c>
      <c r="E14" s="499">
        <v>0.99999999999999978</v>
      </c>
      <c r="F14" s="500">
        <v>5.8253667033996219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A1:BBN19"/>
  <sheetViews>
    <sheetView workbookViewId="0"/>
  </sheetViews>
  <sheetFormatPr defaultColWidth="9" defaultRowHeight="15" customHeight="1" x14ac:dyDescent="0.2"/>
  <cols>
    <col min="1" max="1" width="9" style="25"/>
    <col min="2" max="2" width="30.625" customWidth="1"/>
    <col min="3" max="4" width="12.625" customWidth="1"/>
    <col min="5" max="1418" width="9" style="25"/>
    <col min="1419" max="16384" width="9" style="479"/>
  </cols>
  <sheetData>
    <row r="1" spans="1:4" ht="15" customHeight="1" x14ac:dyDescent="0.2">
      <c r="A1" s="25" t="s">
        <v>750</v>
      </c>
    </row>
    <row r="3" spans="1:4" ht="15" customHeight="1" x14ac:dyDescent="0.2">
      <c r="B3" t="s">
        <v>54</v>
      </c>
      <c r="C3" t="s">
        <v>55</v>
      </c>
    </row>
    <row r="5" spans="1:4" ht="15" customHeight="1" x14ac:dyDescent="0.2">
      <c r="B5" s="833" t="s">
        <v>56</v>
      </c>
      <c r="C5" s="835" t="s">
        <v>17</v>
      </c>
      <c r="D5" s="822" t="s">
        <v>18</v>
      </c>
    </row>
    <row r="6" spans="1:4" ht="15" customHeight="1" x14ac:dyDescent="0.2">
      <c r="B6" s="834"/>
      <c r="C6" s="836"/>
      <c r="D6" s="823"/>
    </row>
    <row r="7" spans="1:4" s="25" customFormat="1" ht="15" customHeight="1" x14ac:dyDescent="0.2">
      <c r="B7" s="69" t="str">
        <f>Index!$B$4</f>
        <v>Devon Cornwall and the Isles of Scilly</v>
      </c>
      <c r="C7" s="69"/>
      <c r="D7" s="69"/>
    </row>
    <row r="8" spans="1:4" ht="15" customHeight="1" x14ac:dyDescent="0.2">
      <c r="B8" s="109" t="s">
        <v>57</v>
      </c>
      <c r="C8" s="469">
        <v>117.74347386514999</v>
      </c>
      <c r="D8" s="475">
        <v>8.1527398287749672E-2</v>
      </c>
    </row>
    <row r="9" spans="1:4" ht="15" customHeight="1" x14ac:dyDescent="0.2">
      <c r="B9" s="109" t="s">
        <v>58</v>
      </c>
      <c r="C9" s="469">
        <v>70.018911318300013</v>
      </c>
      <c r="D9" s="475">
        <v>4.8482174708548945E-2</v>
      </c>
    </row>
    <row r="10" spans="1:4" ht="15" customHeight="1" x14ac:dyDescent="0.2">
      <c r="B10" s="109" t="s">
        <v>59</v>
      </c>
      <c r="C10" s="469">
        <v>1118.665593705457</v>
      </c>
      <c r="D10" s="475">
        <v>0.77458132000826685</v>
      </c>
    </row>
    <row r="11" spans="1:4" ht="15" customHeight="1" x14ac:dyDescent="0.2">
      <c r="B11" s="109" t="s">
        <v>60</v>
      </c>
      <c r="C11" s="469">
        <v>0</v>
      </c>
      <c r="D11" s="475">
        <v>0</v>
      </c>
    </row>
    <row r="12" spans="1:4" ht="15" customHeight="1" x14ac:dyDescent="0.2">
      <c r="B12" s="109" t="s">
        <v>61</v>
      </c>
      <c r="C12" s="469">
        <v>1.1850701234000001</v>
      </c>
      <c r="D12" s="475">
        <v>8.2056084110442582E-4</v>
      </c>
    </row>
    <row r="13" spans="1:4" ht="15" customHeight="1" x14ac:dyDescent="0.2">
      <c r="B13" s="109" t="s">
        <v>62</v>
      </c>
      <c r="C13" s="469">
        <v>2.8961209791750004</v>
      </c>
      <c r="D13" s="475">
        <v>2.0053188580891126E-3</v>
      </c>
    </row>
    <row r="14" spans="1:4" ht="15" customHeight="1" x14ac:dyDescent="0.2">
      <c r="B14" s="109" t="s">
        <v>63</v>
      </c>
      <c r="C14" s="469">
        <v>1.7497090581500001</v>
      </c>
      <c r="D14" s="475">
        <v>1.2115255528714283E-3</v>
      </c>
    </row>
    <row r="15" spans="1:4" ht="15" customHeight="1" x14ac:dyDescent="0.2">
      <c r="B15" s="109" t="s">
        <v>64</v>
      </c>
      <c r="C15" s="469">
        <v>24.824870794700004</v>
      </c>
      <c r="D15" s="475">
        <v>1.7189123628536605E-2</v>
      </c>
    </row>
    <row r="16" spans="1:4" ht="15" customHeight="1" x14ac:dyDescent="0.2">
      <c r="B16" s="109" t="s">
        <v>65</v>
      </c>
      <c r="C16" s="469">
        <v>69.138320544450011</v>
      </c>
      <c r="D16" s="475">
        <v>4.7872440067710936E-2</v>
      </c>
    </row>
    <row r="17" spans="2:4" ht="15" customHeight="1" x14ac:dyDescent="0.2">
      <c r="B17" s="109" t="s">
        <v>66</v>
      </c>
      <c r="C17" s="469">
        <v>37.997619408949994</v>
      </c>
      <c r="D17" s="475">
        <v>2.6310138047121966E-2</v>
      </c>
    </row>
    <row r="18" spans="2:4" ht="15" customHeight="1" x14ac:dyDescent="0.2">
      <c r="B18" s="109" t="s">
        <v>67</v>
      </c>
      <c r="C18" s="469">
        <v>0</v>
      </c>
      <c r="D18" s="475">
        <v>0</v>
      </c>
    </row>
    <row r="19" spans="2:4" ht="15" customHeight="1" x14ac:dyDescent="0.2">
      <c r="B19" s="492" t="s">
        <v>30</v>
      </c>
      <c r="C19" s="225">
        <v>1444.2196897977321</v>
      </c>
      <c r="D19" s="478">
        <v>0.99999999999999989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7" t="s">
        <v>77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38"/>
      <c r="C6" s="36" t="s">
        <v>81</v>
      </c>
      <c r="D6" s="36" t="s">
        <v>81</v>
      </c>
      <c r="E6" s="3" t="s">
        <v>82</v>
      </c>
      <c r="F6" s="208" t="s">
        <v>81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33" t="s">
        <v>84</v>
      </c>
      <c r="C8" s="60">
        <f>'Section 2 data'!$D$8</f>
        <v>4.0897699999999997</v>
      </c>
      <c r="D8" s="260">
        <f>'Section 2 data'!$E$8</f>
        <v>5.63957</v>
      </c>
      <c r="E8" s="201">
        <f>'Section 2 data'!$F$8</f>
        <v>14.72</v>
      </c>
      <c r="F8" s="261">
        <f>SUM(C8,D8)</f>
        <v>9.7293400000000005</v>
      </c>
    </row>
    <row r="9" spans="2:6" ht="15" customHeight="1" x14ac:dyDescent="0.2">
      <c r="B9" s="133" t="s">
        <v>85</v>
      </c>
      <c r="C9" s="60">
        <f>'Section 2 data'!$D$9</f>
        <v>0.37452999999999997</v>
      </c>
      <c r="D9" s="260">
        <f>'Section 2 data'!$E$9</f>
        <v>1.0866099999999999</v>
      </c>
      <c r="E9" s="201">
        <f>'Section 2 data'!$F$9</f>
        <v>29.7</v>
      </c>
      <c r="F9" s="261">
        <f t="shared" ref="F9:F16" si="0">SUM(C9,D9)</f>
        <v>1.4611399999999999</v>
      </c>
    </row>
    <row r="10" spans="2:6" ht="15" customHeight="1" x14ac:dyDescent="0.2">
      <c r="B10" s="133" t="s">
        <v>86</v>
      </c>
      <c r="C10" s="60">
        <f>'Section 2 data'!$D$10</f>
        <v>0.25139</v>
      </c>
      <c r="D10" s="260">
        <f>'Section 2 data'!$E$10</f>
        <v>0.31395999999999996</v>
      </c>
      <c r="E10" s="201">
        <f>'Section 2 data'!$F$10</f>
        <v>54.37</v>
      </c>
      <c r="F10" s="261">
        <f t="shared" si="0"/>
        <v>0.56535000000000002</v>
      </c>
    </row>
    <row r="11" spans="2:6" ht="15" customHeight="1" x14ac:dyDescent="0.2">
      <c r="B11" s="133" t="s">
        <v>87</v>
      </c>
      <c r="C11" s="60">
        <f>'Section 2 data'!$D$11</f>
        <v>0.27147000000000004</v>
      </c>
      <c r="D11" s="260">
        <f>'Section 2 data'!$E$11</f>
        <v>1.5041900000000001</v>
      </c>
      <c r="E11" s="201">
        <f>'Section 2 data'!$F$11</f>
        <v>22.44</v>
      </c>
      <c r="F11" s="261">
        <f t="shared" si="0"/>
        <v>1.7756600000000002</v>
      </c>
    </row>
    <row r="12" spans="2:6" ht="15" customHeight="1" x14ac:dyDescent="0.2">
      <c r="B12" s="133" t="s">
        <v>88</v>
      </c>
      <c r="C12" s="60">
        <f>'Section 2 data'!$D$12</f>
        <v>0.51385999999999998</v>
      </c>
      <c r="D12" s="260">
        <f>'Section 2 data'!$E$12</f>
        <v>2.7468699999999999</v>
      </c>
      <c r="E12" s="201">
        <f>'Section 2 data'!$F$12</f>
        <v>17.71</v>
      </c>
      <c r="F12" s="261">
        <f t="shared" si="0"/>
        <v>3.2607299999999997</v>
      </c>
    </row>
    <row r="13" spans="2:6" ht="15" customHeight="1" x14ac:dyDescent="0.2">
      <c r="B13" s="133" t="s">
        <v>89</v>
      </c>
      <c r="C13" s="60">
        <f>'Section 2 data'!$D$13</f>
        <v>1.93587</v>
      </c>
      <c r="D13" s="260">
        <f>'Section 2 data'!$E$13</f>
        <v>4.1449600000000002</v>
      </c>
      <c r="E13" s="201">
        <f>'Section 2 data'!$F$13</f>
        <v>14.46</v>
      </c>
      <c r="F13" s="261">
        <f t="shared" si="0"/>
        <v>6.0808300000000006</v>
      </c>
    </row>
    <row r="14" spans="2:6" ht="15" customHeight="1" x14ac:dyDescent="0.2">
      <c r="B14" s="133" t="s">
        <v>90</v>
      </c>
      <c r="C14" s="60">
        <f>'Section 2 data'!$D$14</f>
        <v>8.9840000000000003E-2</v>
      </c>
      <c r="D14" s="260">
        <f>'Section 2 data'!$E$14</f>
        <v>6.3670000000000004E-2</v>
      </c>
      <c r="E14" s="201">
        <f>'Section 2 data'!$F$14</f>
        <v>77.41</v>
      </c>
      <c r="F14" s="261">
        <f t="shared" si="0"/>
        <v>0.15351000000000001</v>
      </c>
    </row>
    <row r="15" spans="2:6" ht="15" customHeight="1" x14ac:dyDescent="0.2">
      <c r="B15" s="133" t="s">
        <v>91</v>
      </c>
      <c r="C15" s="60">
        <f>'Section 2 data'!$D$15</f>
        <v>0.52734999999999999</v>
      </c>
      <c r="D15" s="260">
        <f>'Section 2 data'!$E$15</f>
        <v>1.2460799999999999</v>
      </c>
      <c r="E15" s="201">
        <f>'Section 2 data'!$F$15</f>
        <v>20.6</v>
      </c>
      <c r="F15" s="261">
        <f t="shared" si="0"/>
        <v>1.7734299999999998</v>
      </c>
    </row>
    <row r="16" spans="2:6" ht="15" customHeight="1" x14ac:dyDescent="0.2">
      <c r="B16" s="132" t="s">
        <v>92</v>
      </c>
      <c r="C16" s="262">
        <f>'Section 2 data'!$D$6</f>
        <v>8.0540900000000004</v>
      </c>
      <c r="D16" s="263">
        <f>'Section 2 data'!$E$6</f>
        <v>16.745930000000001</v>
      </c>
      <c r="E16" s="205">
        <f>'Section 2 data'!$F$6</f>
        <v>5.48</v>
      </c>
      <c r="F16" s="264">
        <f t="shared" si="0"/>
        <v>24.800020000000004</v>
      </c>
    </row>
    <row r="17" spans="2:6" ht="15" customHeight="1" x14ac:dyDescent="0.2">
      <c r="B17" s="199" t="s">
        <v>93</v>
      </c>
      <c r="C17" s="200"/>
      <c r="D17" s="200"/>
      <c r="E17" s="4"/>
      <c r="F17" s="200"/>
    </row>
    <row r="18" spans="2:6" ht="15" customHeight="1" x14ac:dyDescent="0.2">
      <c r="B18" s="133" t="s">
        <v>94</v>
      </c>
      <c r="C18" s="60">
        <f>'Section 2 data'!$D$16</f>
        <v>0.30352999999999997</v>
      </c>
      <c r="D18" s="260">
        <f>'Section 2 data'!$E$16</f>
        <v>15.61627</v>
      </c>
      <c r="E18" s="201">
        <f>'Section 2 data'!$F$16</f>
        <v>7.07</v>
      </c>
      <c r="F18" s="261">
        <f t="shared" ref="F18:F29" si="1">SUM(C18,D18)</f>
        <v>15.9198</v>
      </c>
    </row>
    <row r="19" spans="2:6" ht="15" customHeight="1" x14ac:dyDescent="0.2">
      <c r="B19" s="133" t="s">
        <v>95</v>
      </c>
      <c r="C19" s="60">
        <f>'Section 2 data'!$D$17</f>
        <v>0.42177999999999999</v>
      </c>
      <c r="D19" s="260">
        <f>'Section 2 data'!$E$17</f>
        <v>5.2995700000000001</v>
      </c>
      <c r="E19" s="201">
        <f>'Section 2 data'!$F$17</f>
        <v>12.06</v>
      </c>
      <c r="F19" s="261">
        <f t="shared" si="1"/>
        <v>5.7213500000000002</v>
      </c>
    </row>
    <row r="20" spans="2:6" ht="15" customHeight="1" x14ac:dyDescent="0.2">
      <c r="B20" s="133" t="s">
        <v>96</v>
      </c>
      <c r="C20" s="60">
        <f>'Section 2 data'!$D$18</f>
        <v>9.130000000000001E-3</v>
      </c>
      <c r="D20" s="260">
        <f>'Section 2 data'!$E$18</f>
        <v>7.1574300000000006</v>
      </c>
      <c r="E20" s="201">
        <f>'Section 2 data'!$F$18</f>
        <v>11.73</v>
      </c>
      <c r="F20" s="261">
        <f t="shared" si="1"/>
        <v>7.1665600000000005</v>
      </c>
    </row>
    <row r="21" spans="2:6" ht="15" customHeight="1" x14ac:dyDescent="0.2">
      <c r="B21" s="133" t="s">
        <v>97</v>
      </c>
      <c r="C21" s="60">
        <f>'Section 2 data'!$D$19</f>
        <v>4.197E-2</v>
      </c>
      <c r="D21" s="260">
        <f>'Section 2 data'!$E$19</f>
        <v>10.9529</v>
      </c>
      <c r="E21" s="201">
        <f>'Section 2 data'!$F$19</f>
        <v>8.6199999999999992</v>
      </c>
      <c r="F21" s="261">
        <f t="shared" si="1"/>
        <v>10.994869999999999</v>
      </c>
    </row>
    <row r="22" spans="2:6" ht="15" customHeight="1" x14ac:dyDescent="0.2">
      <c r="B22" s="133" t="s">
        <v>98</v>
      </c>
      <c r="C22" s="60">
        <f>'Section 2 data'!$D$20</f>
        <v>4.7350000000000003E-2</v>
      </c>
      <c r="D22" s="260">
        <f>'Section 2 data'!$E$20</f>
        <v>4.9116999999999997</v>
      </c>
      <c r="E22" s="201">
        <f>'Section 2 data'!$F$20</f>
        <v>12.37</v>
      </c>
      <c r="F22" s="261">
        <f t="shared" si="1"/>
        <v>4.9590499999999995</v>
      </c>
    </row>
    <row r="23" spans="2:6" ht="15" customHeight="1" x14ac:dyDescent="0.2">
      <c r="B23" s="133" t="s">
        <v>99</v>
      </c>
      <c r="C23" s="60">
        <f>'Section 2 data'!$D$21</f>
        <v>2.307E-2</v>
      </c>
      <c r="D23" s="260">
        <f>'Section 2 data'!$E$21</f>
        <v>2.6283600000000003</v>
      </c>
      <c r="E23" s="201">
        <f>'Section 2 data'!$F$21</f>
        <v>21.19</v>
      </c>
      <c r="F23" s="261">
        <f t="shared" si="1"/>
        <v>2.6514300000000004</v>
      </c>
    </row>
    <row r="24" spans="2:6" ht="15" customHeight="1" x14ac:dyDescent="0.2">
      <c r="B24" s="133" t="s">
        <v>100</v>
      </c>
      <c r="C24" s="60">
        <f>'Section 2 data'!$D$22</f>
        <v>2.48E-3</v>
      </c>
      <c r="D24" s="260">
        <f>'Section 2 data'!$E$22</f>
        <v>8.1652199999999997</v>
      </c>
      <c r="E24" s="201">
        <f>'Section 2 data'!$F$22</f>
        <v>8.5299999999999994</v>
      </c>
      <c r="F24" s="261">
        <f t="shared" si="1"/>
        <v>8.1677</v>
      </c>
    </row>
    <row r="25" spans="2:6" ht="15" customHeight="1" x14ac:dyDescent="0.2">
      <c r="B25" s="133" t="s">
        <v>101</v>
      </c>
      <c r="C25" s="60">
        <f>'Section 2 data'!$D$23</f>
        <v>0</v>
      </c>
      <c r="D25" s="260">
        <f>'Section 2 data'!$E$23</f>
        <v>2.8427500000000001</v>
      </c>
      <c r="E25" s="201">
        <f>'Section 2 data'!$F$23</f>
        <v>15.42</v>
      </c>
      <c r="F25" s="261">
        <f t="shared" si="1"/>
        <v>2.8427500000000001</v>
      </c>
    </row>
    <row r="26" spans="2:6" ht="15" customHeight="1" x14ac:dyDescent="0.2">
      <c r="B26" s="133" t="s">
        <v>102</v>
      </c>
      <c r="C26" s="60">
        <f>'Section 2 data'!$D$24</f>
        <v>1.516E-2</v>
      </c>
      <c r="D26" s="260">
        <f>'Section 2 data'!$E$24</f>
        <v>4.2850000000000001</v>
      </c>
      <c r="E26" s="201">
        <f>'Section 2 data'!$F$24</f>
        <v>16.010000000000002</v>
      </c>
      <c r="F26" s="261">
        <f t="shared" si="1"/>
        <v>4.30016</v>
      </c>
    </row>
    <row r="27" spans="2:6" ht="15" customHeight="1" x14ac:dyDescent="0.2">
      <c r="B27" s="133" t="s">
        <v>103</v>
      </c>
      <c r="C27" s="60">
        <f>'Section 2 data'!$D$25</f>
        <v>0</v>
      </c>
      <c r="D27" s="260">
        <f>'Section 2 data'!$E$25</f>
        <v>8.5324299999999997</v>
      </c>
      <c r="E27" s="201">
        <f>'Section 2 data'!$F$25</f>
        <v>11.74</v>
      </c>
      <c r="F27" s="261">
        <f t="shared" si="1"/>
        <v>8.5324299999999997</v>
      </c>
    </row>
    <row r="28" spans="2:6" ht="15" customHeight="1" x14ac:dyDescent="0.2">
      <c r="B28" s="133" t="s">
        <v>104</v>
      </c>
      <c r="C28" s="60">
        <f>'Section 2 data'!$D$26</f>
        <v>1.34829</v>
      </c>
      <c r="D28" s="260">
        <f>'Section 2 data'!$E$26</f>
        <v>9.1558600000000006</v>
      </c>
      <c r="E28" s="201">
        <f>'Section 2 data'!$F$26</f>
        <v>8.51</v>
      </c>
      <c r="F28" s="261">
        <f t="shared" si="1"/>
        <v>10.504150000000001</v>
      </c>
    </row>
    <row r="29" spans="2:6" ht="15" customHeight="1" x14ac:dyDescent="0.2">
      <c r="B29" s="132" t="s">
        <v>105</v>
      </c>
      <c r="C29" s="262">
        <f>'Section 2 data'!$D$7</f>
        <v>2.2127600000000003</v>
      </c>
      <c r="D29" s="263">
        <f>'Section 2 data'!$E$7</f>
        <v>79.515889999999999</v>
      </c>
      <c r="E29" s="205">
        <f>'Section 2 data'!$F$7</f>
        <v>2.44</v>
      </c>
      <c r="F29" s="264">
        <f t="shared" si="1"/>
        <v>81.728650000000002</v>
      </c>
    </row>
    <row r="30" spans="2:6" ht="15" customHeight="1" x14ac:dyDescent="0.2">
      <c r="B30" s="199" t="s">
        <v>106</v>
      </c>
      <c r="C30" s="207"/>
      <c r="D30" s="207"/>
      <c r="E30" s="5"/>
      <c r="F30" s="207"/>
    </row>
    <row r="31" spans="2:6" ht="15" customHeight="1" x14ac:dyDescent="0.2">
      <c r="B31" s="132" t="s">
        <v>106</v>
      </c>
      <c r="C31" s="262">
        <f>'Section 2 data'!$D$5</f>
        <v>10.266860000000001</v>
      </c>
      <c r="D31" s="263">
        <f>'Section 2 data'!$E$5</f>
        <v>96.409600000000012</v>
      </c>
      <c r="E31" s="205">
        <f>'Section 2 data'!$F$5</f>
        <v>2</v>
      </c>
      <c r="F31" s="264">
        <f>SUM(C31,D31)</f>
        <v>106.67646000000002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40" t="s">
        <v>267</v>
      </c>
      <c r="C5" s="6" t="s">
        <v>78</v>
      </c>
      <c r="D5" s="842" t="s">
        <v>79</v>
      </c>
      <c r="E5" s="842"/>
      <c r="F5" s="7" t="s">
        <v>80</v>
      </c>
    </row>
    <row r="6" spans="2:6" ht="30" customHeight="1" x14ac:dyDescent="0.2">
      <c r="B6" s="841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359</v>
      </c>
      <c r="C8" s="57">
        <f>'Section 2 data'!$D$31</f>
        <v>0.82325000000000004</v>
      </c>
      <c r="D8" s="254">
        <f>'Section 2 data'!$E$31</f>
        <v>0.48786000000000002</v>
      </c>
      <c r="E8" s="219">
        <f>'Section 2 data'!$F$31</f>
        <v>54.18</v>
      </c>
      <c r="F8" s="255">
        <f>SUM(C8,D8)</f>
        <v>1.31111</v>
      </c>
    </row>
    <row r="9" spans="2:6" ht="15" customHeight="1" x14ac:dyDescent="0.2">
      <c r="B9" s="221" t="s">
        <v>360</v>
      </c>
      <c r="C9" s="57">
        <f>'Section 2 data'!$D$32</f>
        <v>1.47326</v>
      </c>
      <c r="D9" s="259">
        <f>'Section 2 data'!$E$32</f>
        <v>1.8252200000000001</v>
      </c>
      <c r="E9" s="219">
        <f>'Section 2 data'!$F$32</f>
        <v>29.81</v>
      </c>
      <c r="F9" s="255">
        <f t="shared" ref="F9:F15" si="0">SUM(C9,D9)</f>
        <v>3.2984800000000001</v>
      </c>
    </row>
    <row r="10" spans="2:6" ht="15" customHeight="1" x14ac:dyDescent="0.2">
      <c r="B10" s="218" t="s">
        <v>361</v>
      </c>
      <c r="C10" s="57">
        <f>'Section 2 data'!$D$33</f>
        <v>2.4909899999999996</v>
      </c>
      <c r="D10" s="254">
        <f>'Section 2 data'!$E$33</f>
        <v>4.11524</v>
      </c>
      <c r="E10" s="219">
        <f>'Section 2 data'!$F$33</f>
        <v>14.909369979455853</v>
      </c>
      <c r="F10" s="255">
        <f t="shared" si="0"/>
        <v>6.60623</v>
      </c>
    </row>
    <row r="11" spans="2:6" ht="15" customHeight="1" x14ac:dyDescent="0.2">
      <c r="B11" s="218" t="s">
        <v>362</v>
      </c>
      <c r="C11" s="57">
        <f>'Section 2 data'!$D$34</f>
        <v>2.4514299999999998</v>
      </c>
      <c r="D11" s="254">
        <f>'Section 2 data'!$E$34</f>
        <v>7.7312199999999995</v>
      </c>
      <c r="E11" s="242">
        <f>'Section 2 data'!$F$34</f>
        <v>11.228314488031906</v>
      </c>
      <c r="F11" s="255">
        <f t="shared" si="0"/>
        <v>10.182649999999999</v>
      </c>
    </row>
    <row r="12" spans="2:6" ht="15" customHeight="1" x14ac:dyDescent="0.2">
      <c r="B12" s="218" t="s">
        <v>363</v>
      </c>
      <c r="C12" s="57">
        <f>'Section 2 data'!$D$35</f>
        <v>0.59816999999999998</v>
      </c>
      <c r="D12" s="254">
        <f>'Section 2 data'!$E$35</f>
        <v>2.1471100000000001</v>
      </c>
      <c r="E12" s="242">
        <f>'Section 2 data'!$F$35</f>
        <v>23.17</v>
      </c>
      <c r="F12" s="255">
        <f t="shared" si="0"/>
        <v>2.7452800000000002</v>
      </c>
    </row>
    <row r="13" spans="2:6" ht="15" customHeight="1" x14ac:dyDescent="0.2">
      <c r="B13" s="218" t="s">
        <v>364</v>
      </c>
      <c r="C13" s="57">
        <f>'Section 2 data'!$D$36</f>
        <v>0.20451</v>
      </c>
      <c r="D13" s="254">
        <f>'Section 2 data'!$E$36</f>
        <v>0.18534</v>
      </c>
      <c r="E13" s="219">
        <f>'Section 2 data'!$F$36</f>
        <v>51.77</v>
      </c>
      <c r="F13" s="255">
        <f t="shared" si="0"/>
        <v>0.38985000000000003</v>
      </c>
    </row>
    <row r="14" spans="2:6" ht="15" customHeight="1" x14ac:dyDescent="0.2">
      <c r="B14" s="218" t="s">
        <v>365</v>
      </c>
      <c r="C14" s="57">
        <f>'Section 2 data'!$D$37</f>
        <v>1.2500000000000001E-2</v>
      </c>
      <c r="D14" s="254">
        <f>'Section 2 data'!$E$37</f>
        <v>0.25392999999999999</v>
      </c>
      <c r="E14" s="219">
        <f>'Section 2 data'!$F$37</f>
        <v>48.276673908416321</v>
      </c>
      <c r="F14" s="255">
        <f t="shared" si="0"/>
        <v>0.26643</v>
      </c>
    </row>
    <row r="15" spans="2:6" ht="15" customHeight="1" x14ac:dyDescent="0.2">
      <c r="B15" s="222" t="s">
        <v>80</v>
      </c>
      <c r="C15" s="73">
        <f>'Section 2 data'!$D$6</f>
        <v>8.0540900000000004</v>
      </c>
      <c r="D15" s="73">
        <f>'Section 2 data'!$E$6</f>
        <v>16.745930000000001</v>
      </c>
      <c r="E15" s="243">
        <f>'Section 2 data'!$F$6</f>
        <v>5.48</v>
      </c>
      <c r="F15" s="256">
        <f t="shared" si="0"/>
        <v>24.800020000000004</v>
      </c>
    </row>
    <row r="16" spans="2:6" ht="15" customHeight="1" x14ac:dyDescent="0.2">
      <c r="B16" s="216" t="s">
        <v>105</v>
      </c>
      <c r="C16" s="217"/>
      <c r="D16" s="217"/>
      <c r="E16" s="217"/>
      <c r="F16" s="217"/>
    </row>
    <row r="17" spans="2:6" ht="15" customHeight="1" x14ac:dyDescent="0.2">
      <c r="B17" s="218" t="s">
        <v>359</v>
      </c>
      <c r="C17" s="57">
        <f>'Section 2 data'!$D$39</f>
        <v>0.13437000000000002</v>
      </c>
      <c r="D17" s="254">
        <f>'Section 2 data'!$E$39</f>
        <v>9.1699300000000008</v>
      </c>
      <c r="E17" s="219">
        <f>'Section 2 data'!$F$39</f>
        <v>11.42</v>
      </c>
      <c r="F17" s="255">
        <f t="shared" ref="F17:F24" si="1">SUM(C17,D17)</f>
        <v>9.3043000000000013</v>
      </c>
    </row>
    <row r="18" spans="2:6" ht="15" customHeight="1" x14ac:dyDescent="0.2">
      <c r="B18" s="221" t="s">
        <v>360</v>
      </c>
      <c r="C18" s="57">
        <f>'Section 2 data'!$D$40</f>
        <v>0.13047999999999998</v>
      </c>
      <c r="D18" s="259">
        <f>'Section 2 data'!$E$40</f>
        <v>13.820600000000001</v>
      </c>
      <c r="E18" s="219">
        <f>'Section 2 data'!$F$40</f>
        <v>8.42</v>
      </c>
      <c r="F18" s="255">
        <f t="shared" si="1"/>
        <v>13.951080000000001</v>
      </c>
    </row>
    <row r="19" spans="2:6" ht="15" customHeight="1" x14ac:dyDescent="0.2">
      <c r="B19" s="218" t="s">
        <v>361</v>
      </c>
      <c r="C19" s="57">
        <f>'Section 2 data'!$D$41</f>
        <v>0.34757000000000005</v>
      </c>
      <c r="D19" s="254">
        <f>'Section 2 data'!$E$41</f>
        <v>20.664660000000005</v>
      </c>
      <c r="E19" s="219">
        <f>'Section 2 data'!$F$41</f>
        <v>6.411725436331241</v>
      </c>
      <c r="F19" s="255">
        <f t="shared" si="1"/>
        <v>21.012230000000006</v>
      </c>
    </row>
    <row r="20" spans="2:6" ht="15" customHeight="1" x14ac:dyDescent="0.2">
      <c r="B20" s="218" t="s">
        <v>362</v>
      </c>
      <c r="C20" s="57">
        <f>'Section 2 data'!$D$42</f>
        <v>0.65839999999999999</v>
      </c>
      <c r="D20" s="254">
        <f>'Section 2 data'!$E$42</f>
        <v>16.63279</v>
      </c>
      <c r="E20" s="242">
        <f>'Section 2 data'!$F$42</f>
        <v>7.399186292177423</v>
      </c>
      <c r="F20" s="255">
        <f t="shared" si="1"/>
        <v>17.29119</v>
      </c>
    </row>
    <row r="21" spans="2:6" ht="15" customHeight="1" x14ac:dyDescent="0.2">
      <c r="B21" s="218" t="s">
        <v>363</v>
      </c>
      <c r="C21" s="57">
        <f>'Section 2 data'!$D$43</f>
        <v>0.39738999999999997</v>
      </c>
      <c r="D21" s="254">
        <f>'Section 2 data'!$E$43</f>
        <v>8.0520800000000001</v>
      </c>
      <c r="E21" s="242">
        <f>'Section 2 data'!$F$43</f>
        <v>9.99</v>
      </c>
      <c r="F21" s="255">
        <f t="shared" si="1"/>
        <v>8.4494699999999998</v>
      </c>
    </row>
    <row r="22" spans="2:6" ht="15" customHeight="1" x14ac:dyDescent="0.2">
      <c r="B22" s="218" t="s">
        <v>364</v>
      </c>
      <c r="C22" s="57">
        <f>'Section 2 data'!$D$44</f>
        <v>0.21897999999999998</v>
      </c>
      <c r="D22" s="254">
        <f>'Section 2 data'!$E$44</f>
        <v>7.6547900000000002</v>
      </c>
      <c r="E22" s="242">
        <f>'Section 2 data'!$F$44</f>
        <v>12.15</v>
      </c>
      <c r="F22" s="255">
        <f t="shared" si="1"/>
        <v>7.8737700000000004</v>
      </c>
    </row>
    <row r="23" spans="2:6" ht="15" customHeight="1" x14ac:dyDescent="0.2">
      <c r="B23" s="218" t="s">
        <v>365</v>
      </c>
      <c r="C23" s="57">
        <f>'Section 2 data'!$D$45</f>
        <v>0.32557999999999998</v>
      </c>
      <c r="D23" s="254">
        <f>'Section 2 data'!$E$45</f>
        <v>3.5210300000000001</v>
      </c>
      <c r="E23" s="219">
        <f>'Section 2 data'!$F$45</f>
        <v>15.123696944984575</v>
      </c>
      <c r="F23" s="255">
        <f t="shared" si="1"/>
        <v>3.8466100000000001</v>
      </c>
    </row>
    <row r="24" spans="2:6" ht="15" customHeight="1" x14ac:dyDescent="0.2">
      <c r="B24" s="222" t="s">
        <v>80</v>
      </c>
      <c r="C24" s="73">
        <f>'Section 2 data'!$D$7</f>
        <v>2.2127600000000003</v>
      </c>
      <c r="D24" s="73">
        <f>'Section 2 data'!$E$7</f>
        <v>79.515889999999999</v>
      </c>
      <c r="E24" s="243">
        <f>'Section 2 data'!$F$7</f>
        <v>2.44</v>
      </c>
      <c r="F24" s="256">
        <f t="shared" si="1"/>
        <v>81.728650000000002</v>
      </c>
    </row>
    <row r="25" spans="2:6" ht="15" customHeight="1" x14ac:dyDescent="0.2">
      <c r="B25" s="216" t="s">
        <v>106</v>
      </c>
      <c r="C25" s="217"/>
      <c r="D25" s="217"/>
      <c r="E25" s="217"/>
      <c r="F25" s="217"/>
    </row>
    <row r="26" spans="2:6" ht="15" customHeight="1" x14ac:dyDescent="0.2">
      <c r="B26" s="218" t="s">
        <v>359</v>
      </c>
      <c r="C26" s="57">
        <f>'Section 2 data'!$D$47</f>
        <v>0.95762000000000003</v>
      </c>
      <c r="D26" s="254">
        <f>'Section 2 data'!$E$47</f>
        <v>9.6607800000000008</v>
      </c>
      <c r="E26" s="219">
        <f>'Section 2 data'!$F$47</f>
        <v>11.16</v>
      </c>
      <c r="F26" s="255">
        <f t="shared" ref="F26:F33" si="2">SUM(C26,D26)</f>
        <v>10.618400000000001</v>
      </c>
    </row>
    <row r="27" spans="2:6" ht="15" customHeight="1" x14ac:dyDescent="0.2">
      <c r="B27" s="221" t="s">
        <v>360</v>
      </c>
      <c r="C27" s="57">
        <f>'Section 2 data'!$D$48</f>
        <v>1.6037399999999999</v>
      </c>
      <c r="D27" s="259">
        <f>'Section 2 data'!$E$48</f>
        <v>15.646840000000001</v>
      </c>
      <c r="E27" s="219">
        <f>'Section 2 data'!$F$48</f>
        <v>7.95</v>
      </c>
      <c r="F27" s="255">
        <f t="shared" si="2"/>
        <v>17.250579999999999</v>
      </c>
    </row>
    <row r="28" spans="2:6" ht="15" customHeight="1" x14ac:dyDescent="0.2">
      <c r="B28" s="218" t="s">
        <v>361</v>
      </c>
      <c r="C28" s="57">
        <f>'Section 2 data'!$D$49</f>
        <v>2.8385500000000001</v>
      </c>
      <c r="D28" s="254">
        <f>'Section 2 data'!$E$49</f>
        <v>24.850709999999999</v>
      </c>
      <c r="E28" s="219">
        <f>'Section 2 data'!$F$49</f>
        <v>6.0734998482430571</v>
      </c>
      <c r="F28" s="255">
        <f t="shared" si="2"/>
        <v>27.689260000000001</v>
      </c>
    </row>
    <row r="29" spans="2:6" ht="15" customHeight="1" x14ac:dyDescent="0.2">
      <c r="B29" s="218" t="s">
        <v>362</v>
      </c>
      <c r="C29" s="57">
        <f>'Section 2 data'!$D$50</f>
        <v>3.1098199999999996</v>
      </c>
      <c r="D29" s="254">
        <f>'Section 2 data'!$E$50</f>
        <v>24.370279999999998</v>
      </c>
      <c r="E29" s="242">
        <f>'Section 2 data'!$F$50</f>
        <v>6.1741943450056018</v>
      </c>
      <c r="F29" s="255">
        <f t="shared" si="2"/>
        <v>27.480099999999997</v>
      </c>
    </row>
    <row r="30" spans="2:6" ht="15" customHeight="1" x14ac:dyDescent="0.2">
      <c r="B30" s="218" t="s">
        <v>363</v>
      </c>
      <c r="C30" s="57">
        <f>'Section 2 data'!$D$51</f>
        <v>0.99554999999999993</v>
      </c>
      <c r="D30" s="254">
        <f>'Section 2 data'!$E$51</f>
        <v>10.25009</v>
      </c>
      <c r="E30" s="242">
        <f>'Section 2 data'!$F$51</f>
        <v>9.33</v>
      </c>
      <c r="F30" s="255">
        <f t="shared" si="2"/>
        <v>11.24564</v>
      </c>
    </row>
    <row r="31" spans="2:6" ht="15" customHeight="1" x14ac:dyDescent="0.2">
      <c r="B31" s="218" t="s">
        <v>364</v>
      </c>
      <c r="C31" s="57">
        <f>'Section 2 data'!$D$52</f>
        <v>0.42349000000000003</v>
      </c>
      <c r="D31" s="254">
        <f>'Section 2 data'!$E$52</f>
        <v>7.8463700000000003</v>
      </c>
      <c r="E31" s="242">
        <f>'Section 2 data'!$F$52</f>
        <v>12.21</v>
      </c>
      <c r="F31" s="255">
        <f t="shared" si="2"/>
        <v>8.2698599999999995</v>
      </c>
    </row>
    <row r="32" spans="2:6" ht="15" customHeight="1" x14ac:dyDescent="0.2">
      <c r="B32" s="218" t="s">
        <v>365</v>
      </c>
      <c r="C32" s="57">
        <f>'Section 2 data'!$D$53</f>
        <v>0.33808000000000005</v>
      </c>
      <c r="D32" s="254">
        <f>'Section 2 data'!$E$53</f>
        <v>3.78451</v>
      </c>
      <c r="E32" s="219">
        <f>'Section 2 data'!$F$53</f>
        <v>14.568655385456283</v>
      </c>
      <c r="F32" s="255">
        <f t="shared" si="2"/>
        <v>4.1225899999999998</v>
      </c>
    </row>
    <row r="33" spans="2:6" ht="15" customHeight="1" x14ac:dyDescent="0.2">
      <c r="B33" s="224" t="s">
        <v>80</v>
      </c>
      <c r="C33" s="257">
        <f>'Section 2 data'!$D$5</f>
        <v>10.266860000000001</v>
      </c>
      <c r="D33" s="257">
        <f>'Section 2 data'!$E$5</f>
        <v>96.409600000000012</v>
      </c>
      <c r="E33" s="244">
        <f>'Section 2 data'!$F$5</f>
        <v>2</v>
      </c>
      <c r="F33" s="258">
        <f t="shared" si="2"/>
        <v>106.67646000000002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215" t="s">
        <v>80</v>
      </c>
    </row>
    <row r="6" spans="2:6" ht="30" customHeight="1" x14ac:dyDescent="0.2">
      <c r="B6" s="844"/>
      <c r="C6" s="252" t="s">
        <v>81</v>
      </c>
      <c r="D6" s="252" t="s">
        <v>81</v>
      </c>
      <c r="E6" s="11" t="s">
        <v>82</v>
      </c>
      <c r="F6" s="253" t="s">
        <v>81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366</v>
      </c>
      <c r="C8" s="57">
        <f>'Section 2 data'!$D$58</f>
        <v>1.08596</v>
      </c>
      <c r="D8" s="254">
        <f>'Section 2 data'!$E$58</f>
        <v>0.81232000000000004</v>
      </c>
      <c r="E8" s="219">
        <f>'Section 2 data'!$F$58</f>
        <v>41.75</v>
      </c>
      <c r="F8" s="255">
        <f>SUM(C8,D8)</f>
        <v>1.8982800000000002</v>
      </c>
    </row>
    <row r="9" spans="2:6" ht="15" customHeight="1" x14ac:dyDescent="0.2">
      <c r="B9" s="220" t="s">
        <v>367</v>
      </c>
      <c r="C9" s="57">
        <f>'Section 2 data'!$D$59</f>
        <v>0.52754000000000001</v>
      </c>
      <c r="D9" s="254">
        <f>'Section 2 data'!$E$59</f>
        <v>1.34107</v>
      </c>
      <c r="E9" s="219">
        <f>'Section 2 data'!$F$59</f>
        <v>34.049999999999997</v>
      </c>
      <c r="F9" s="255">
        <f t="shared" ref="F9:F17" si="0">SUM(C9,D9)</f>
        <v>1.8686099999999999</v>
      </c>
    </row>
    <row r="10" spans="2:6" ht="15" customHeight="1" x14ac:dyDescent="0.2">
      <c r="B10" s="221" t="s">
        <v>368</v>
      </c>
      <c r="C10" s="57">
        <f>'Section 2 data'!$D$60</f>
        <v>1.20729</v>
      </c>
      <c r="D10" s="254">
        <f>'Section 2 data'!$E$60</f>
        <v>1.6861700000000002</v>
      </c>
      <c r="E10" s="219">
        <f>'Section 2 data'!$F$60</f>
        <v>22.27</v>
      </c>
      <c r="F10" s="255">
        <f t="shared" si="0"/>
        <v>2.8934600000000001</v>
      </c>
    </row>
    <row r="11" spans="2:6" ht="15" customHeight="1" x14ac:dyDescent="0.2">
      <c r="B11" s="218" t="s">
        <v>369</v>
      </c>
      <c r="C11" s="57">
        <f>'Section 2 data'!$D$61</f>
        <v>0.79388000000000003</v>
      </c>
      <c r="D11" s="254">
        <f>'Section 2 data'!$E$61</f>
        <v>0.70033000000000001</v>
      </c>
      <c r="E11" s="219">
        <f>'Section 2 data'!$F$61</f>
        <v>25.22</v>
      </c>
      <c r="F11" s="255">
        <f t="shared" si="0"/>
        <v>1.49421</v>
      </c>
    </row>
    <row r="12" spans="2:6" ht="15" customHeight="1" x14ac:dyDescent="0.2">
      <c r="B12" s="218" t="s">
        <v>370</v>
      </c>
      <c r="C12" s="57">
        <f>'Section 2 data'!$D$62</f>
        <v>1.3567799999999999</v>
      </c>
      <c r="D12" s="254">
        <f>'Section 2 data'!$E$62</f>
        <v>3.9948899999999998</v>
      </c>
      <c r="E12" s="219">
        <f>'Section 2 data'!$F$62</f>
        <v>14.03</v>
      </c>
      <c r="F12" s="255">
        <f t="shared" si="0"/>
        <v>5.3516699999999995</v>
      </c>
    </row>
    <row r="13" spans="2:6" ht="15" customHeight="1" x14ac:dyDescent="0.2">
      <c r="B13" s="218" t="s">
        <v>371</v>
      </c>
      <c r="C13" s="57">
        <f>'Section 2 data'!$D$63</f>
        <v>1.58371</v>
      </c>
      <c r="D13" s="254">
        <f>'Section 2 data'!$E$63</f>
        <v>4.9690500000000002</v>
      </c>
      <c r="E13" s="219">
        <f>'Section 2 data'!$F$63</f>
        <v>13.95</v>
      </c>
      <c r="F13" s="255">
        <f t="shared" si="0"/>
        <v>6.5527600000000001</v>
      </c>
    </row>
    <row r="14" spans="2:6" ht="15" customHeight="1" x14ac:dyDescent="0.2">
      <c r="B14" s="218" t="s">
        <v>372</v>
      </c>
      <c r="C14" s="57">
        <f>'Section 2 data'!$D$64</f>
        <v>1.31708</v>
      </c>
      <c r="D14" s="254">
        <f>'Section 2 data'!$E$64</f>
        <v>2.6636100000000003</v>
      </c>
      <c r="E14" s="219">
        <f>'Section 2 data'!$F$64</f>
        <v>17.71</v>
      </c>
      <c r="F14" s="255">
        <f t="shared" si="0"/>
        <v>3.9806900000000001</v>
      </c>
    </row>
    <row r="15" spans="2:6" ht="15" customHeight="1" x14ac:dyDescent="0.2">
      <c r="B15" s="218" t="s">
        <v>373</v>
      </c>
      <c r="C15" s="57">
        <f>'Section 2 data'!$D$65</f>
        <v>0.16188</v>
      </c>
      <c r="D15" s="254">
        <f>'Section 2 data'!$E$65</f>
        <v>0.37427999999999995</v>
      </c>
      <c r="E15" s="219">
        <f>'Section 2 data'!$F$65</f>
        <v>38.130000000000003</v>
      </c>
      <c r="F15" s="255">
        <f t="shared" si="0"/>
        <v>0.53615999999999997</v>
      </c>
    </row>
    <row r="16" spans="2:6" ht="15" customHeight="1" x14ac:dyDescent="0.2">
      <c r="B16" s="218" t="s">
        <v>374</v>
      </c>
      <c r="C16" s="57">
        <f>'Section 2 data'!$D$66</f>
        <v>1.9960000000000002E-2</v>
      </c>
      <c r="D16" s="254">
        <f>'Section 2 data'!$E$66</f>
        <v>0.20421</v>
      </c>
      <c r="E16" s="219">
        <f>'Section 2 data'!$F$66</f>
        <v>51.71</v>
      </c>
      <c r="F16" s="255">
        <f t="shared" si="0"/>
        <v>0.22417000000000001</v>
      </c>
    </row>
    <row r="17" spans="2:6" ht="15" customHeight="1" x14ac:dyDescent="0.2">
      <c r="B17" s="222" t="s">
        <v>80</v>
      </c>
      <c r="C17" s="73">
        <f>'Section 2 data'!$D$6</f>
        <v>8.0540900000000004</v>
      </c>
      <c r="D17" s="73">
        <f>'Section 2 data'!$E$6</f>
        <v>16.745930000000001</v>
      </c>
      <c r="E17" s="223">
        <f>'Section 2 data'!$F$6</f>
        <v>5.48</v>
      </c>
      <c r="F17" s="256">
        <f t="shared" si="0"/>
        <v>24.800020000000004</v>
      </c>
    </row>
    <row r="18" spans="2:6" ht="15" customHeight="1" x14ac:dyDescent="0.2">
      <c r="B18" s="216" t="s">
        <v>105</v>
      </c>
      <c r="C18" s="217"/>
      <c r="D18" s="217"/>
      <c r="E18" s="217"/>
      <c r="F18" s="217"/>
    </row>
    <row r="19" spans="2:6" ht="15" customHeight="1" x14ac:dyDescent="0.2">
      <c r="B19" s="218" t="s">
        <v>366</v>
      </c>
      <c r="C19" s="57">
        <f>'Section 2 data'!$D$68</f>
        <v>0.1807</v>
      </c>
      <c r="D19" s="254">
        <f>'Section 2 data'!$E$68</f>
        <v>10.601129999999999</v>
      </c>
      <c r="E19" s="219">
        <f>'Section 2 data'!$F$68</f>
        <v>9.5399999999999991</v>
      </c>
      <c r="F19" s="255">
        <f t="shared" ref="F19:F28" si="1">SUM(C19,D19)</f>
        <v>10.781829999999999</v>
      </c>
    </row>
    <row r="20" spans="2:6" ht="15" customHeight="1" x14ac:dyDescent="0.2">
      <c r="B20" s="220" t="s">
        <v>367</v>
      </c>
      <c r="C20" s="57">
        <f>'Section 2 data'!$D$69</f>
        <v>0.28583999999999998</v>
      </c>
      <c r="D20" s="254">
        <f>'Section 2 data'!$E$69</f>
        <v>13.94558</v>
      </c>
      <c r="E20" s="219">
        <f>'Section 2 data'!$F$69</f>
        <v>7.18</v>
      </c>
      <c r="F20" s="255">
        <f t="shared" si="1"/>
        <v>14.23142</v>
      </c>
    </row>
    <row r="21" spans="2:6" ht="15" customHeight="1" x14ac:dyDescent="0.2">
      <c r="B21" s="221" t="s">
        <v>368</v>
      </c>
      <c r="C21" s="57">
        <f>'Section 2 data'!$D$70</f>
        <v>0.35729</v>
      </c>
      <c r="D21" s="254">
        <f>'Section 2 data'!$E$70</f>
        <v>13.59585</v>
      </c>
      <c r="E21" s="219">
        <f>'Section 2 data'!$F$70</f>
        <v>7.51</v>
      </c>
      <c r="F21" s="255">
        <f t="shared" si="1"/>
        <v>13.953140000000001</v>
      </c>
    </row>
    <row r="22" spans="2:6" ht="15" customHeight="1" x14ac:dyDescent="0.2">
      <c r="B22" s="218" t="s">
        <v>369</v>
      </c>
      <c r="C22" s="57">
        <f>'Section 2 data'!$D$71</f>
        <v>0.34325</v>
      </c>
      <c r="D22" s="254">
        <f>'Section 2 data'!$E$71</f>
        <v>7.7278700000000002</v>
      </c>
      <c r="E22" s="219">
        <f>'Section 2 data'!$F$71</f>
        <v>10.29</v>
      </c>
      <c r="F22" s="255">
        <f t="shared" si="1"/>
        <v>8.0711200000000005</v>
      </c>
    </row>
    <row r="23" spans="2:6" ht="15" customHeight="1" x14ac:dyDescent="0.2">
      <c r="B23" s="218" t="s">
        <v>370</v>
      </c>
      <c r="C23" s="57">
        <f>'Section 2 data'!$D$72</f>
        <v>0.58226</v>
      </c>
      <c r="D23" s="254">
        <f>'Section 2 data'!$E$72</f>
        <v>10.49577</v>
      </c>
      <c r="E23" s="219">
        <f>'Section 2 data'!$F$72</f>
        <v>8.4700000000000006</v>
      </c>
      <c r="F23" s="255">
        <f t="shared" si="1"/>
        <v>11.07803</v>
      </c>
    </row>
    <row r="24" spans="2:6" ht="15" customHeight="1" x14ac:dyDescent="0.2">
      <c r="B24" s="218" t="s">
        <v>371</v>
      </c>
      <c r="C24" s="57">
        <f>'Section 2 data'!$D$73</f>
        <v>0.31517000000000001</v>
      </c>
      <c r="D24" s="254">
        <f>'Section 2 data'!$E$73</f>
        <v>8.1950599999999998</v>
      </c>
      <c r="E24" s="219">
        <f>'Section 2 data'!$F$73</f>
        <v>9.9600000000000009</v>
      </c>
      <c r="F24" s="255">
        <f t="shared" si="1"/>
        <v>8.51023</v>
      </c>
    </row>
    <row r="25" spans="2:6" ht="15" customHeight="1" x14ac:dyDescent="0.2">
      <c r="B25" s="218" t="s">
        <v>372</v>
      </c>
      <c r="C25" s="57">
        <f>'Section 2 data'!$D$74</f>
        <v>0.12395</v>
      </c>
      <c r="D25" s="254">
        <f>'Section 2 data'!$E$74</f>
        <v>9.5358199999999993</v>
      </c>
      <c r="E25" s="219">
        <f>'Section 2 data'!$F$74</f>
        <v>9.7100000000000009</v>
      </c>
      <c r="F25" s="255">
        <f t="shared" si="1"/>
        <v>9.65977</v>
      </c>
    </row>
    <row r="26" spans="2:6" ht="15" customHeight="1" x14ac:dyDescent="0.2">
      <c r="B26" s="218" t="s">
        <v>373</v>
      </c>
      <c r="C26" s="57">
        <f>'Section 2 data'!$D$75</f>
        <v>1.8600000000000002E-2</v>
      </c>
      <c r="D26" s="254">
        <f>'Section 2 data'!$E$75</f>
        <v>3.5997600000000003</v>
      </c>
      <c r="E26" s="219">
        <f>'Section 2 data'!$F$75</f>
        <v>16.600000000000001</v>
      </c>
      <c r="F26" s="255">
        <f t="shared" si="1"/>
        <v>3.6183600000000005</v>
      </c>
    </row>
    <row r="27" spans="2:6" ht="15" customHeight="1" x14ac:dyDescent="0.2">
      <c r="B27" s="218" t="s">
        <v>374</v>
      </c>
      <c r="C27" s="57">
        <f>'Section 2 data'!$D$76</f>
        <v>5.7000000000000002E-3</v>
      </c>
      <c r="D27" s="254">
        <f>'Section 2 data'!$E$76</f>
        <v>1.81904</v>
      </c>
      <c r="E27" s="219">
        <f>'Section 2 data'!$F$76</f>
        <v>24.92</v>
      </c>
      <c r="F27" s="255">
        <f t="shared" si="1"/>
        <v>1.82474</v>
      </c>
    </row>
    <row r="28" spans="2:6" ht="15" customHeight="1" x14ac:dyDescent="0.2">
      <c r="B28" s="222" t="s">
        <v>80</v>
      </c>
      <c r="C28" s="73">
        <f>'Section 2 data'!$D$7</f>
        <v>2.2127600000000003</v>
      </c>
      <c r="D28" s="73">
        <f>'Section 2 data'!$E$7</f>
        <v>79.515889999999999</v>
      </c>
      <c r="E28" s="223">
        <f>'Section 2 data'!$F$7</f>
        <v>2.44</v>
      </c>
      <c r="F28" s="256">
        <f t="shared" si="1"/>
        <v>81.728650000000002</v>
      </c>
    </row>
    <row r="29" spans="2:6" ht="15" customHeight="1" x14ac:dyDescent="0.2">
      <c r="B29" s="216" t="s">
        <v>106</v>
      </c>
      <c r="C29" s="217"/>
      <c r="D29" s="217"/>
      <c r="E29" s="217"/>
      <c r="F29" s="217"/>
    </row>
    <row r="30" spans="2:6" ht="15" customHeight="1" x14ac:dyDescent="0.2">
      <c r="B30" s="218" t="s">
        <v>366</v>
      </c>
      <c r="C30" s="57">
        <f>'Section 2 data'!$D$78</f>
        <v>1.2666600000000001</v>
      </c>
      <c r="D30" s="254">
        <f>'Section 2 data'!$E$78</f>
        <v>11.416459999999999</v>
      </c>
      <c r="E30" s="219">
        <f>'Section 2 data'!$F$78</f>
        <v>9.25</v>
      </c>
      <c r="F30" s="255">
        <f t="shared" ref="F30:F39" si="2">SUM(C30,D30)</f>
        <v>12.683119999999999</v>
      </c>
    </row>
    <row r="31" spans="2:6" ht="15" customHeight="1" x14ac:dyDescent="0.2">
      <c r="B31" s="220" t="s">
        <v>367</v>
      </c>
      <c r="C31" s="57">
        <f>'Section 2 data'!$D$79</f>
        <v>0.81337999999999999</v>
      </c>
      <c r="D31" s="254">
        <f>'Section 2 data'!$E$79</f>
        <v>15.289149999999999</v>
      </c>
      <c r="E31" s="219">
        <f>'Section 2 data'!$F$79</f>
        <v>7</v>
      </c>
      <c r="F31" s="255">
        <f t="shared" si="2"/>
        <v>16.102529999999998</v>
      </c>
    </row>
    <row r="32" spans="2:6" ht="15" customHeight="1" x14ac:dyDescent="0.2">
      <c r="B32" s="221" t="s">
        <v>368</v>
      </c>
      <c r="C32" s="57">
        <f>'Section 2 data'!$D$80</f>
        <v>1.5645799999999999</v>
      </c>
      <c r="D32" s="254">
        <f>'Section 2 data'!$E$80</f>
        <v>15.306280000000001</v>
      </c>
      <c r="E32" s="219">
        <f>'Section 2 data'!$F$80</f>
        <v>7.16</v>
      </c>
      <c r="F32" s="255">
        <f t="shared" si="2"/>
        <v>16.87086</v>
      </c>
    </row>
    <row r="33" spans="2:6" ht="15" customHeight="1" x14ac:dyDescent="0.2">
      <c r="B33" s="218" t="s">
        <v>369</v>
      </c>
      <c r="C33" s="57">
        <f>'Section 2 data'!$D$81</f>
        <v>1.1371300000000002</v>
      </c>
      <c r="D33" s="254">
        <f>'Section 2 data'!$E$81</f>
        <v>8.4415700000000005</v>
      </c>
      <c r="E33" s="219">
        <f>'Section 2 data'!$F$81</f>
        <v>9.6300000000000008</v>
      </c>
      <c r="F33" s="255">
        <f t="shared" si="2"/>
        <v>9.5787000000000013</v>
      </c>
    </row>
    <row r="34" spans="2:6" ht="15" customHeight="1" x14ac:dyDescent="0.2">
      <c r="B34" s="218" t="s">
        <v>370</v>
      </c>
      <c r="C34" s="57">
        <f>'Section 2 data'!$D$82</f>
        <v>1.9390399999999999</v>
      </c>
      <c r="D34" s="254">
        <f>'Section 2 data'!$E$82</f>
        <v>14.483000000000001</v>
      </c>
      <c r="E34" s="219">
        <f>'Section 2 data'!$F$82</f>
        <v>7.09</v>
      </c>
      <c r="F34" s="255">
        <f t="shared" si="2"/>
        <v>16.422039999999999</v>
      </c>
    </row>
    <row r="35" spans="2:6" ht="15" customHeight="1" x14ac:dyDescent="0.2">
      <c r="B35" s="218" t="s">
        <v>371</v>
      </c>
      <c r="C35" s="57">
        <f>'Section 2 data'!$D$83</f>
        <v>1.8988800000000001</v>
      </c>
      <c r="D35" s="254">
        <f>'Section 2 data'!$E$83</f>
        <v>13.214780000000001</v>
      </c>
      <c r="E35" s="219">
        <f>'Section 2 data'!$F$83</f>
        <v>8.18</v>
      </c>
      <c r="F35" s="255">
        <f t="shared" si="2"/>
        <v>15.113660000000001</v>
      </c>
    </row>
    <row r="36" spans="2:6" ht="15" customHeight="1" x14ac:dyDescent="0.2">
      <c r="B36" s="218" t="s">
        <v>372</v>
      </c>
      <c r="C36" s="57">
        <f>'Section 2 data'!$D$84</f>
        <v>1.44103</v>
      </c>
      <c r="D36" s="254">
        <f>'Section 2 data'!$E$84</f>
        <v>12.2425</v>
      </c>
      <c r="E36" s="219">
        <f>'Section 2 data'!$F$84</f>
        <v>8.51</v>
      </c>
      <c r="F36" s="255">
        <f t="shared" si="2"/>
        <v>13.683529999999999</v>
      </c>
    </row>
    <row r="37" spans="2:6" ht="15" customHeight="1" x14ac:dyDescent="0.2">
      <c r="B37" s="218" t="s">
        <v>373</v>
      </c>
      <c r="C37" s="57">
        <f>'Section 2 data'!$D$85</f>
        <v>0.18049000000000001</v>
      </c>
      <c r="D37" s="254">
        <f>'Section 2 data'!$E$85</f>
        <v>3.9864000000000002</v>
      </c>
      <c r="E37" s="219">
        <f>'Section 2 data'!$F$85</f>
        <v>15.97</v>
      </c>
      <c r="F37" s="255">
        <f t="shared" si="2"/>
        <v>4.1668900000000004</v>
      </c>
    </row>
    <row r="38" spans="2:6" ht="15" customHeight="1" x14ac:dyDescent="0.2">
      <c r="B38" s="218" t="s">
        <v>374</v>
      </c>
      <c r="C38" s="57">
        <f>'Section 2 data'!$D$86</f>
        <v>2.5659999999999999E-2</v>
      </c>
      <c r="D38" s="254">
        <f>'Section 2 data'!$E$86</f>
        <v>2.0294699999999999</v>
      </c>
      <c r="E38" s="219">
        <f>'Section 2 data'!$F$86</f>
        <v>23.3</v>
      </c>
      <c r="F38" s="255">
        <f t="shared" si="2"/>
        <v>2.0551299999999997</v>
      </c>
    </row>
    <row r="39" spans="2:6" ht="15" customHeight="1" x14ac:dyDescent="0.2">
      <c r="B39" s="224" t="s">
        <v>80</v>
      </c>
      <c r="C39" s="257">
        <f>'Section 2 data'!$D$5</f>
        <v>10.266860000000001</v>
      </c>
      <c r="D39" s="257">
        <f>'Section 2 data'!$E$5</f>
        <v>96.409600000000012</v>
      </c>
      <c r="E39" s="226">
        <f>'Section 2 data'!$F$5</f>
        <v>2</v>
      </c>
      <c r="F39" s="258">
        <f t="shared" si="2"/>
        <v>106.67646000000002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40" t="s">
        <v>76</v>
      </c>
      <c r="C5" s="14" t="s">
        <v>78</v>
      </c>
      <c r="D5" s="846" t="s">
        <v>79</v>
      </c>
      <c r="E5" s="847"/>
      <c r="F5" s="15" t="s">
        <v>80</v>
      </c>
    </row>
    <row r="6" spans="2:6" ht="30" customHeight="1" x14ac:dyDescent="0.2">
      <c r="B6" s="841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30" customHeight="1" x14ac:dyDescent="0.2">
      <c r="B7" s="778" t="str">
        <f>Index!$B$4</f>
        <v>Devon Cornwall and the Isles of Scilly</v>
      </c>
      <c r="C7" s="249">
        <f>'Section 2 data'!$D$91</f>
        <v>0.6</v>
      </c>
      <c r="D7" s="249">
        <f>'Section 2 data'!$E$91</f>
        <v>0.81649000000000005</v>
      </c>
      <c r="E7" s="250">
        <f>'Section 2 data'!$F$91</f>
        <v>35.89</v>
      </c>
      <c r="F7" s="251">
        <f>SUM(C7,D7)</f>
        <v>1.41649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767</v>
      </c>
    </row>
    <row r="5" spans="2:4" ht="30" customHeight="1" x14ac:dyDescent="0.2">
      <c r="B5" s="837"/>
      <c r="C5" s="40" t="s">
        <v>680</v>
      </c>
      <c r="D5" s="228" t="s">
        <v>681</v>
      </c>
    </row>
    <row r="6" spans="2:4" ht="30" customHeight="1" x14ac:dyDescent="0.2">
      <c r="B6" s="838"/>
      <c r="C6" s="848" t="s">
        <v>81</v>
      </c>
      <c r="D6" s="849"/>
    </row>
    <row r="7" spans="2:4" ht="15" customHeight="1" x14ac:dyDescent="0.2">
      <c r="B7" s="199" t="str">
        <f>Index!$B$4</f>
        <v>Devon Cornwall and the Isles of Scilly</v>
      </c>
      <c r="C7" s="200"/>
      <c r="D7" s="200"/>
    </row>
    <row r="8" spans="2:4" ht="15" customHeight="1" x14ac:dyDescent="0.2">
      <c r="B8" s="133" t="s">
        <v>19</v>
      </c>
      <c r="C8" s="60">
        <f>'Section 2 data'!$H$96</f>
        <v>73.181380171381434</v>
      </c>
      <c r="D8" s="501">
        <f>'Section 2 data'!$H$7</f>
        <v>81.728650000000002</v>
      </c>
    </row>
    <row r="9" spans="2:4" ht="15" customHeight="1" x14ac:dyDescent="0.2">
      <c r="B9" s="502" t="s">
        <v>20</v>
      </c>
      <c r="C9" s="62">
        <f>'Section 2 data'!$H$97</f>
        <v>25.873779280453647</v>
      </c>
      <c r="D9" s="503">
        <f>'Section 2 data'!$H$6</f>
        <v>24.800020000000004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x14ac:dyDescent="0.2">
      <c r="A3" s="273"/>
      <c r="B3" s="784" t="s">
        <v>691</v>
      </c>
      <c r="C3" s="785"/>
      <c r="D3" s="785"/>
      <c r="E3" s="785"/>
      <c r="F3" s="785"/>
      <c r="G3" s="785"/>
      <c r="H3" s="785"/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148"/>
    </row>
    <row r="5" spans="1:19" s="23" customFormat="1" x14ac:dyDescent="0.2">
      <c r="A5" s="427"/>
      <c r="B5" s="435"/>
      <c r="C5" s="425" t="s">
        <v>106</v>
      </c>
      <c r="D5" s="426">
        <v>1433.021</v>
      </c>
      <c r="E5" s="428">
        <v>18834.298999999999</v>
      </c>
      <c r="F5" s="433">
        <v>4.3899999999999997</v>
      </c>
      <c r="G5" s="440">
        <f>E5*F5/100</f>
        <v>826.82572609999988</v>
      </c>
      <c r="H5" s="441">
        <f>SUM(D5,E5)</f>
        <v>20267.32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1161.96</v>
      </c>
      <c r="E6" s="428">
        <v>3782.7379999999998</v>
      </c>
      <c r="F6" s="433">
        <v>6.76</v>
      </c>
      <c r="G6" s="440">
        <f t="shared" ref="G6:G26" si="0">E6*F6/100</f>
        <v>255.71308879999998</v>
      </c>
      <c r="H6" s="441">
        <f>SUM(D6,E6)</f>
        <v>4944.6980000000003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271.06099999999998</v>
      </c>
      <c r="E7" s="428">
        <v>15034.264999999999</v>
      </c>
      <c r="F7" s="433">
        <v>5.27</v>
      </c>
      <c r="G7" s="440">
        <f>E7*F7/100</f>
        <v>792.30576549999978</v>
      </c>
      <c r="H7" s="441">
        <f>SUM(D7,E7)</f>
        <v>15305.325999999999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509.78500000000003</v>
      </c>
      <c r="E8" s="430">
        <v>1279.5740000000001</v>
      </c>
      <c r="F8" s="433">
        <v>18.399999999999999</v>
      </c>
      <c r="G8" s="440">
        <f t="shared" si="0"/>
        <v>235.44161599999998</v>
      </c>
      <c r="H8" s="441">
        <f>SUM(D8,E8)</f>
        <v>1789.3590000000002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57.695999999999998</v>
      </c>
      <c r="E9" s="430">
        <v>202.55600000000001</v>
      </c>
      <c r="F9" s="433">
        <v>27.68</v>
      </c>
      <c r="G9" s="440">
        <f t="shared" si="0"/>
        <v>56.067500800000005</v>
      </c>
      <c r="H9" s="441">
        <f t="shared" ref="H9:H26" si="1">SUM(D9,E9)</f>
        <v>260.25200000000001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36.93</v>
      </c>
      <c r="E10" s="430">
        <v>67.959999999999994</v>
      </c>
      <c r="F10" s="433">
        <v>61.47</v>
      </c>
      <c r="G10" s="440">
        <f t="shared" si="0"/>
        <v>41.775011999999997</v>
      </c>
      <c r="H10" s="441">
        <f t="shared" si="1"/>
        <v>104.88999999999999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52.593000000000004</v>
      </c>
      <c r="E11" s="430">
        <v>346.78</v>
      </c>
      <c r="F11" s="433">
        <v>23.29</v>
      </c>
      <c r="G11" s="440">
        <f t="shared" si="0"/>
        <v>80.765061999999986</v>
      </c>
      <c r="H11" s="441">
        <f t="shared" si="1"/>
        <v>399.37299999999999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46.735999999999997</v>
      </c>
      <c r="E12" s="430">
        <v>581.59199999999998</v>
      </c>
      <c r="F12" s="433">
        <v>18.05</v>
      </c>
      <c r="G12" s="440">
        <f t="shared" si="0"/>
        <v>104.977356</v>
      </c>
      <c r="H12" s="441">
        <f t="shared" si="1"/>
        <v>628.32799999999997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331.39400000000001</v>
      </c>
      <c r="E13" s="430">
        <v>995.86699999999996</v>
      </c>
      <c r="F13" s="433">
        <v>16.73</v>
      </c>
      <c r="G13" s="440">
        <f t="shared" si="0"/>
        <v>166.60854909999998</v>
      </c>
      <c r="H13" s="441">
        <f t="shared" si="1"/>
        <v>1327.261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14.15</v>
      </c>
      <c r="E14" s="430">
        <v>12.936</v>
      </c>
      <c r="F14" s="433">
        <v>73.75</v>
      </c>
      <c r="G14" s="440">
        <f t="shared" si="0"/>
        <v>9.5403000000000002</v>
      </c>
      <c r="H14" s="441">
        <f t="shared" si="1"/>
        <v>27.085999999999999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112.678</v>
      </c>
      <c r="E15" s="430">
        <v>295.47300000000001</v>
      </c>
      <c r="F15" s="433">
        <v>23.07</v>
      </c>
      <c r="G15" s="440">
        <f t="shared" si="0"/>
        <v>68.16562110000001</v>
      </c>
      <c r="H15" s="441">
        <f t="shared" si="1"/>
        <v>408.15100000000001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42.351999999999997</v>
      </c>
      <c r="E16" s="430">
        <v>5552.53</v>
      </c>
      <c r="F16" s="433">
        <v>10.1</v>
      </c>
      <c r="G16" s="440">
        <f t="shared" si="0"/>
        <v>560.80552999999998</v>
      </c>
      <c r="H16" s="441">
        <f t="shared" si="1"/>
        <v>5594.8819999999996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67.555999999999997</v>
      </c>
      <c r="E17" s="430">
        <v>1386.5540000000001</v>
      </c>
      <c r="F17" s="433">
        <v>20.65</v>
      </c>
      <c r="G17" s="440">
        <f t="shared" si="0"/>
        <v>286.32340099999999</v>
      </c>
      <c r="H17" s="441">
        <f t="shared" si="1"/>
        <v>1454.1100000000001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1.1220000000000001</v>
      </c>
      <c r="E18" s="430">
        <v>1315.924</v>
      </c>
      <c r="F18" s="433">
        <v>18.29</v>
      </c>
      <c r="G18" s="440">
        <f t="shared" si="0"/>
        <v>240.68249959999997</v>
      </c>
      <c r="H18" s="441">
        <f t="shared" si="1"/>
        <v>1317.046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1.966</v>
      </c>
      <c r="E19" s="430">
        <v>2171.078</v>
      </c>
      <c r="F19" s="433">
        <v>10.9</v>
      </c>
      <c r="G19" s="440">
        <f t="shared" si="0"/>
        <v>236.64750200000003</v>
      </c>
      <c r="H19" s="441">
        <f t="shared" si="1"/>
        <v>2173.0439999999999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5.1269999999999998</v>
      </c>
      <c r="E20" s="430">
        <v>626.50599999999997</v>
      </c>
      <c r="F20" s="433">
        <v>13.13</v>
      </c>
      <c r="G20" s="440">
        <f t="shared" si="0"/>
        <v>82.260237799999999</v>
      </c>
      <c r="H20" s="441">
        <f t="shared" si="1"/>
        <v>631.63299999999992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3.5840000000000001</v>
      </c>
      <c r="E21" s="430">
        <v>854.928</v>
      </c>
      <c r="F21" s="433">
        <v>25.48</v>
      </c>
      <c r="G21" s="440">
        <f t="shared" si="0"/>
        <v>217.83565439999998</v>
      </c>
      <c r="H21" s="441">
        <f t="shared" si="1"/>
        <v>858.51199999999994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4.2999999999999997E-2</v>
      </c>
      <c r="E22" s="430">
        <v>579.54200000000003</v>
      </c>
      <c r="F22" s="433">
        <v>14.22</v>
      </c>
      <c r="G22" s="440">
        <f t="shared" si="0"/>
        <v>82.410872400000002</v>
      </c>
      <c r="H22" s="441">
        <f t="shared" si="1"/>
        <v>579.58500000000004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130.00800000000001</v>
      </c>
      <c r="F23" s="433">
        <v>20.23</v>
      </c>
      <c r="G23" s="440">
        <f t="shared" si="0"/>
        <v>26.300618400000005</v>
      </c>
      <c r="H23" s="441">
        <f t="shared" si="1"/>
        <v>130.00800000000001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0.64300000000000002</v>
      </c>
      <c r="E24" s="430">
        <v>704.12199999999996</v>
      </c>
      <c r="F24" s="433">
        <v>17.75</v>
      </c>
      <c r="G24" s="440">
        <f t="shared" si="0"/>
        <v>124.98165499999999</v>
      </c>
      <c r="H24" s="441">
        <f t="shared" si="1"/>
        <v>704.76499999999999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0</v>
      </c>
      <c r="E25" s="430">
        <v>961.55100000000004</v>
      </c>
      <c r="F25" s="433">
        <v>14.55</v>
      </c>
      <c r="G25" s="440">
        <f t="shared" si="0"/>
        <v>139.90567050000001</v>
      </c>
      <c r="H25" s="441">
        <f t="shared" si="1"/>
        <v>961.55100000000004</v>
      </c>
      <c r="I25" s="429"/>
      <c r="J25" s="429"/>
    </row>
    <row r="26" spans="1:10" s="24" customFormat="1" ht="13.5" thickBot="1" x14ac:dyDescent="0.25">
      <c r="A26" s="429"/>
      <c r="B26" s="292"/>
      <c r="C26" s="431" t="s">
        <v>104</v>
      </c>
      <c r="D26" s="434">
        <v>148.66800000000001</v>
      </c>
      <c r="E26" s="434">
        <v>845.00699999999995</v>
      </c>
      <c r="F26" s="432">
        <v>14.92</v>
      </c>
      <c r="G26" s="331">
        <f t="shared" si="0"/>
        <v>126.07504439999998</v>
      </c>
      <c r="H26" s="339">
        <f t="shared" si="1"/>
        <v>993.67499999999995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s="24" customFormat="1" x14ac:dyDescent="0.2">
      <c r="B29" s="784" t="s">
        <v>691</v>
      </c>
      <c r="C29" s="785"/>
      <c r="D29" s="785"/>
      <c r="E29" s="785"/>
      <c r="F29" s="785"/>
      <c r="G29" s="785"/>
      <c r="H29" s="785"/>
    </row>
    <row r="30" spans="1:10" s="24" customFormat="1" x14ac:dyDescent="0.2">
      <c r="B30" s="281"/>
      <c r="C30" s="281" t="s">
        <v>689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0" s="23" customFormat="1" x14ac:dyDescent="0.2">
      <c r="B31" s="435" t="s">
        <v>92</v>
      </c>
      <c r="C31" s="425" t="s">
        <v>119</v>
      </c>
      <c r="D31" s="426"/>
      <c r="E31" s="428"/>
      <c r="F31" s="433"/>
      <c r="G31" s="440">
        <f>E31*F31/100</f>
        <v>0</v>
      </c>
      <c r="H31" s="441">
        <f>SUM(D31,E31)</f>
        <v>0</v>
      </c>
    </row>
    <row r="32" spans="1:10" s="23" customFormat="1" x14ac:dyDescent="0.2">
      <c r="B32" s="435"/>
      <c r="C32" s="425" t="s">
        <v>120</v>
      </c>
      <c r="D32" s="426"/>
      <c r="E32" s="428"/>
      <c r="F32" s="433"/>
      <c r="G32" s="440">
        <f t="shared" ref="G32:G37" si="2">E32*F32/100</f>
        <v>0</v>
      </c>
      <c r="H32" s="441">
        <f t="shared" ref="H32:H37" si="3">SUM(D32,E32)</f>
        <v>0</v>
      </c>
    </row>
    <row r="33" spans="2:8" s="23" customFormat="1" x14ac:dyDescent="0.2">
      <c r="B33" s="435"/>
      <c r="C33" s="425" t="s">
        <v>121</v>
      </c>
      <c r="D33" s="426"/>
      <c r="E33" s="428"/>
      <c r="F33" s="433"/>
      <c r="G33" s="440">
        <f t="shared" si="2"/>
        <v>0</v>
      </c>
      <c r="H33" s="441">
        <f t="shared" si="3"/>
        <v>0</v>
      </c>
    </row>
    <row r="34" spans="2:8" s="23" customFormat="1" x14ac:dyDescent="0.2">
      <c r="B34" s="435"/>
      <c r="C34" s="425" t="s">
        <v>122</v>
      </c>
      <c r="D34" s="426"/>
      <c r="E34" s="428"/>
      <c r="F34" s="433"/>
      <c r="G34" s="440">
        <f t="shared" si="2"/>
        <v>0</v>
      </c>
      <c r="H34" s="441">
        <f t="shared" si="3"/>
        <v>0</v>
      </c>
    </row>
    <row r="35" spans="2:8" s="23" customFormat="1" x14ac:dyDescent="0.2">
      <c r="B35" s="435"/>
      <c r="C35" s="425" t="s">
        <v>123</v>
      </c>
      <c r="D35" s="426"/>
      <c r="E35" s="428"/>
      <c r="F35" s="433"/>
      <c r="G35" s="440">
        <f t="shared" si="2"/>
        <v>0</v>
      </c>
      <c r="H35" s="441">
        <f t="shared" si="3"/>
        <v>0</v>
      </c>
    </row>
    <row r="36" spans="2:8" s="23" customFormat="1" x14ac:dyDescent="0.2">
      <c r="B36" s="435"/>
      <c r="C36" s="425" t="s">
        <v>124</v>
      </c>
      <c r="D36" s="426"/>
      <c r="E36" s="428"/>
      <c r="F36" s="433"/>
      <c r="G36" s="440">
        <f t="shared" si="2"/>
        <v>0</v>
      </c>
      <c r="H36" s="441">
        <f t="shared" si="3"/>
        <v>0</v>
      </c>
    </row>
    <row r="37" spans="2:8" s="23" customFormat="1" x14ac:dyDescent="0.2">
      <c r="B37" s="435"/>
      <c r="C37" s="425" t="s">
        <v>125</v>
      </c>
      <c r="D37" s="426"/>
      <c r="E37" s="428"/>
      <c r="F37" s="433"/>
      <c r="G37" s="440">
        <f t="shared" si="2"/>
        <v>0</v>
      </c>
      <c r="H37" s="441">
        <f t="shared" si="3"/>
        <v>0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/>
      <c r="E39" s="428"/>
      <c r="F39" s="433"/>
      <c r="G39" s="440">
        <f>E39*F39/100</f>
        <v>0</v>
      </c>
      <c r="H39" s="441">
        <f>SUM(D39,E39)</f>
        <v>0</v>
      </c>
    </row>
    <row r="40" spans="2:8" s="23" customFormat="1" x14ac:dyDescent="0.2">
      <c r="B40" s="435"/>
      <c r="C40" s="425" t="s">
        <v>120</v>
      </c>
      <c r="D40" s="426"/>
      <c r="E40" s="428"/>
      <c r="F40" s="433"/>
      <c r="G40" s="440">
        <f t="shared" ref="G40:G45" si="4">E40*F40/100</f>
        <v>0</v>
      </c>
      <c r="H40" s="441">
        <f t="shared" ref="H40:H45" si="5">SUM(D40,E40)</f>
        <v>0</v>
      </c>
    </row>
    <row r="41" spans="2:8" s="23" customFormat="1" x14ac:dyDescent="0.2">
      <c r="B41" s="435"/>
      <c r="C41" s="425" t="s">
        <v>121</v>
      </c>
      <c r="D41" s="426"/>
      <c r="E41" s="428"/>
      <c r="F41" s="433"/>
      <c r="G41" s="440">
        <f t="shared" si="4"/>
        <v>0</v>
      </c>
      <c r="H41" s="441">
        <f t="shared" si="5"/>
        <v>0</v>
      </c>
    </row>
    <row r="42" spans="2:8" s="23" customFormat="1" x14ac:dyDescent="0.2">
      <c r="B42" s="435"/>
      <c r="C42" s="425" t="s">
        <v>122</v>
      </c>
      <c r="D42" s="426"/>
      <c r="E42" s="428"/>
      <c r="F42" s="433"/>
      <c r="G42" s="440">
        <f t="shared" si="4"/>
        <v>0</v>
      </c>
      <c r="H42" s="441">
        <f t="shared" si="5"/>
        <v>0</v>
      </c>
    </row>
    <row r="43" spans="2:8" s="23" customFormat="1" x14ac:dyDescent="0.2">
      <c r="B43" s="435"/>
      <c r="C43" s="425" t="s">
        <v>123</v>
      </c>
      <c r="D43" s="426"/>
      <c r="E43" s="428"/>
      <c r="F43" s="433"/>
      <c r="G43" s="440">
        <f t="shared" si="4"/>
        <v>0</v>
      </c>
      <c r="H43" s="441">
        <f t="shared" si="5"/>
        <v>0</v>
      </c>
    </row>
    <row r="44" spans="2:8" s="23" customFormat="1" x14ac:dyDescent="0.2">
      <c r="B44" s="435"/>
      <c r="C44" s="425" t="s">
        <v>124</v>
      </c>
      <c r="D44" s="426"/>
      <c r="E44" s="428"/>
      <c r="F44" s="433"/>
      <c r="G44" s="440">
        <f t="shared" si="4"/>
        <v>0</v>
      </c>
      <c r="H44" s="441">
        <f t="shared" si="5"/>
        <v>0</v>
      </c>
    </row>
    <row r="45" spans="2:8" s="23" customFormat="1" x14ac:dyDescent="0.2">
      <c r="B45" s="435"/>
      <c r="C45" s="425" t="s">
        <v>125</v>
      </c>
      <c r="D45" s="426"/>
      <c r="E45" s="428"/>
      <c r="F45" s="433"/>
      <c r="G45" s="440">
        <f t="shared" si="4"/>
        <v>0</v>
      </c>
      <c r="H45" s="441">
        <f t="shared" si="5"/>
        <v>0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/>
      <c r="E47" s="428"/>
      <c r="F47" s="433"/>
      <c r="G47" s="440">
        <f>E47*F47/100</f>
        <v>0</v>
      </c>
      <c r="H47" s="441">
        <f>SUM(D47,E47)</f>
        <v>0</v>
      </c>
    </row>
    <row r="48" spans="2:8" s="23" customFormat="1" x14ac:dyDescent="0.2">
      <c r="B48" s="435"/>
      <c r="C48" s="425" t="s">
        <v>120</v>
      </c>
      <c r="D48" s="426"/>
      <c r="E48" s="428"/>
      <c r="F48" s="433"/>
      <c r="G48" s="440">
        <f t="shared" ref="G48:G53" si="6">E48*F48/100</f>
        <v>0</v>
      </c>
      <c r="H48" s="441">
        <f t="shared" ref="H48:H53" si="7">SUM(D48,E48)</f>
        <v>0</v>
      </c>
    </row>
    <row r="49" spans="2:8" s="23" customFormat="1" x14ac:dyDescent="0.2">
      <c r="B49" s="435"/>
      <c r="C49" s="425" t="s">
        <v>121</v>
      </c>
      <c r="D49" s="426"/>
      <c r="E49" s="428"/>
      <c r="F49" s="433"/>
      <c r="G49" s="440">
        <f t="shared" si="6"/>
        <v>0</v>
      </c>
      <c r="H49" s="441">
        <f t="shared" si="7"/>
        <v>0</v>
      </c>
    </row>
    <row r="50" spans="2:8" s="23" customFormat="1" x14ac:dyDescent="0.2">
      <c r="B50" s="435"/>
      <c r="C50" s="425" t="s">
        <v>122</v>
      </c>
      <c r="D50" s="426"/>
      <c r="E50" s="428"/>
      <c r="F50" s="433"/>
      <c r="G50" s="440">
        <f t="shared" si="6"/>
        <v>0</v>
      </c>
      <c r="H50" s="441">
        <f t="shared" si="7"/>
        <v>0</v>
      </c>
    </row>
    <row r="51" spans="2:8" s="23" customFormat="1" x14ac:dyDescent="0.2">
      <c r="B51" s="435"/>
      <c r="C51" s="425" t="s">
        <v>123</v>
      </c>
      <c r="D51" s="426"/>
      <c r="E51" s="428"/>
      <c r="F51" s="433"/>
      <c r="G51" s="440">
        <f t="shared" si="6"/>
        <v>0</v>
      </c>
      <c r="H51" s="441">
        <f t="shared" si="7"/>
        <v>0</v>
      </c>
    </row>
    <row r="52" spans="2:8" s="23" customFormat="1" x14ac:dyDescent="0.2">
      <c r="B52" s="435"/>
      <c r="C52" s="425" t="s">
        <v>124</v>
      </c>
      <c r="D52" s="426"/>
      <c r="E52" s="428"/>
      <c r="F52" s="433"/>
      <c r="G52" s="440">
        <f t="shared" si="6"/>
        <v>0</v>
      </c>
      <c r="H52" s="441">
        <f t="shared" si="7"/>
        <v>0</v>
      </c>
    </row>
    <row r="53" spans="2:8" s="23" customFormat="1" ht="13.5" thickBot="1" x14ac:dyDescent="0.25">
      <c r="B53" s="292"/>
      <c r="C53" s="431" t="s">
        <v>125</v>
      </c>
      <c r="D53" s="434"/>
      <c r="E53" s="434"/>
      <c r="F53" s="432"/>
      <c r="G53" s="331">
        <f t="shared" si="6"/>
        <v>0</v>
      </c>
      <c r="H53" s="339">
        <f t="shared" si="7"/>
        <v>0</v>
      </c>
    </row>
    <row r="54" spans="2:8" s="23" customFormat="1" x14ac:dyDescent="0.2">
      <c r="C54" s="24"/>
      <c r="D54" s="271"/>
      <c r="E54" s="271"/>
      <c r="F54" s="24"/>
      <c r="G54" s="24"/>
    </row>
    <row r="55" spans="2:8" s="23" customFormat="1" x14ac:dyDescent="0.2"/>
    <row r="56" spans="2:8" s="23" customFormat="1" x14ac:dyDescent="0.2">
      <c r="B56" s="784" t="s">
        <v>691</v>
      </c>
      <c r="C56" s="785"/>
      <c r="D56" s="785"/>
      <c r="E56" s="785"/>
      <c r="F56" s="785"/>
      <c r="G56" s="785"/>
      <c r="H56" s="785"/>
    </row>
    <row r="57" spans="2:8" s="23" customFormat="1" ht="25.5" x14ac:dyDescent="0.2">
      <c r="B57" s="281"/>
      <c r="C57" s="526" t="s">
        <v>690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489</v>
      </c>
    </row>
    <row r="58" spans="2:8" s="23" customFormat="1" x14ac:dyDescent="0.2">
      <c r="B58" s="435" t="s">
        <v>92</v>
      </c>
      <c r="C58" s="425" t="s">
        <v>127</v>
      </c>
      <c r="D58" s="426"/>
      <c r="E58" s="428"/>
      <c r="F58" s="433"/>
      <c r="G58" s="440">
        <f>E58*F58/100</f>
        <v>0</v>
      </c>
      <c r="H58" s="441">
        <f t="shared" ref="H58:H86" si="8">SUM(D58,E58)</f>
        <v>0</v>
      </c>
    </row>
    <row r="59" spans="2:8" s="23" customFormat="1" x14ac:dyDescent="0.2">
      <c r="B59" s="435"/>
      <c r="C59" s="425" t="s">
        <v>128</v>
      </c>
      <c r="D59" s="426"/>
      <c r="E59" s="428"/>
      <c r="F59" s="433"/>
      <c r="G59" s="440">
        <f t="shared" ref="G59:G66" si="9">E59*F59/100</f>
        <v>0</v>
      </c>
      <c r="H59" s="441">
        <f t="shared" si="8"/>
        <v>0</v>
      </c>
    </row>
    <row r="60" spans="2:8" s="23" customFormat="1" x14ac:dyDescent="0.2">
      <c r="B60" s="435"/>
      <c r="C60" s="425" t="s">
        <v>129</v>
      </c>
      <c r="D60" s="426"/>
      <c r="E60" s="428"/>
      <c r="F60" s="433"/>
      <c r="G60" s="440">
        <f t="shared" si="9"/>
        <v>0</v>
      </c>
      <c r="H60" s="441">
        <f t="shared" si="8"/>
        <v>0</v>
      </c>
    </row>
    <row r="61" spans="2:8" s="23" customFormat="1" x14ac:dyDescent="0.2">
      <c r="B61" s="435"/>
      <c r="C61" s="425" t="s">
        <v>130</v>
      </c>
      <c r="D61" s="426"/>
      <c r="E61" s="428"/>
      <c r="F61" s="433"/>
      <c r="G61" s="440">
        <f t="shared" si="9"/>
        <v>0</v>
      </c>
      <c r="H61" s="441">
        <f t="shared" si="8"/>
        <v>0</v>
      </c>
    </row>
    <row r="62" spans="2:8" s="23" customFormat="1" x14ac:dyDescent="0.2">
      <c r="B62" s="435"/>
      <c r="C62" s="425" t="s">
        <v>131</v>
      </c>
      <c r="D62" s="426"/>
      <c r="E62" s="428"/>
      <c r="F62" s="433"/>
      <c r="G62" s="440">
        <f t="shared" si="9"/>
        <v>0</v>
      </c>
      <c r="H62" s="441">
        <f t="shared" si="8"/>
        <v>0</v>
      </c>
    </row>
    <row r="63" spans="2:8" s="23" customFormat="1" x14ac:dyDescent="0.2">
      <c r="B63" s="435"/>
      <c r="C63" s="425" t="s">
        <v>132</v>
      </c>
      <c r="D63" s="426"/>
      <c r="E63" s="428"/>
      <c r="F63" s="433"/>
      <c r="G63" s="440">
        <f t="shared" si="9"/>
        <v>0</v>
      </c>
      <c r="H63" s="441">
        <f t="shared" si="8"/>
        <v>0</v>
      </c>
    </row>
    <row r="64" spans="2:8" s="23" customFormat="1" x14ac:dyDescent="0.2">
      <c r="B64" s="435"/>
      <c r="C64" s="425" t="s">
        <v>133</v>
      </c>
      <c r="D64" s="426"/>
      <c r="E64" s="428"/>
      <c r="F64" s="433"/>
      <c r="G64" s="440">
        <f t="shared" si="9"/>
        <v>0</v>
      </c>
      <c r="H64" s="441">
        <f t="shared" si="8"/>
        <v>0</v>
      </c>
    </row>
    <row r="65" spans="2:8" s="23" customFormat="1" x14ac:dyDescent="0.2">
      <c r="B65" s="435"/>
      <c r="C65" s="425" t="s">
        <v>134</v>
      </c>
      <c r="D65" s="426"/>
      <c r="E65" s="428"/>
      <c r="F65" s="433"/>
      <c r="G65" s="440">
        <f t="shared" si="9"/>
        <v>0</v>
      </c>
      <c r="H65" s="441">
        <f t="shared" si="8"/>
        <v>0</v>
      </c>
    </row>
    <row r="66" spans="2:8" s="23" customFormat="1" x14ac:dyDescent="0.2">
      <c r="B66" s="435"/>
      <c r="C66" s="425" t="s">
        <v>135</v>
      </c>
      <c r="D66" s="426"/>
      <c r="E66" s="428"/>
      <c r="F66" s="433"/>
      <c r="G66" s="440">
        <f t="shared" si="9"/>
        <v>0</v>
      </c>
      <c r="H66" s="441">
        <f t="shared" si="8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/>
      <c r="E68" s="428"/>
      <c r="F68" s="433"/>
      <c r="G68" s="440">
        <f t="shared" ref="G68:G76" si="10">E68*F68/100</f>
        <v>0</v>
      </c>
      <c r="H68" s="441">
        <f t="shared" si="8"/>
        <v>0</v>
      </c>
    </row>
    <row r="69" spans="2:8" s="23" customFormat="1" x14ac:dyDescent="0.2">
      <c r="B69" s="435"/>
      <c r="C69" s="425" t="s">
        <v>128</v>
      </c>
      <c r="D69" s="426"/>
      <c r="E69" s="428"/>
      <c r="F69" s="433"/>
      <c r="G69" s="440">
        <f t="shared" si="10"/>
        <v>0</v>
      </c>
      <c r="H69" s="441">
        <f t="shared" si="8"/>
        <v>0</v>
      </c>
    </row>
    <row r="70" spans="2:8" s="23" customFormat="1" x14ac:dyDescent="0.2">
      <c r="B70" s="435"/>
      <c r="C70" s="425" t="s">
        <v>129</v>
      </c>
      <c r="D70" s="426"/>
      <c r="E70" s="428"/>
      <c r="F70" s="433"/>
      <c r="G70" s="440">
        <f t="shared" si="10"/>
        <v>0</v>
      </c>
      <c r="H70" s="441">
        <f t="shared" si="8"/>
        <v>0</v>
      </c>
    </row>
    <row r="71" spans="2:8" s="23" customFormat="1" x14ac:dyDescent="0.2">
      <c r="B71" s="435"/>
      <c r="C71" s="425" t="s">
        <v>130</v>
      </c>
      <c r="D71" s="426"/>
      <c r="E71" s="428"/>
      <c r="F71" s="433"/>
      <c r="G71" s="440">
        <f t="shared" si="10"/>
        <v>0</v>
      </c>
      <c r="H71" s="441">
        <f t="shared" si="8"/>
        <v>0</v>
      </c>
    </row>
    <row r="72" spans="2:8" s="23" customFormat="1" x14ac:dyDescent="0.2">
      <c r="B72" s="435"/>
      <c r="C72" s="425" t="s">
        <v>131</v>
      </c>
      <c r="D72" s="426"/>
      <c r="E72" s="428"/>
      <c r="F72" s="433"/>
      <c r="G72" s="440">
        <f t="shared" si="10"/>
        <v>0</v>
      </c>
      <c r="H72" s="441">
        <f t="shared" si="8"/>
        <v>0</v>
      </c>
    </row>
    <row r="73" spans="2:8" s="23" customFormat="1" x14ac:dyDescent="0.2">
      <c r="B73" s="435"/>
      <c r="C73" s="425" t="s">
        <v>132</v>
      </c>
      <c r="D73" s="426"/>
      <c r="E73" s="428"/>
      <c r="F73" s="433"/>
      <c r="G73" s="440">
        <f t="shared" si="10"/>
        <v>0</v>
      </c>
      <c r="H73" s="441">
        <f t="shared" si="8"/>
        <v>0</v>
      </c>
    </row>
    <row r="74" spans="2:8" s="23" customFormat="1" x14ac:dyDescent="0.2">
      <c r="B74" s="435"/>
      <c r="C74" s="425" t="s">
        <v>133</v>
      </c>
      <c r="D74" s="426"/>
      <c r="E74" s="428"/>
      <c r="F74" s="433"/>
      <c r="G74" s="440">
        <f t="shared" si="10"/>
        <v>0</v>
      </c>
      <c r="H74" s="441">
        <f t="shared" si="8"/>
        <v>0</v>
      </c>
    </row>
    <row r="75" spans="2:8" s="23" customFormat="1" x14ac:dyDescent="0.2">
      <c r="B75" s="435"/>
      <c r="C75" s="425" t="s">
        <v>134</v>
      </c>
      <c r="D75" s="426"/>
      <c r="E75" s="428"/>
      <c r="F75" s="433"/>
      <c r="G75" s="440">
        <f t="shared" si="10"/>
        <v>0</v>
      </c>
      <c r="H75" s="441">
        <f t="shared" si="8"/>
        <v>0</v>
      </c>
    </row>
    <row r="76" spans="2:8" s="23" customFormat="1" x14ac:dyDescent="0.2">
      <c r="B76" s="435"/>
      <c r="C76" s="425" t="s">
        <v>135</v>
      </c>
      <c r="D76" s="426"/>
      <c r="E76" s="428"/>
      <c r="F76" s="433"/>
      <c r="G76" s="440">
        <f t="shared" si="10"/>
        <v>0</v>
      </c>
      <c r="H76" s="441">
        <f t="shared" si="8"/>
        <v>0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/>
      <c r="E78" s="428"/>
      <c r="F78" s="433"/>
      <c r="G78" s="440">
        <f t="shared" ref="G78:G86" si="11">E78*F78/100</f>
        <v>0</v>
      </c>
      <c r="H78" s="441">
        <f t="shared" si="8"/>
        <v>0</v>
      </c>
    </row>
    <row r="79" spans="2:8" s="23" customFormat="1" x14ac:dyDescent="0.2">
      <c r="B79" s="435"/>
      <c r="C79" s="425" t="s">
        <v>128</v>
      </c>
      <c r="D79" s="426"/>
      <c r="E79" s="428"/>
      <c r="F79" s="433"/>
      <c r="G79" s="440">
        <f t="shared" si="11"/>
        <v>0</v>
      </c>
      <c r="H79" s="441">
        <f t="shared" si="8"/>
        <v>0</v>
      </c>
    </row>
    <row r="80" spans="2:8" s="23" customFormat="1" x14ac:dyDescent="0.2">
      <c r="B80" s="435"/>
      <c r="C80" s="425" t="s">
        <v>129</v>
      </c>
      <c r="D80" s="426"/>
      <c r="E80" s="428"/>
      <c r="F80" s="433"/>
      <c r="G80" s="440">
        <f t="shared" si="11"/>
        <v>0</v>
      </c>
      <c r="H80" s="441">
        <f t="shared" si="8"/>
        <v>0</v>
      </c>
    </row>
    <row r="81" spans="2:8" s="23" customFormat="1" x14ac:dyDescent="0.2">
      <c r="B81" s="435"/>
      <c r="C81" s="425" t="s">
        <v>130</v>
      </c>
      <c r="D81" s="426"/>
      <c r="E81" s="428"/>
      <c r="F81" s="433"/>
      <c r="G81" s="440">
        <f t="shared" si="11"/>
        <v>0</v>
      </c>
      <c r="H81" s="441">
        <f t="shared" si="8"/>
        <v>0</v>
      </c>
    </row>
    <row r="82" spans="2:8" s="23" customFormat="1" x14ac:dyDescent="0.2">
      <c r="B82" s="435"/>
      <c r="C82" s="425" t="s">
        <v>131</v>
      </c>
      <c r="D82" s="426"/>
      <c r="E82" s="428"/>
      <c r="F82" s="433"/>
      <c r="G82" s="440">
        <f t="shared" si="11"/>
        <v>0</v>
      </c>
      <c r="H82" s="441">
        <f t="shared" si="8"/>
        <v>0</v>
      </c>
    </row>
    <row r="83" spans="2:8" s="23" customFormat="1" x14ac:dyDescent="0.2">
      <c r="B83" s="435"/>
      <c r="C83" s="425" t="s">
        <v>132</v>
      </c>
      <c r="D83" s="426"/>
      <c r="E83" s="428"/>
      <c r="F83" s="433"/>
      <c r="G83" s="440">
        <f t="shared" si="11"/>
        <v>0</v>
      </c>
      <c r="H83" s="441">
        <f t="shared" si="8"/>
        <v>0</v>
      </c>
    </row>
    <row r="84" spans="2:8" s="23" customFormat="1" x14ac:dyDescent="0.2">
      <c r="B84" s="435"/>
      <c r="C84" s="425" t="s">
        <v>133</v>
      </c>
      <c r="D84" s="426"/>
      <c r="E84" s="428"/>
      <c r="F84" s="433"/>
      <c r="G84" s="440">
        <f t="shared" si="11"/>
        <v>0</v>
      </c>
      <c r="H84" s="441">
        <f t="shared" si="8"/>
        <v>0</v>
      </c>
    </row>
    <row r="85" spans="2:8" s="23" customFormat="1" x14ac:dyDescent="0.2">
      <c r="B85" s="435"/>
      <c r="C85" s="425" t="s">
        <v>134</v>
      </c>
      <c r="D85" s="426"/>
      <c r="E85" s="428"/>
      <c r="F85" s="433"/>
      <c r="G85" s="440">
        <f t="shared" si="11"/>
        <v>0</v>
      </c>
      <c r="H85" s="441">
        <f t="shared" si="8"/>
        <v>0</v>
      </c>
    </row>
    <row r="86" spans="2:8" ht="13.5" thickBot="1" x14ac:dyDescent="0.25">
      <c r="B86" s="292"/>
      <c r="C86" s="431" t="s">
        <v>135</v>
      </c>
      <c r="D86" s="434"/>
      <c r="E86" s="434"/>
      <c r="F86" s="432"/>
      <c r="G86" s="331">
        <f t="shared" si="11"/>
        <v>0</v>
      </c>
      <c r="H86" s="339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G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7" ht="15" customHeight="1" x14ac:dyDescent="0.2">
      <c r="B3" t="s">
        <v>137</v>
      </c>
      <c r="C3" t="s">
        <v>437</v>
      </c>
    </row>
    <row r="5" spans="2:7" ht="15" customHeight="1" x14ac:dyDescent="0.2">
      <c r="B5" s="850" t="s">
        <v>77</v>
      </c>
      <c r="C5" s="171" t="s">
        <v>78</v>
      </c>
      <c r="D5" s="852" t="s">
        <v>79</v>
      </c>
      <c r="E5" s="852"/>
      <c r="F5" s="247" t="s">
        <v>80</v>
      </c>
    </row>
    <row r="6" spans="2:7" ht="30" customHeight="1" x14ac:dyDescent="0.2">
      <c r="B6" s="851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7" ht="15" customHeight="1" x14ac:dyDescent="0.2">
      <c r="B7" s="216" t="s">
        <v>83</v>
      </c>
      <c r="C7" s="217"/>
      <c r="D7" s="217"/>
      <c r="E7" s="217"/>
      <c r="F7" s="217"/>
    </row>
    <row r="8" spans="2:7" ht="15" customHeight="1" x14ac:dyDescent="0.2">
      <c r="B8" s="218" t="s">
        <v>84</v>
      </c>
      <c r="C8" s="43">
        <f>'Section 3 data'!$D$8</f>
        <v>801.22199999999998</v>
      </c>
      <c r="D8" s="44">
        <f>'Section 3 data'!$E$8</f>
        <v>2256.6959999999999</v>
      </c>
      <c r="E8" s="201">
        <f>'Section 3 data'!$F$8</f>
        <v>18.850000000000001</v>
      </c>
      <c r="F8" s="202">
        <f>SUM(C8,D8)</f>
        <v>3057.9179999999997</v>
      </c>
    </row>
    <row r="9" spans="2:7" ht="15" customHeight="1" x14ac:dyDescent="0.2">
      <c r="B9" s="218" t="s">
        <v>85</v>
      </c>
      <c r="C9" s="43">
        <f>'Section 3 data'!$D$9</f>
        <v>80.584000000000003</v>
      </c>
      <c r="D9" s="44">
        <f>'Section 3 data'!$E$9</f>
        <v>288.85500000000002</v>
      </c>
      <c r="E9" s="201">
        <f>'Section 3 data'!$F$9</f>
        <v>27.75</v>
      </c>
      <c r="F9" s="202">
        <f t="shared" ref="F9:F16" si="0">SUM(C9,D9)</f>
        <v>369.43900000000002</v>
      </c>
    </row>
    <row r="10" spans="2:7" ht="15" customHeight="1" x14ac:dyDescent="0.2">
      <c r="B10" s="218" t="s">
        <v>86</v>
      </c>
      <c r="C10" s="43">
        <f>'Section 3 data'!$D$10</f>
        <v>61.899000000000001</v>
      </c>
      <c r="D10" s="44">
        <f>'Section 3 data'!$E$10</f>
        <v>118.878</v>
      </c>
      <c r="E10" s="201">
        <f>'Section 3 data'!$F$10</f>
        <v>62.47</v>
      </c>
      <c r="F10" s="202">
        <f t="shared" si="0"/>
        <v>180.77699999999999</v>
      </c>
    </row>
    <row r="11" spans="2:7" ht="15" customHeight="1" x14ac:dyDescent="0.2">
      <c r="B11" s="218" t="s">
        <v>87</v>
      </c>
      <c r="C11" s="43">
        <f>'Section 3 data'!$D$11</f>
        <v>97.887</v>
      </c>
      <c r="D11" s="44">
        <f>'Section 3 data'!$E$11</f>
        <v>661.11900000000003</v>
      </c>
      <c r="E11" s="201">
        <f>'Section 3 data'!$F$11</f>
        <v>23.02</v>
      </c>
      <c r="F11" s="202">
        <f t="shared" si="0"/>
        <v>759.00600000000009</v>
      </c>
    </row>
    <row r="12" spans="2:7" ht="15" customHeight="1" x14ac:dyDescent="0.2">
      <c r="B12" s="218" t="s">
        <v>88</v>
      </c>
      <c r="C12" s="43">
        <f>'Section 3 data'!$D$12</f>
        <v>67.995000000000005</v>
      </c>
      <c r="D12" s="44">
        <f>'Section 3 data'!$E$12</f>
        <v>1004.951</v>
      </c>
      <c r="E12" s="201">
        <f>'Section 3 data'!$F$12</f>
        <v>18.43</v>
      </c>
      <c r="F12" s="202">
        <f t="shared" si="0"/>
        <v>1072.9459999999999</v>
      </c>
    </row>
    <row r="13" spans="2:7" ht="15" customHeight="1" x14ac:dyDescent="0.2">
      <c r="B13" s="218" t="s">
        <v>89</v>
      </c>
      <c r="C13" s="43">
        <f>'Section 3 data'!$D$13</f>
        <v>485.24299999999999</v>
      </c>
      <c r="D13" s="44">
        <f>'Section 3 data'!$E$13</f>
        <v>1549.8330000000001</v>
      </c>
      <c r="E13" s="201">
        <f>'Section 3 data'!$F$13</f>
        <v>17.34</v>
      </c>
      <c r="F13" s="202">
        <f t="shared" si="0"/>
        <v>2035.076</v>
      </c>
    </row>
    <row r="14" spans="2:7" ht="15" customHeight="1" x14ac:dyDescent="0.2">
      <c r="B14" s="218" t="s">
        <v>90</v>
      </c>
      <c r="C14" s="43">
        <f>'Section 3 data'!$D$14</f>
        <v>20.27</v>
      </c>
      <c r="D14" s="44">
        <f>'Section 3 data'!$E$14</f>
        <v>17.684000000000001</v>
      </c>
      <c r="E14" s="201">
        <f>'Section 3 data'!$F$14</f>
        <v>74.56</v>
      </c>
      <c r="F14" s="202">
        <f t="shared" si="0"/>
        <v>37.954000000000001</v>
      </c>
    </row>
    <row r="15" spans="2:7" ht="15" customHeight="1" x14ac:dyDescent="0.2">
      <c r="B15" s="218" t="s">
        <v>91</v>
      </c>
      <c r="C15" s="43">
        <f>'Section 3 data'!$D$15</f>
        <v>206.79900000000001</v>
      </c>
      <c r="D15" s="44">
        <f>'Section 3 data'!$E$15</f>
        <v>531.54</v>
      </c>
      <c r="E15" s="201">
        <f>'Section 3 data'!$F$15</f>
        <v>23.62</v>
      </c>
      <c r="F15" s="202">
        <f t="shared" si="0"/>
        <v>738.33899999999994</v>
      </c>
    </row>
    <row r="16" spans="2:7" ht="15" customHeight="1" x14ac:dyDescent="0.2">
      <c r="B16" s="222" t="s">
        <v>92</v>
      </c>
      <c r="C16" s="203">
        <f>'Section 3 data'!$D$6</f>
        <v>1821.8979999999999</v>
      </c>
      <c r="D16" s="204">
        <f>'Section 3 data'!$E$6</f>
        <v>6429.5550000000003</v>
      </c>
      <c r="E16" s="205">
        <f>'Section 3 data'!$F$6</f>
        <v>7.14</v>
      </c>
      <c r="F16" s="206">
        <f t="shared" si="0"/>
        <v>8251.4529999999995</v>
      </c>
      <c r="G16" s="767"/>
    </row>
    <row r="17" spans="2:7" ht="15" customHeight="1" x14ac:dyDescent="0.2">
      <c r="B17" s="216" t="s">
        <v>93</v>
      </c>
      <c r="C17" s="200"/>
      <c r="D17" s="200"/>
      <c r="E17" s="704"/>
      <c r="F17" s="200"/>
    </row>
    <row r="18" spans="2:7" ht="15" customHeight="1" x14ac:dyDescent="0.2">
      <c r="B18" s="218" t="s">
        <v>94</v>
      </c>
      <c r="C18" s="43">
        <f>'Section 3 data'!$D$16</f>
        <v>45.551000000000002</v>
      </c>
      <c r="D18" s="44">
        <f>'Section 3 data'!$E$16</f>
        <v>6553.19</v>
      </c>
      <c r="E18" s="201">
        <f>'Section 3 data'!$F$16</f>
        <v>10.53</v>
      </c>
      <c r="F18" s="202">
        <f t="shared" ref="F18:F29" si="1">SUM(C18,D18)</f>
        <v>6598.741</v>
      </c>
    </row>
    <row r="19" spans="2:7" ht="15" customHeight="1" x14ac:dyDescent="0.2">
      <c r="B19" s="218" t="s">
        <v>95</v>
      </c>
      <c r="C19" s="43">
        <f>'Section 3 data'!$D$17</f>
        <v>73.405000000000001</v>
      </c>
      <c r="D19" s="44">
        <f>'Section 3 data'!$E$17</f>
        <v>1602.4490000000001</v>
      </c>
      <c r="E19" s="201">
        <f>'Section 3 data'!$F$17</f>
        <v>22.01</v>
      </c>
      <c r="F19" s="202">
        <f t="shared" si="1"/>
        <v>1675.854</v>
      </c>
    </row>
    <row r="20" spans="2:7" ht="15" customHeight="1" x14ac:dyDescent="0.2">
      <c r="B20" s="218" t="s">
        <v>96</v>
      </c>
      <c r="C20" s="43">
        <f>'Section 3 data'!$D$18</f>
        <v>1.2290000000000001</v>
      </c>
      <c r="D20" s="44">
        <f>'Section 3 data'!$E$18</f>
        <v>1518.5509999999999</v>
      </c>
      <c r="E20" s="201">
        <f>'Section 3 data'!$F$18</f>
        <v>19.170000000000002</v>
      </c>
      <c r="F20" s="202">
        <f t="shared" si="1"/>
        <v>1519.78</v>
      </c>
    </row>
    <row r="21" spans="2:7" ht="15" customHeight="1" x14ac:dyDescent="0.2">
      <c r="B21" s="218" t="s">
        <v>97</v>
      </c>
      <c r="C21" s="43">
        <f>'Section 3 data'!$D$19</f>
        <v>2.0939999999999999</v>
      </c>
      <c r="D21" s="44">
        <f>'Section 3 data'!$E$19</f>
        <v>2533.0329999999999</v>
      </c>
      <c r="E21" s="201">
        <f>'Section 3 data'!$F$19</f>
        <v>11.16</v>
      </c>
      <c r="F21" s="202">
        <f t="shared" si="1"/>
        <v>2535.127</v>
      </c>
    </row>
    <row r="22" spans="2:7" ht="15" customHeight="1" x14ac:dyDescent="0.2">
      <c r="B22" s="218" t="s">
        <v>98</v>
      </c>
      <c r="C22" s="43">
        <f>'Section 3 data'!$D$20</f>
        <v>5.1150000000000002</v>
      </c>
      <c r="D22" s="44">
        <f>'Section 3 data'!$E$20</f>
        <v>654.25</v>
      </c>
      <c r="E22" s="201">
        <f>'Section 3 data'!$F$20</f>
        <v>13.37</v>
      </c>
      <c r="F22" s="202">
        <f t="shared" si="1"/>
        <v>659.36500000000001</v>
      </c>
    </row>
    <row r="23" spans="2:7" ht="15" customHeight="1" x14ac:dyDescent="0.2">
      <c r="B23" s="218" t="s">
        <v>99</v>
      </c>
      <c r="C23" s="43">
        <f>'Section 3 data'!$D$21</f>
        <v>4.4180000000000001</v>
      </c>
      <c r="D23" s="44">
        <f>'Section 3 data'!$E$21</f>
        <v>1116.046</v>
      </c>
      <c r="E23" s="201">
        <f>'Section 3 data'!$F$21</f>
        <v>25.64</v>
      </c>
      <c r="F23" s="202">
        <f t="shared" si="1"/>
        <v>1120.4639999999999</v>
      </c>
    </row>
    <row r="24" spans="2:7" ht="15" customHeight="1" x14ac:dyDescent="0.2">
      <c r="B24" s="218" t="s">
        <v>100</v>
      </c>
      <c r="C24" s="43">
        <f>'Section 3 data'!$D$22</f>
        <v>0.05</v>
      </c>
      <c r="D24" s="44">
        <f>'Section 3 data'!$E$22</f>
        <v>581.34500000000003</v>
      </c>
      <c r="E24" s="201">
        <f>'Section 3 data'!$F$22</f>
        <v>15.76</v>
      </c>
      <c r="F24" s="202">
        <f t="shared" si="1"/>
        <v>581.39499999999998</v>
      </c>
    </row>
    <row r="25" spans="2:7" ht="15" customHeight="1" x14ac:dyDescent="0.2">
      <c r="B25" s="218" t="s">
        <v>101</v>
      </c>
      <c r="C25" s="43">
        <f>'Section 3 data'!$D$23</f>
        <v>0</v>
      </c>
      <c r="D25" s="44">
        <f>'Section 3 data'!$E$23</f>
        <v>107.074</v>
      </c>
      <c r="E25" s="201">
        <f>'Section 3 data'!$F$23</f>
        <v>20.5</v>
      </c>
      <c r="F25" s="202">
        <f t="shared" si="1"/>
        <v>107.074</v>
      </c>
    </row>
    <row r="26" spans="2:7" ht="15" customHeight="1" x14ac:dyDescent="0.2">
      <c r="B26" s="218" t="s">
        <v>102</v>
      </c>
      <c r="C26" s="43">
        <f>'Section 3 data'!$D$24</f>
        <v>0.66900000000000004</v>
      </c>
      <c r="D26" s="44">
        <f>'Section 3 data'!$E$24</f>
        <v>890.26700000000005</v>
      </c>
      <c r="E26" s="201">
        <f>'Section 3 data'!$F$24</f>
        <v>18.14</v>
      </c>
      <c r="F26" s="202">
        <f t="shared" si="1"/>
        <v>890.93600000000004</v>
      </c>
    </row>
    <row r="27" spans="2:7" ht="15" customHeight="1" x14ac:dyDescent="0.2">
      <c r="B27" s="218" t="s">
        <v>103</v>
      </c>
      <c r="C27" s="43">
        <f>'Section 3 data'!$D$25</f>
        <v>0</v>
      </c>
      <c r="D27" s="44">
        <f>'Section 3 data'!$E$25</f>
        <v>832.83199999999999</v>
      </c>
      <c r="E27" s="201">
        <f>'Section 3 data'!$F$25</f>
        <v>15.13</v>
      </c>
      <c r="F27" s="202">
        <f t="shared" si="1"/>
        <v>832.83199999999999</v>
      </c>
    </row>
    <row r="28" spans="2:7" ht="15" customHeight="1" x14ac:dyDescent="0.2">
      <c r="B28" s="218" t="s">
        <v>104</v>
      </c>
      <c r="C28" s="43">
        <f>'Section 3 data'!$D$26</f>
        <v>160.96</v>
      </c>
      <c r="D28" s="44">
        <f>'Section 3 data'!$E$26</f>
        <v>921.53300000000002</v>
      </c>
      <c r="E28" s="201">
        <f>'Section 3 data'!$F$26</f>
        <v>19.440000000000001</v>
      </c>
      <c r="F28" s="202">
        <f t="shared" si="1"/>
        <v>1082.4929999999999</v>
      </c>
    </row>
    <row r="29" spans="2:7" ht="15" customHeight="1" x14ac:dyDescent="0.2">
      <c r="B29" s="222" t="s">
        <v>105</v>
      </c>
      <c r="C29" s="203">
        <f>'Section 3 data'!$D$7</f>
        <v>293.49099999999999</v>
      </c>
      <c r="D29" s="204">
        <f>'Section 3 data'!$E$7</f>
        <v>17157.629000000001</v>
      </c>
      <c r="E29" s="205">
        <f>'Section 3 data'!$F$7</f>
        <v>5.69</v>
      </c>
      <c r="F29" s="206">
        <f t="shared" si="1"/>
        <v>17451.120000000003</v>
      </c>
      <c r="G29" s="767"/>
    </row>
    <row r="30" spans="2:7" ht="15" customHeight="1" x14ac:dyDescent="0.2">
      <c r="B30" s="216" t="s">
        <v>106</v>
      </c>
      <c r="C30" s="207"/>
      <c r="D30" s="207"/>
      <c r="E30" s="5"/>
      <c r="F30" s="207"/>
    </row>
    <row r="31" spans="2:7" ht="15" customHeight="1" x14ac:dyDescent="0.2">
      <c r="B31" s="222" t="s">
        <v>106</v>
      </c>
      <c r="C31" s="203">
        <f>'Section 3 data'!$D$5</f>
        <v>2115.39</v>
      </c>
      <c r="D31" s="204">
        <f>'Section 3 data'!$E$5</f>
        <v>23618.437999999998</v>
      </c>
      <c r="E31" s="205">
        <f>'Section 3 data'!$F$5</f>
        <v>4.5599999999999996</v>
      </c>
      <c r="F31" s="206">
        <f>SUM(C31,D31)</f>
        <v>25733.827999999998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H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50" t="s">
        <v>267</v>
      </c>
      <c r="C5" s="171" t="s">
        <v>78</v>
      </c>
      <c r="D5" s="852" t="s">
        <v>79</v>
      </c>
      <c r="E5" s="852"/>
      <c r="F5" s="247" t="s">
        <v>80</v>
      </c>
    </row>
    <row r="6" spans="2:6" ht="30" customHeight="1" x14ac:dyDescent="0.2">
      <c r="B6" s="851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6" ht="15" customHeight="1" x14ac:dyDescent="0.2">
      <c r="B7" s="216" t="s">
        <v>92</v>
      </c>
      <c r="C7" s="217"/>
      <c r="D7" s="217"/>
      <c r="E7" s="217"/>
      <c r="F7" s="217"/>
    </row>
    <row r="8" spans="2:6" ht="15" customHeight="1" x14ac:dyDescent="0.2">
      <c r="B8" s="218" t="s">
        <v>359</v>
      </c>
      <c r="C8" s="43">
        <f>'Section 3 data'!$D$31</f>
        <v>1.083</v>
      </c>
      <c r="D8" s="44">
        <f>'Section 3 data'!$E$31</f>
        <v>0.49</v>
      </c>
      <c r="E8" s="201">
        <f>'Section 3 data'!$F$31</f>
        <v>60.63</v>
      </c>
      <c r="F8" s="202">
        <f>SUM(C8,D8)</f>
        <v>1.573</v>
      </c>
    </row>
    <row r="9" spans="2:6" ht="15" customHeight="1" x14ac:dyDescent="0.2">
      <c r="B9" s="221" t="s">
        <v>360</v>
      </c>
      <c r="C9" s="43">
        <f>'Section 3 data'!$D$32</f>
        <v>67.042000000000002</v>
      </c>
      <c r="D9" s="245">
        <f>'Section 3 data'!$E$32</f>
        <v>62.018000000000001</v>
      </c>
      <c r="E9" s="201">
        <f>'Section 3 data'!$F$32</f>
        <v>42.4</v>
      </c>
      <c r="F9" s="202">
        <f t="shared" ref="F9:F15" si="0">SUM(C9,D9)</f>
        <v>129.06</v>
      </c>
    </row>
    <row r="10" spans="2:6" ht="15" customHeight="1" x14ac:dyDescent="0.2">
      <c r="B10" s="218" t="s">
        <v>361</v>
      </c>
      <c r="C10" s="43">
        <f>'Section 3 data'!$D$33</f>
        <v>537.42700000000002</v>
      </c>
      <c r="D10" s="44">
        <f>'Section 3 data'!$E$33</f>
        <v>1170.78</v>
      </c>
      <c r="E10" s="201">
        <f>'Section 3 data'!$F$33</f>
        <v>19.799350005219846</v>
      </c>
      <c r="F10" s="202">
        <f t="shared" si="0"/>
        <v>1708.2069999999999</v>
      </c>
    </row>
    <row r="11" spans="2:6" ht="15" customHeight="1" x14ac:dyDescent="0.2">
      <c r="B11" s="218" t="s">
        <v>362</v>
      </c>
      <c r="C11" s="43">
        <f>'Section 3 data'!$D$34</f>
        <v>896.68700000000001</v>
      </c>
      <c r="D11" s="44">
        <f>'Section 3 data'!$E$34</f>
        <v>3822.2779999999998</v>
      </c>
      <c r="E11" s="246">
        <f>'Section 3 data'!$F$34</f>
        <v>12.857662628756541</v>
      </c>
      <c r="F11" s="202">
        <f t="shared" si="0"/>
        <v>4718.9650000000001</v>
      </c>
    </row>
    <row r="12" spans="2:6" ht="15" customHeight="1" x14ac:dyDescent="0.2">
      <c r="B12" s="218" t="s">
        <v>363</v>
      </c>
      <c r="C12" s="43">
        <f>'Section 3 data'!$D$35</f>
        <v>246.80500000000001</v>
      </c>
      <c r="D12" s="44">
        <f>'Section 3 data'!$E$35</f>
        <v>1136.3879999999999</v>
      </c>
      <c r="E12" s="246">
        <f>'Section 3 data'!$F$35</f>
        <v>24.04</v>
      </c>
      <c r="F12" s="202">
        <f t="shared" si="0"/>
        <v>1383.193</v>
      </c>
    </row>
    <row r="13" spans="2:6" ht="15" customHeight="1" x14ac:dyDescent="0.2">
      <c r="B13" s="218" t="s">
        <v>364</v>
      </c>
      <c r="C13" s="43">
        <f>'Section 3 data'!$D$36</f>
        <v>69.093000000000004</v>
      </c>
      <c r="D13" s="44">
        <f>'Section 3 data'!$E$36</f>
        <v>133.72900000000001</v>
      </c>
      <c r="E13" s="201">
        <f>'Section 3 data'!$F$36</f>
        <v>43.56</v>
      </c>
      <c r="F13" s="202">
        <f t="shared" si="0"/>
        <v>202.822</v>
      </c>
    </row>
    <row r="14" spans="2:6" ht="15" customHeight="1" x14ac:dyDescent="0.2">
      <c r="B14" s="218" t="s">
        <v>365</v>
      </c>
      <c r="C14" s="43">
        <f>'Section 3 data'!$D$37</f>
        <v>3.7610000000000001</v>
      </c>
      <c r="D14" s="44">
        <f>'Section 3 data'!$E$37</f>
        <v>103.872</v>
      </c>
      <c r="E14" s="201">
        <f>'Section 3 data'!$F$37</f>
        <v>59.793544605602179</v>
      </c>
      <c r="F14" s="202">
        <f t="shared" si="0"/>
        <v>107.633</v>
      </c>
    </row>
    <row r="15" spans="2:6" ht="15" customHeight="1" x14ac:dyDescent="0.2">
      <c r="B15" s="222" t="s">
        <v>80</v>
      </c>
      <c r="C15" s="66">
        <f>'Section 3 data'!$D$6</f>
        <v>1821.8979999999999</v>
      </c>
      <c r="D15" s="66">
        <f>'Section 3 data'!$E$6</f>
        <v>6429.5550000000003</v>
      </c>
      <c r="E15" s="205">
        <f>'Section 3 data'!$F$6</f>
        <v>7.14</v>
      </c>
      <c r="F15" s="234">
        <f t="shared" si="0"/>
        <v>8251.4529999999995</v>
      </c>
    </row>
    <row r="16" spans="2:6" ht="15" customHeight="1" x14ac:dyDescent="0.2">
      <c r="B16" s="216" t="s">
        <v>105</v>
      </c>
      <c r="C16" s="240"/>
      <c r="D16" s="240"/>
      <c r="E16" s="240"/>
      <c r="F16" s="240"/>
    </row>
    <row r="17" spans="2:8" ht="15" customHeight="1" x14ac:dyDescent="0.2">
      <c r="B17" s="218" t="s">
        <v>359</v>
      </c>
      <c r="C17" s="43">
        <f>'Section 3 data'!D39</f>
        <v>4.0000000000000001E-3</v>
      </c>
      <c r="D17" s="43">
        <f>'Section 3 data'!E39</f>
        <v>67.462000000000003</v>
      </c>
      <c r="E17" s="201">
        <f>'Section 3 data'!F39</f>
        <v>28.4</v>
      </c>
      <c r="F17" s="202">
        <f>C17+D17</f>
        <v>67.466000000000008</v>
      </c>
    </row>
    <row r="18" spans="2:8" ht="15" customHeight="1" x14ac:dyDescent="0.2">
      <c r="B18" s="221" t="s">
        <v>360</v>
      </c>
      <c r="C18" s="43">
        <f>'Section 3 data'!D40</f>
        <v>1.284</v>
      </c>
      <c r="D18" s="245">
        <f>'Section 3 data'!E40</f>
        <v>690.04300000000001</v>
      </c>
      <c r="E18" s="201">
        <f>'Section 3 data'!F40</f>
        <v>10.88</v>
      </c>
      <c r="F18" s="202">
        <f t="shared" ref="F18:F24" si="1">C18+D18</f>
        <v>691.327</v>
      </c>
    </row>
    <row r="19" spans="2:8" ht="15" customHeight="1" x14ac:dyDescent="0.2">
      <c r="B19" s="218" t="s">
        <v>361</v>
      </c>
      <c r="C19" s="43">
        <f>'Section 3 data'!D41</f>
        <v>21.381</v>
      </c>
      <c r="D19" s="44">
        <f>'Section 3 data'!E41</f>
        <v>2611.3049999999998</v>
      </c>
      <c r="E19" s="201">
        <f>'Section 3 data'!F41</f>
        <v>8.8515546610298959</v>
      </c>
      <c r="F19" s="202">
        <f t="shared" si="1"/>
        <v>2632.6859999999997</v>
      </c>
    </row>
    <row r="20" spans="2:8" ht="15" customHeight="1" x14ac:dyDescent="0.2">
      <c r="B20" s="218" t="s">
        <v>362</v>
      </c>
      <c r="C20" s="43">
        <f>'Section 3 data'!D42</f>
        <v>97.090999999999994</v>
      </c>
      <c r="D20" s="44">
        <f>'Section 3 data'!E42</f>
        <v>4057.2139999999999</v>
      </c>
      <c r="E20" s="246">
        <f>'Section 3 data'!F42</f>
        <v>9.2366647799612771</v>
      </c>
      <c r="F20" s="202">
        <f t="shared" si="1"/>
        <v>4154.3050000000003</v>
      </c>
    </row>
    <row r="21" spans="2:8" ht="15" customHeight="1" x14ac:dyDescent="0.2">
      <c r="B21" s="218" t="s">
        <v>363</v>
      </c>
      <c r="C21" s="43">
        <f>'Section 3 data'!D43</f>
        <v>67.516999999999996</v>
      </c>
      <c r="D21" s="44">
        <f>'Section 3 data'!E43</f>
        <v>3439.9369999999999</v>
      </c>
      <c r="E21" s="246">
        <f>'Section 3 data'!F43</f>
        <v>12.87</v>
      </c>
      <c r="F21" s="202">
        <f t="shared" si="1"/>
        <v>3507.4539999999997</v>
      </c>
    </row>
    <row r="22" spans="2:8" ht="15" customHeight="1" x14ac:dyDescent="0.2">
      <c r="B22" s="218" t="s">
        <v>364</v>
      </c>
      <c r="C22" s="43">
        <f>'Section 3 data'!D44</f>
        <v>37.485999999999997</v>
      </c>
      <c r="D22" s="44">
        <f>'Section 3 data'!E44</f>
        <v>3553.4549999999999</v>
      </c>
      <c r="E22" s="246">
        <f>'Section 3 data'!F44</f>
        <v>14.12</v>
      </c>
      <c r="F22" s="202">
        <f t="shared" si="1"/>
        <v>3590.9409999999998</v>
      </c>
    </row>
    <row r="23" spans="2:8" ht="15" customHeight="1" x14ac:dyDescent="0.2">
      <c r="B23" s="218" t="s">
        <v>365</v>
      </c>
      <c r="C23" s="43">
        <f>'Section 3 data'!D45</f>
        <v>68.727000000000004</v>
      </c>
      <c r="D23" s="44">
        <f>'Section 3 data'!E45</f>
        <v>2738.2139999999999</v>
      </c>
      <c r="E23" s="201">
        <f>'Section 3 data'!F45</f>
        <v>20.131050292384902</v>
      </c>
      <c r="F23" s="202">
        <f t="shared" si="1"/>
        <v>2806.9409999999998</v>
      </c>
    </row>
    <row r="24" spans="2:8" ht="15" customHeight="1" x14ac:dyDescent="0.2">
      <c r="B24" s="222" t="s">
        <v>80</v>
      </c>
      <c r="C24" s="66">
        <f>'Section 3 data'!D7</f>
        <v>293.49099999999999</v>
      </c>
      <c r="D24" s="66">
        <f>'Section 3 data'!E7</f>
        <v>17157.629000000001</v>
      </c>
      <c r="E24" s="205">
        <f>'Section 3 data'!F7</f>
        <v>5.69</v>
      </c>
      <c r="F24" s="234">
        <f t="shared" si="1"/>
        <v>17451.120000000003</v>
      </c>
      <c r="H24" s="767"/>
    </row>
    <row r="25" spans="2:8" ht="15" customHeight="1" x14ac:dyDescent="0.2">
      <c r="B25" s="216" t="s">
        <v>106</v>
      </c>
      <c r="C25" s="240"/>
      <c r="D25" s="240"/>
      <c r="E25" s="240"/>
      <c r="F25" s="240"/>
    </row>
    <row r="26" spans="2:8" ht="15" customHeight="1" x14ac:dyDescent="0.2">
      <c r="B26" s="218" t="s">
        <v>359</v>
      </c>
      <c r="C26" s="43">
        <f>'Section 3 data'!$D$47</f>
        <v>1.087</v>
      </c>
      <c r="D26" s="44">
        <f>'Section 3 data'!$E$47</f>
        <v>67.962999999999994</v>
      </c>
      <c r="E26" s="201">
        <f>'Section 3 data'!$F$47</f>
        <v>28.19</v>
      </c>
      <c r="F26" s="202">
        <f t="shared" ref="F26:F33" si="2">SUM(C26,D26)</f>
        <v>69.05</v>
      </c>
    </row>
    <row r="27" spans="2:8" ht="15" customHeight="1" x14ac:dyDescent="0.2">
      <c r="B27" s="221" t="s">
        <v>360</v>
      </c>
      <c r="C27" s="43">
        <f>'Section 3 data'!$D$48</f>
        <v>68.325999999999993</v>
      </c>
      <c r="D27" s="245">
        <f>'Section 3 data'!$E$48</f>
        <v>752.33100000000002</v>
      </c>
      <c r="E27" s="201">
        <f>'Section 3 data'!$F$48</f>
        <v>10.48</v>
      </c>
      <c r="F27" s="202">
        <f t="shared" si="2"/>
        <v>820.65700000000004</v>
      </c>
    </row>
    <row r="28" spans="2:8" ht="15" customHeight="1" x14ac:dyDescent="0.2">
      <c r="B28" s="218" t="s">
        <v>361</v>
      </c>
      <c r="C28" s="43">
        <f>'Section 3 data'!$D$49</f>
        <v>558.80899999999997</v>
      </c>
      <c r="D28" s="44">
        <f>'Section 3 data'!$E$49</f>
        <v>3798.8090000000002</v>
      </c>
      <c r="E28" s="201">
        <f>'Section 3 data'!$F$49</f>
        <v>8.9766199602076302</v>
      </c>
      <c r="F28" s="202">
        <f t="shared" si="2"/>
        <v>4357.6180000000004</v>
      </c>
    </row>
    <row r="29" spans="2:8" ht="15" customHeight="1" x14ac:dyDescent="0.2">
      <c r="B29" s="218" t="s">
        <v>362</v>
      </c>
      <c r="C29" s="43">
        <f>'Section 3 data'!$D$50</f>
        <v>993.77800000000002</v>
      </c>
      <c r="D29" s="44">
        <f>'Section 3 data'!$E$50</f>
        <v>7860.107</v>
      </c>
      <c r="E29" s="246">
        <f>'Section 3 data'!$F$50</f>
        <v>7.931253204739094</v>
      </c>
      <c r="F29" s="202">
        <f t="shared" si="2"/>
        <v>8853.8850000000002</v>
      </c>
    </row>
    <row r="30" spans="2:8" ht="15" customHeight="1" x14ac:dyDescent="0.2">
      <c r="B30" s="218" t="s">
        <v>363</v>
      </c>
      <c r="C30" s="43">
        <f>'Section 3 data'!$D$51</f>
        <v>314.322</v>
      </c>
      <c r="D30" s="44">
        <f>'Section 3 data'!$E$51</f>
        <v>4601.857</v>
      </c>
      <c r="E30" s="246">
        <f>'Section 3 data'!$F$51</f>
        <v>11.45</v>
      </c>
      <c r="F30" s="202">
        <f t="shared" si="2"/>
        <v>4916.1790000000001</v>
      </c>
    </row>
    <row r="31" spans="2:8" ht="15" customHeight="1" x14ac:dyDescent="0.2">
      <c r="B31" s="218" t="s">
        <v>364</v>
      </c>
      <c r="C31" s="43">
        <f>'Section 3 data'!$D$52</f>
        <v>106.578</v>
      </c>
      <c r="D31" s="44">
        <f>'Section 3 data'!$E$52</f>
        <v>3691.4749999999999</v>
      </c>
      <c r="E31" s="246">
        <f>'Section 3 data'!$F$52</f>
        <v>13.9</v>
      </c>
      <c r="F31" s="202">
        <f t="shared" si="2"/>
        <v>3798.0529999999999</v>
      </c>
    </row>
    <row r="32" spans="2:8" ht="15" customHeight="1" x14ac:dyDescent="0.2">
      <c r="B32" s="218" t="s">
        <v>365</v>
      </c>
      <c r="C32" s="43">
        <f>'Section 3 data'!$D$53</f>
        <v>72.489000000000004</v>
      </c>
      <c r="D32" s="44">
        <f>'Section 3 data'!$E$53</f>
        <v>2845.895</v>
      </c>
      <c r="E32" s="201">
        <f>'Section 3 data'!$F$53</f>
        <v>19.459042002270866</v>
      </c>
      <c r="F32" s="202">
        <f t="shared" si="2"/>
        <v>2918.384</v>
      </c>
    </row>
    <row r="33" spans="2:6" ht="15" customHeight="1" x14ac:dyDescent="0.2">
      <c r="B33" s="224" t="s">
        <v>80</v>
      </c>
      <c r="C33" s="236">
        <f>'Section 3 data'!$D$5</f>
        <v>2115.39</v>
      </c>
      <c r="D33" s="236">
        <f>'Section 3 data'!$E$5</f>
        <v>23618.437999999998</v>
      </c>
      <c r="E33" s="209">
        <f>'Section 3 data'!$F$5</f>
        <v>4.5599999999999996</v>
      </c>
      <c r="F33" s="238">
        <f t="shared" si="2"/>
        <v>25733.827999999998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50" t="s">
        <v>269</v>
      </c>
      <c r="C5" s="171" t="s">
        <v>78</v>
      </c>
      <c r="D5" s="852" t="s">
        <v>79</v>
      </c>
      <c r="E5" s="852"/>
      <c r="F5" s="247" t="s">
        <v>80</v>
      </c>
    </row>
    <row r="6" spans="2:6" ht="30" customHeight="1" x14ac:dyDescent="0.2">
      <c r="B6" s="851"/>
      <c r="C6" s="170" t="s">
        <v>325</v>
      </c>
      <c r="D6" s="170" t="s">
        <v>325</v>
      </c>
      <c r="E6" s="213" t="s">
        <v>82</v>
      </c>
      <c r="F6" s="248" t="s">
        <v>325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366</v>
      </c>
      <c r="C8" s="43">
        <f>'Section 3 data'!$D$58</f>
        <v>0.50900000000000001</v>
      </c>
      <c r="D8" s="44">
        <f>'Section 3 data'!$E$58</f>
        <v>4.7E-2</v>
      </c>
      <c r="E8" s="201">
        <f>'Section 3 data'!$F$58</f>
        <v>85.03</v>
      </c>
      <c r="F8" s="202">
        <f>SUM(C8,D8)</f>
        <v>0.55600000000000005</v>
      </c>
    </row>
    <row r="9" spans="2:6" ht="15" customHeight="1" x14ac:dyDescent="0.2">
      <c r="B9" s="230" t="s">
        <v>367</v>
      </c>
      <c r="C9" s="43">
        <f>'Section 3 data'!$D$59</f>
        <v>12.185</v>
      </c>
      <c r="D9" s="44">
        <f>'Section 3 data'!$E$59</f>
        <v>37.122</v>
      </c>
      <c r="E9" s="201">
        <f>'Section 3 data'!$F$59</f>
        <v>33.520000000000003</v>
      </c>
      <c r="F9" s="202">
        <f t="shared" ref="F9:F17" si="0">SUM(C9,D9)</f>
        <v>49.307000000000002</v>
      </c>
    </row>
    <row r="10" spans="2:6" ht="15" customHeight="1" x14ac:dyDescent="0.2">
      <c r="B10" s="231" t="s">
        <v>368</v>
      </c>
      <c r="C10" s="43">
        <f>'Section 3 data'!$D$60</f>
        <v>120.98399999999999</v>
      </c>
      <c r="D10" s="44">
        <f>'Section 3 data'!$E$60</f>
        <v>227.90799999999999</v>
      </c>
      <c r="E10" s="201">
        <f>'Section 3 data'!$F$60</f>
        <v>23.52</v>
      </c>
      <c r="F10" s="202">
        <f t="shared" si="0"/>
        <v>348.892</v>
      </c>
    </row>
    <row r="11" spans="2:6" ht="15" customHeight="1" x14ac:dyDescent="0.2">
      <c r="B11" s="229" t="s">
        <v>369</v>
      </c>
      <c r="C11" s="43">
        <f>'Section 3 data'!$D$61</f>
        <v>179.82599999999999</v>
      </c>
      <c r="D11" s="44">
        <f>'Section 3 data'!$E$61</f>
        <v>202.39099999999999</v>
      </c>
      <c r="E11" s="201">
        <f>'Section 3 data'!$F$61</f>
        <v>29.13</v>
      </c>
      <c r="F11" s="202">
        <f t="shared" si="0"/>
        <v>382.21699999999998</v>
      </c>
    </row>
    <row r="12" spans="2:6" ht="15" customHeight="1" x14ac:dyDescent="0.2">
      <c r="B12" s="229" t="s">
        <v>370</v>
      </c>
      <c r="C12" s="43">
        <f>'Section 3 data'!$D$62</f>
        <v>388.10500000000002</v>
      </c>
      <c r="D12" s="44">
        <f>'Section 3 data'!$E$62</f>
        <v>1661.278</v>
      </c>
      <c r="E12" s="201">
        <f>'Section 3 data'!$F$62</f>
        <v>17.54</v>
      </c>
      <c r="F12" s="202">
        <f t="shared" si="0"/>
        <v>2049.3829999999998</v>
      </c>
    </row>
    <row r="13" spans="2:6" ht="15" customHeight="1" x14ac:dyDescent="0.2">
      <c r="B13" s="229" t="s">
        <v>371</v>
      </c>
      <c r="C13" s="43">
        <f>'Section 3 data'!$D$63</f>
        <v>516.10500000000002</v>
      </c>
      <c r="D13" s="44">
        <f>'Section 3 data'!$E$63</f>
        <v>2301.4740000000002</v>
      </c>
      <c r="E13" s="201">
        <f>'Section 3 data'!$F$63</f>
        <v>14.67</v>
      </c>
      <c r="F13" s="202">
        <f t="shared" si="0"/>
        <v>2817.5790000000002</v>
      </c>
    </row>
    <row r="14" spans="2:6" ht="15" customHeight="1" x14ac:dyDescent="0.2">
      <c r="B14" s="229" t="s">
        <v>372</v>
      </c>
      <c r="C14" s="43">
        <f>'Section 3 data'!$D$64</f>
        <v>521.87099999999998</v>
      </c>
      <c r="D14" s="44">
        <f>'Section 3 data'!$E$64</f>
        <v>1561.7660000000001</v>
      </c>
      <c r="E14" s="201">
        <f>'Section 3 data'!$F$64</f>
        <v>20.5</v>
      </c>
      <c r="F14" s="202">
        <f t="shared" si="0"/>
        <v>2083.6370000000002</v>
      </c>
    </row>
    <row r="15" spans="2:6" ht="15" customHeight="1" x14ac:dyDescent="0.2">
      <c r="B15" s="229" t="s">
        <v>373</v>
      </c>
      <c r="C15" s="43">
        <f>'Section 3 data'!$D$65</f>
        <v>72.516000000000005</v>
      </c>
      <c r="D15" s="44">
        <f>'Section 3 data'!$E$65</f>
        <v>134.48400000000001</v>
      </c>
      <c r="E15" s="201">
        <f>'Section 3 data'!$F$65</f>
        <v>39.83</v>
      </c>
      <c r="F15" s="202">
        <f t="shared" si="0"/>
        <v>207</v>
      </c>
    </row>
    <row r="16" spans="2:6" ht="15" customHeight="1" x14ac:dyDescent="0.2">
      <c r="B16" s="229" t="s">
        <v>374</v>
      </c>
      <c r="C16" s="43">
        <f>'Section 3 data'!$D$66</f>
        <v>9.798</v>
      </c>
      <c r="D16" s="44">
        <f>'Section 3 data'!$E$66</f>
        <v>303.08699999999999</v>
      </c>
      <c r="E16" s="201">
        <f>'Section 3 data'!$F$66</f>
        <v>58.4</v>
      </c>
      <c r="F16" s="202">
        <f t="shared" si="0"/>
        <v>312.88499999999999</v>
      </c>
    </row>
    <row r="17" spans="2:6" ht="15" customHeight="1" x14ac:dyDescent="0.2">
      <c r="B17" s="232" t="s">
        <v>80</v>
      </c>
      <c r="C17" s="66">
        <f>'Section 3 data'!$D$6</f>
        <v>1821.8979999999999</v>
      </c>
      <c r="D17" s="66">
        <f>'Section 3 data'!$E$6</f>
        <v>6429.5550000000003</v>
      </c>
      <c r="E17" s="233">
        <f>'Section 3 data'!$F$6</f>
        <v>7.14</v>
      </c>
      <c r="F17" s="234">
        <f t="shared" si="0"/>
        <v>8251.4529999999995</v>
      </c>
    </row>
    <row r="18" spans="2:6" ht="15" customHeight="1" x14ac:dyDescent="0.2">
      <c r="B18" s="239" t="s">
        <v>105</v>
      </c>
      <c r="C18" s="240"/>
      <c r="D18" s="240"/>
      <c r="E18" s="240"/>
      <c r="F18" s="240"/>
    </row>
    <row r="19" spans="2:6" ht="15" customHeight="1" x14ac:dyDescent="0.2">
      <c r="B19" s="229" t="s">
        <v>366</v>
      </c>
      <c r="C19" s="43">
        <f>'Section 3 data'!$D$68</f>
        <v>0.17699999999999999</v>
      </c>
      <c r="D19" s="44">
        <f>'Section 3 data'!$E$68</f>
        <v>47.892000000000003</v>
      </c>
      <c r="E19" s="201">
        <f>'Section 3 data'!$F$68</f>
        <v>18.8</v>
      </c>
      <c r="F19" s="202">
        <f t="shared" ref="F19:F28" si="1">SUM(C19,D19)</f>
        <v>48.069000000000003</v>
      </c>
    </row>
    <row r="20" spans="2:6" ht="15" customHeight="1" x14ac:dyDescent="0.2">
      <c r="B20" s="230" t="s">
        <v>367</v>
      </c>
      <c r="C20" s="43">
        <f>'Section 3 data'!$D$69</f>
        <v>8.7260000000000009</v>
      </c>
      <c r="D20" s="44">
        <f>'Section 3 data'!$E$69</f>
        <v>558.25</v>
      </c>
      <c r="E20" s="201">
        <f>'Section 3 data'!$F$69</f>
        <v>8.9499999999999993</v>
      </c>
      <c r="F20" s="202">
        <f t="shared" si="1"/>
        <v>566.976</v>
      </c>
    </row>
    <row r="21" spans="2:6" ht="15" customHeight="1" x14ac:dyDescent="0.2">
      <c r="B21" s="231" t="s">
        <v>368</v>
      </c>
      <c r="C21" s="43">
        <f>'Section 3 data'!$D$70</f>
        <v>48.494999999999997</v>
      </c>
      <c r="D21" s="44">
        <f>'Section 3 data'!$E$70</f>
        <v>1412.317</v>
      </c>
      <c r="E21" s="201">
        <f>'Section 3 data'!$F$70</f>
        <v>8.7200000000000006</v>
      </c>
      <c r="F21" s="202">
        <f t="shared" si="1"/>
        <v>1460.8119999999999</v>
      </c>
    </row>
    <row r="22" spans="2:6" ht="15" customHeight="1" x14ac:dyDescent="0.2">
      <c r="B22" s="229" t="s">
        <v>369</v>
      </c>
      <c r="C22" s="43">
        <f>'Section 3 data'!$D$71</f>
        <v>63.597000000000001</v>
      </c>
      <c r="D22" s="44">
        <f>'Section 3 data'!$E$71</f>
        <v>1143.008</v>
      </c>
      <c r="E22" s="201">
        <f>'Section 3 data'!$F$71</f>
        <v>10.74</v>
      </c>
      <c r="F22" s="202">
        <f t="shared" si="1"/>
        <v>1206.605</v>
      </c>
    </row>
    <row r="23" spans="2:6" ht="15" customHeight="1" x14ac:dyDescent="0.2">
      <c r="B23" s="229" t="s">
        <v>370</v>
      </c>
      <c r="C23" s="43">
        <f>'Section 3 data'!$D$72</f>
        <v>89.373000000000005</v>
      </c>
      <c r="D23" s="44">
        <f>'Section 3 data'!$E$72</f>
        <v>2617.7049999999999</v>
      </c>
      <c r="E23" s="201">
        <f>'Section 3 data'!$F$72</f>
        <v>10.62</v>
      </c>
      <c r="F23" s="202">
        <f t="shared" si="1"/>
        <v>2707.078</v>
      </c>
    </row>
    <row r="24" spans="2:6" ht="15" customHeight="1" x14ac:dyDescent="0.2">
      <c r="B24" s="229" t="s">
        <v>371</v>
      </c>
      <c r="C24" s="43">
        <f>'Section 3 data'!$D$73</f>
        <v>53.649000000000001</v>
      </c>
      <c r="D24" s="44">
        <f>'Section 3 data'!$E$73</f>
        <v>2781.4830000000002</v>
      </c>
      <c r="E24" s="201">
        <f>'Section 3 data'!$F$73</f>
        <v>11.86</v>
      </c>
      <c r="F24" s="202">
        <f t="shared" si="1"/>
        <v>2835.1320000000001</v>
      </c>
    </row>
    <row r="25" spans="2:6" ht="15" customHeight="1" x14ac:dyDescent="0.2">
      <c r="B25" s="229" t="s">
        <v>372</v>
      </c>
      <c r="C25" s="43">
        <f>'Section 3 data'!$D$74</f>
        <v>24.015000000000001</v>
      </c>
      <c r="D25" s="44">
        <f>'Section 3 data'!$E$74</f>
        <v>4174.8549999999996</v>
      </c>
      <c r="E25" s="201">
        <f>'Section 3 data'!$F$74</f>
        <v>11.87</v>
      </c>
      <c r="F25" s="202">
        <f t="shared" si="1"/>
        <v>4198.87</v>
      </c>
    </row>
    <row r="26" spans="2:6" ht="15" customHeight="1" x14ac:dyDescent="0.2">
      <c r="B26" s="229" t="s">
        <v>373</v>
      </c>
      <c r="C26" s="43">
        <f>'Section 3 data'!$D$75</f>
        <v>4.2409999999999997</v>
      </c>
      <c r="D26" s="44">
        <f>'Section 3 data'!$E$75</f>
        <v>2671.442</v>
      </c>
      <c r="E26" s="201">
        <f>'Section 3 data'!$F$75</f>
        <v>20.16</v>
      </c>
      <c r="F26" s="202">
        <f t="shared" si="1"/>
        <v>2675.683</v>
      </c>
    </row>
    <row r="27" spans="2:6" ht="15" customHeight="1" x14ac:dyDescent="0.2">
      <c r="B27" s="229" t="s">
        <v>374</v>
      </c>
      <c r="C27" s="43">
        <f>'Section 3 data'!$D$76</f>
        <v>1.2190000000000001</v>
      </c>
      <c r="D27" s="44">
        <f>'Section 3 data'!$E$76</f>
        <v>1750.6769999999999</v>
      </c>
      <c r="E27" s="201">
        <f>'Section 3 data'!$F$76</f>
        <v>25.01</v>
      </c>
      <c r="F27" s="202">
        <f t="shared" si="1"/>
        <v>1751.896</v>
      </c>
    </row>
    <row r="28" spans="2:6" ht="15" customHeight="1" x14ac:dyDescent="0.2">
      <c r="B28" s="232" t="s">
        <v>80</v>
      </c>
      <c r="C28" s="66">
        <f>'Section 3 data'!$D$7</f>
        <v>293.49099999999999</v>
      </c>
      <c r="D28" s="66">
        <f>'Section 3 data'!$E$7</f>
        <v>17157.629000000001</v>
      </c>
      <c r="E28" s="233">
        <f>'Section 3 data'!$F$7</f>
        <v>5.69</v>
      </c>
      <c r="F28" s="234">
        <f t="shared" si="1"/>
        <v>17451.120000000003</v>
      </c>
    </row>
    <row r="29" spans="2:6" ht="15" customHeight="1" x14ac:dyDescent="0.2">
      <c r="B29" s="239" t="s">
        <v>106</v>
      </c>
      <c r="C29" s="240"/>
      <c r="D29" s="240"/>
      <c r="E29" s="240"/>
      <c r="F29" s="240"/>
    </row>
    <row r="30" spans="2:6" ht="15" customHeight="1" x14ac:dyDescent="0.2">
      <c r="B30" s="229" t="s">
        <v>366</v>
      </c>
      <c r="C30" s="43">
        <f>'Section 3 data'!$D$78</f>
        <v>0.68500000000000005</v>
      </c>
      <c r="D30" s="44">
        <f>'Section 3 data'!$E$78</f>
        <v>47.94</v>
      </c>
      <c r="E30" s="201">
        <f>'Section 3 data'!$F$78</f>
        <v>18.78</v>
      </c>
      <c r="F30" s="202">
        <f t="shared" ref="F30:F39" si="2">SUM(C30,D30)</f>
        <v>48.625</v>
      </c>
    </row>
    <row r="31" spans="2:6" ht="15" customHeight="1" x14ac:dyDescent="0.2">
      <c r="B31" s="230" t="s">
        <v>367</v>
      </c>
      <c r="C31" s="43">
        <f>'Section 3 data'!$D$79</f>
        <v>20.911000000000001</v>
      </c>
      <c r="D31" s="44">
        <f>'Section 3 data'!$E$79</f>
        <v>595.56299999999999</v>
      </c>
      <c r="E31" s="201">
        <f>'Section 3 data'!$F$79</f>
        <v>8.57</v>
      </c>
      <c r="F31" s="202">
        <f t="shared" si="2"/>
        <v>616.47399999999993</v>
      </c>
    </row>
    <row r="32" spans="2:6" ht="15" customHeight="1" x14ac:dyDescent="0.2">
      <c r="B32" s="231" t="s">
        <v>368</v>
      </c>
      <c r="C32" s="43">
        <f>'Section 3 data'!$D$80</f>
        <v>169.47800000000001</v>
      </c>
      <c r="D32" s="44">
        <f>'Section 3 data'!$E$80</f>
        <v>1643.606</v>
      </c>
      <c r="E32" s="201">
        <f>'Section 3 data'!$F$80</f>
        <v>8.2200000000000006</v>
      </c>
      <c r="F32" s="202">
        <f t="shared" si="2"/>
        <v>1813.0840000000001</v>
      </c>
    </row>
    <row r="33" spans="2:6" ht="15" customHeight="1" x14ac:dyDescent="0.2">
      <c r="B33" s="229" t="s">
        <v>369</v>
      </c>
      <c r="C33" s="43">
        <f>'Section 3 data'!$D$81</f>
        <v>243.423</v>
      </c>
      <c r="D33" s="44">
        <f>'Section 3 data'!$E$81</f>
        <v>1349.5709999999999</v>
      </c>
      <c r="E33" s="201">
        <f>'Section 3 data'!$F$81</f>
        <v>10.25</v>
      </c>
      <c r="F33" s="202">
        <f t="shared" si="2"/>
        <v>1592.9939999999999</v>
      </c>
    </row>
    <row r="34" spans="2:6" ht="15" customHeight="1" x14ac:dyDescent="0.2">
      <c r="B34" s="229" t="s">
        <v>370</v>
      </c>
      <c r="C34" s="43">
        <f>'Section 3 data'!$D$82</f>
        <v>477.47699999999998</v>
      </c>
      <c r="D34" s="44">
        <f>'Section 3 data'!$E$82</f>
        <v>4256.5069999999996</v>
      </c>
      <c r="E34" s="201">
        <f>'Section 3 data'!$F$82</f>
        <v>9.4</v>
      </c>
      <c r="F34" s="202">
        <f t="shared" si="2"/>
        <v>4733.9839999999995</v>
      </c>
    </row>
    <row r="35" spans="2:6" ht="15" customHeight="1" x14ac:dyDescent="0.2">
      <c r="B35" s="229" t="s">
        <v>371</v>
      </c>
      <c r="C35" s="43">
        <f>'Section 3 data'!$D$83</f>
        <v>569.755</v>
      </c>
      <c r="D35" s="44">
        <f>'Section 3 data'!$E$83</f>
        <v>5108.1480000000001</v>
      </c>
      <c r="E35" s="201">
        <f>'Section 3 data'!$F$83</f>
        <v>9.39</v>
      </c>
      <c r="F35" s="202">
        <f t="shared" si="2"/>
        <v>5677.9030000000002</v>
      </c>
    </row>
    <row r="36" spans="2:6" ht="15" customHeight="1" x14ac:dyDescent="0.2">
      <c r="B36" s="229" t="s">
        <v>372</v>
      </c>
      <c r="C36" s="43">
        <f>'Section 3 data'!$D$84</f>
        <v>545.88599999999997</v>
      </c>
      <c r="D36" s="44">
        <f>'Section 3 data'!$E$84</f>
        <v>5745.1210000000001</v>
      </c>
      <c r="E36" s="201">
        <f>'Section 3 data'!$F$84</f>
        <v>10.33</v>
      </c>
      <c r="F36" s="202">
        <f t="shared" si="2"/>
        <v>6291.0069999999996</v>
      </c>
    </row>
    <row r="37" spans="2:6" ht="15" customHeight="1" x14ac:dyDescent="0.2">
      <c r="B37" s="229" t="s">
        <v>373</v>
      </c>
      <c r="C37" s="43">
        <f>'Section 3 data'!$D$85</f>
        <v>76.757000000000005</v>
      </c>
      <c r="D37" s="44">
        <f>'Section 3 data'!$E$85</f>
        <v>2810.3009999999999</v>
      </c>
      <c r="E37" s="201">
        <f>'Section 3 data'!$F$85</f>
        <v>19.47</v>
      </c>
      <c r="F37" s="202">
        <f t="shared" si="2"/>
        <v>2887.058</v>
      </c>
    </row>
    <row r="38" spans="2:6" ht="15" customHeight="1" x14ac:dyDescent="0.2">
      <c r="B38" s="229" t="s">
        <v>374</v>
      </c>
      <c r="C38" s="43">
        <f>'Section 3 data'!$D$86</f>
        <v>11.018000000000001</v>
      </c>
      <c r="D38" s="44">
        <f>'Section 3 data'!$E$86</f>
        <v>2061.681</v>
      </c>
      <c r="E38" s="201">
        <f>'Section 3 data'!$F$86</f>
        <v>23.75</v>
      </c>
      <c r="F38" s="202">
        <f t="shared" si="2"/>
        <v>2072.6990000000001</v>
      </c>
    </row>
    <row r="39" spans="2:6" ht="15" customHeight="1" x14ac:dyDescent="0.2">
      <c r="B39" s="235" t="s">
        <v>80</v>
      </c>
      <c r="C39" s="236">
        <f>'Section 3 data'!$D$5</f>
        <v>2115.39</v>
      </c>
      <c r="D39" s="236">
        <f>'Section 3 data'!$E$5</f>
        <v>23618.437999999998</v>
      </c>
      <c r="E39" s="237">
        <f>'Section 3 data'!$F$5</f>
        <v>4.5599999999999996</v>
      </c>
      <c r="F39" s="238">
        <f t="shared" si="2"/>
        <v>25733.827999999998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761</v>
      </c>
    </row>
    <row r="5" spans="2:6" ht="15" customHeight="1" x14ac:dyDescent="0.2">
      <c r="B5" s="837" t="s">
        <v>77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38"/>
      <c r="C6" s="36" t="s">
        <v>272</v>
      </c>
      <c r="D6" s="36" t="s">
        <v>272</v>
      </c>
      <c r="E6" s="3" t="s">
        <v>82</v>
      </c>
      <c r="F6" s="208" t="s">
        <v>272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33" t="s">
        <v>84</v>
      </c>
      <c r="C8" s="43">
        <f>'Section 4 data'!$D$8</f>
        <v>4589.2950000000001</v>
      </c>
      <c r="D8" s="44">
        <f>'Section 4 data'!$E$8</f>
        <v>6358.7979999999998</v>
      </c>
      <c r="E8" s="201">
        <f>'Section 4 data'!$F$8</f>
        <v>20.69</v>
      </c>
      <c r="F8" s="202">
        <f>SUM(C8,D8)</f>
        <v>10948.093000000001</v>
      </c>
    </row>
    <row r="9" spans="2:6" ht="15" customHeight="1" x14ac:dyDescent="0.2">
      <c r="B9" s="133" t="s">
        <v>85</v>
      </c>
      <c r="C9" s="43">
        <f>'Section 4 data'!$D$9</f>
        <v>222.29499999999999</v>
      </c>
      <c r="D9" s="44">
        <f>'Section 4 data'!$E$9</f>
        <v>420.5</v>
      </c>
      <c r="E9" s="201">
        <f>'Section 4 data'!$F$9</f>
        <v>33.619999999999997</v>
      </c>
      <c r="F9" s="202">
        <f t="shared" ref="F9:F16" si="0">SUM(C9,D9)</f>
        <v>642.79499999999996</v>
      </c>
    </row>
    <row r="10" spans="2:6" ht="15" customHeight="1" x14ac:dyDescent="0.2">
      <c r="B10" s="133" t="s">
        <v>86</v>
      </c>
      <c r="C10" s="43">
        <f>'Section 4 data'!$D$10</f>
        <v>210.40100000000001</v>
      </c>
      <c r="D10" s="44">
        <f>'Section 4 data'!$E$10</f>
        <v>261.86500000000001</v>
      </c>
      <c r="E10" s="201">
        <f>'Section 4 data'!$F$10</f>
        <v>56.19</v>
      </c>
      <c r="F10" s="202">
        <f t="shared" si="0"/>
        <v>472.26600000000002</v>
      </c>
    </row>
    <row r="11" spans="2:6" ht="15" customHeight="1" x14ac:dyDescent="0.2">
      <c r="B11" s="133" t="s">
        <v>87</v>
      </c>
      <c r="C11" s="43">
        <f>'Section 4 data'!$D$11</f>
        <v>116.13</v>
      </c>
      <c r="D11" s="44">
        <f>'Section 4 data'!$E$11</f>
        <v>1440.066</v>
      </c>
      <c r="E11" s="201">
        <f>'Section 4 data'!$F$11</f>
        <v>23.53</v>
      </c>
      <c r="F11" s="202">
        <f t="shared" si="0"/>
        <v>1556.1959999999999</v>
      </c>
    </row>
    <row r="12" spans="2:6" ht="15" customHeight="1" x14ac:dyDescent="0.2">
      <c r="B12" s="133" t="s">
        <v>88</v>
      </c>
      <c r="C12" s="43">
        <f>'Section 4 data'!$D$12</f>
        <v>726.09199999999998</v>
      </c>
      <c r="D12" s="44">
        <f>'Section 4 data'!$E$12</f>
        <v>1751.463</v>
      </c>
      <c r="E12" s="201">
        <f>'Section 4 data'!$F$12</f>
        <v>19.579999999999998</v>
      </c>
      <c r="F12" s="202">
        <f t="shared" si="0"/>
        <v>2477.5549999999998</v>
      </c>
    </row>
    <row r="13" spans="2:6" ht="15" customHeight="1" x14ac:dyDescent="0.2">
      <c r="B13" s="133" t="s">
        <v>89</v>
      </c>
      <c r="C13" s="43">
        <f>'Section 4 data'!$D$13</f>
        <v>1570.78</v>
      </c>
      <c r="D13" s="44">
        <f>'Section 4 data'!$E$13</f>
        <v>4006.3870000000002</v>
      </c>
      <c r="E13" s="201">
        <f>'Section 4 data'!$F$13</f>
        <v>21.26</v>
      </c>
      <c r="F13" s="202">
        <f t="shared" si="0"/>
        <v>5577.1670000000004</v>
      </c>
    </row>
    <row r="14" spans="2:6" ht="15" customHeight="1" x14ac:dyDescent="0.2">
      <c r="B14" s="133" t="s">
        <v>90</v>
      </c>
      <c r="C14" s="43">
        <f>'Section 4 data'!$D$14</f>
        <v>131.285</v>
      </c>
      <c r="D14" s="44">
        <f>'Section 4 data'!$E$14</f>
        <v>123.268</v>
      </c>
      <c r="E14" s="201">
        <f>'Section 4 data'!$F$14</f>
        <v>98.85</v>
      </c>
      <c r="F14" s="202">
        <f t="shared" si="0"/>
        <v>254.553</v>
      </c>
    </row>
    <row r="15" spans="2:6" ht="15" customHeight="1" x14ac:dyDescent="0.2">
      <c r="B15" s="133" t="s">
        <v>91</v>
      </c>
      <c r="C15" s="43">
        <f>'Section 4 data'!$D$15</f>
        <v>391.59500000000003</v>
      </c>
      <c r="D15" s="44">
        <f>'Section 4 data'!$E$15</f>
        <v>795.22299999999996</v>
      </c>
      <c r="E15" s="201">
        <f>'Section 4 data'!$F$15</f>
        <v>21.95</v>
      </c>
      <c r="F15" s="202">
        <f t="shared" si="0"/>
        <v>1186.818</v>
      </c>
    </row>
    <row r="16" spans="2:6" ht="15" customHeight="1" x14ac:dyDescent="0.2">
      <c r="B16" s="132" t="s">
        <v>92</v>
      </c>
      <c r="C16" s="203">
        <f>'Section 4 data'!$D$6</f>
        <v>7957.8720000000003</v>
      </c>
      <c r="D16" s="204">
        <f>'Section 4 data'!$E$6</f>
        <v>15157.57</v>
      </c>
      <c r="E16" s="205">
        <f>'Section 4 data'!$F$6</f>
        <v>9.6199999999999992</v>
      </c>
      <c r="F16" s="206">
        <f t="shared" si="0"/>
        <v>23115.441999999999</v>
      </c>
    </row>
    <row r="17" spans="2:6" ht="15" customHeight="1" x14ac:dyDescent="0.2">
      <c r="B17" s="199" t="s">
        <v>93</v>
      </c>
      <c r="C17" s="200"/>
      <c r="D17" s="200"/>
      <c r="E17" s="704"/>
      <c r="F17" s="200"/>
    </row>
    <row r="18" spans="2:6" ht="15" customHeight="1" x14ac:dyDescent="0.2">
      <c r="B18" s="133" t="s">
        <v>94</v>
      </c>
      <c r="C18" s="43">
        <f>'Section 4 data'!$D$16</f>
        <v>241.339</v>
      </c>
      <c r="D18" s="44">
        <f>'Section 4 data'!$E$16</f>
        <v>8403.4339999999993</v>
      </c>
      <c r="E18" s="201">
        <f>'Section 4 data'!$F$16</f>
        <v>8.69</v>
      </c>
      <c r="F18" s="202">
        <f t="shared" ref="F18:F29" si="1">SUM(C18,D18)</f>
        <v>8644.7729999999992</v>
      </c>
    </row>
    <row r="19" spans="2:6" ht="15" customHeight="1" x14ac:dyDescent="0.2">
      <c r="B19" s="133" t="s">
        <v>95</v>
      </c>
      <c r="C19" s="43">
        <f>'Section 4 data'!$D$17</f>
        <v>350.87299999999999</v>
      </c>
      <c r="D19" s="44">
        <f>'Section 4 data'!$E$17</f>
        <v>7380.9870000000001</v>
      </c>
      <c r="E19" s="201">
        <f>'Section 4 data'!$F$17</f>
        <v>17.86</v>
      </c>
      <c r="F19" s="202">
        <f t="shared" si="1"/>
        <v>7731.86</v>
      </c>
    </row>
    <row r="20" spans="2:6" ht="15" customHeight="1" x14ac:dyDescent="0.2">
      <c r="B20" s="133" t="s">
        <v>96</v>
      </c>
      <c r="C20" s="43">
        <f>'Section 4 data'!$D$18</f>
        <v>4.1130000000000004</v>
      </c>
      <c r="D20" s="44">
        <f>'Section 4 data'!$E$18</f>
        <v>9049.991</v>
      </c>
      <c r="E20" s="201">
        <f>'Section 4 data'!$F$18</f>
        <v>15.08</v>
      </c>
      <c r="F20" s="202">
        <f t="shared" si="1"/>
        <v>9054.1039999999994</v>
      </c>
    </row>
    <row r="21" spans="2:6" ht="15" customHeight="1" x14ac:dyDescent="0.2">
      <c r="B21" s="133" t="s">
        <v>97</v>
      </c>
      <c r="C21" s="43">
        <f>'Section 4 data'!$D$19</f>
        <v>12.644</v>
      </c>
      <c r="D21" s="44">
        <f>'Section 4 data'!$E$19</f>
        <v>11989.993</v>
      </c>
      <c r="E21" s="201">
        <f>'Section 4 data'!$F$19</f>
        <v>10.16</v>
      </c>
      <c r="F21" s="202">
        <f t="shared" si="1"/>
        <v>12002.637000000001</v>
      </c>
    </row>
    <row r="22" spans="2:6" ht="15" customHeight="1" x14ac:dyDescent="0.2">
      <c r="B22" s="133" t="s">
        <v>98</v>
      </c>
      <c r="C22" s="43">
        <f>'Section 4 data'!$D$20</f>
        <v>83.784999999999997</v>
      </c>
      <c r="D22" s="44">
        <f>'Section 4 data'!$E$20</f>
        <v>6323.3779999999997</v>
      </c>
      <c r="E22" s="201">
        <f>'Section 4 data'!$F$20</f>
        <v>13.58</v>
      </c>
      <c r="F22" s="202">
        <f t="shared" si="1"/>
        <v>6407.1629999999996</v>
      </c>
    </row>
    <row r="23" spans="2:6" ht="15" customHeight="1" x14ac:dyDescent="0.2">
      <c r="B23" s="133" t="s">
        <v>99</v>
      </c>
      <c r="C23" s="43">
        <f>'Section 4 data'!$D$21</f>
        <v>24.582000000000001</v>
      </c>
      <c r="D23" s="44">
        <f>'Section 4 data'!$E$21</f>
        <v>1926.085</v>
      </c>
      <c r="E23" s="201">
        <f>'Section 4 data'!$F$21</f>
        <v>20.309999999999999</v>
      </c>
      <c r="F23" s="202">
        <f t="shared" si="1"/>
        <v>1950.6670000000001</v>
      </c>
    </row>
    <row r="24" spans="2:6" ht="15" customHeight="1" x14ac:dyDescent="0.2">
      <c r="B24" s="133" t="s">
        <v>100</v>
      </c>
      <c r="C24" s="43">
        <f>'Section 4 data'!$D$22</f>
        <v>0.30199999999999999</v>
      </c>
      <c r="D24" s="44">
        <f>'Section 4 data'!$E$22</f>
        <v>17082.421999999999</v>
      </c>
      <c r="E24" s="201">
        <f>'Section 4 data'!$F$22</f>
        <v>10.26</v>
      </c>
      <c r="F24" s="202">
        <f t="shared" si="1"/>
        <v>17082.723999999998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3707.75</v>
      </c>
      <c r="E25" s="201">
        <f>'Section 4 data'!$F$23</f>
        <v>18.3</v>
      </c>
      <c r="F25" s="202">
        <f t="shared" si="1"/>
        <v>3707.75</v>
      </c>
    </row>
    <row r="26" spans="2:6" ht="15" customHeight="1" x14ac:dyDescent="0.2">
      <c r="B26" s="133" t="s">
        <v>102</v>
      </c>
      <c r="C26" s="43">
        <f>'Section 4 data'!$D$24</f>
        <v>23.625</v>
      </c>
      <c r="D26" s="44">
        <f>'Section 4 data'!$E$24</f>
        <v>4197.3530000000001</v>
      </c>
      <c r="E26" s="201">
        <f>'Section 4 data'!$F$24</f>
        <v>19.46</v>
      </c>
      <c r="F26" s="202">
        <f t="shared" si="1"/>
        <v>4220.9780000000001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16025.939</v>
      </c>
      <c r="E27" s="201">
        <f>'Section 4 data'!$F$25</f>
        <v>15.44</v>
      </c>
      <c r="F27" s="202">
        <f t="shared" si="1"/>
        <v>16025.939</v>
      </c>
    </row>
    <row r="28" spans="2:6" ht="15" customHeight="1" x14ac:dyDescent="0.2">
      <c r="B28" s="133" t="s">
        <v>104</v>
      </c>
      <c r="C28" s="43">
        <f>'Section 4 data'!$D$26</f>
        <v>1845.7929999999999</v>
      </c>
      <c r="D28" s="44">
        <f>'Section 4 data'!$E$26</f>
        <v>12753.093999999999</v>
      </c>
      <c r="E28" s="201">
        <f>'Section 4 data'!$F$26</f>
        <v>10.86</v>
      </c>
      <c r="F28" s="202">
        <f t="shared" si="1"/>
        <v>14598.886999999999</v>
      </c>
    </row>
    <row r="29" spans="2:6" ht="15" customHeight="1" x14ac:dyDescent="0.2">
      <c r="B29" s="132" t="s">
        <v>105</v>
      </c>
      <c r="C29" s="203">
        <f>'Section 4 data'!$D$7</f>
        <v>2587.0569999999998</v>
      </c>
      <c r="D29" s="204">
        <f>'Section 4 data'!$E$7</f>
        <v>98449.111000000004</v>
      </c>
      <c r="E29" s="205">
        <f>'Section 4 data'!$F$7</f>
        <v>4.21</v>
      </c>
      <c r="F29" s="206">
        <f t="shared" si="1"/>
        <v>101036.16800000001</v>
      </c>
    </row>
    <row r="30" spans="2:6" ht="15" customHeight="1" x14ac:dyDescent="0.2">
      <c r="B30" s="199" t="s">
        <v>106</v>
      </c>
      <c r="C30" s="207"/>
      <c r="D30" s="207"/>
      <c r="E30" s="5"/>
      <c r="F30" s="207"/>
    </row>
    <row r="31" spans="2:6" ht="15" customHeight="1" x14ac:dyDescent="0.2">
      <c r="B31" s="132" t="s">
        <v>106</v>
      </c>
      <c r="C31" s="203">
        <f>'Section 4 data'!$D$5</f>
        <v>10544.929</v>
      </c>
      <c r="D31" s="204">
        <f>'Section 4 data'!$E$5</f>
        <v>113611.928</v>
      </c>
      <c r="E31" s="205">
        <f>'Section 4 data'!$F$5</f>
        <v>3.79</v>
      </c>
      <c r="F31" s="206">
        <f>SUM(C31,D31)</f>
        <v>124156.857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762</v>
      </c>
    </row>
    <row r="5" spans="2:6" ht="15" customHeight="1" x14ac:dyDescent="0.2">
      <c r="B5" s="837" t="s">
        <v>267</v>
      </c>
      <c r="C5" s="40" t="s">
        <v>78</v>
      </c>
      <c r="D5" s="839" t="s">
        <v>79</v>
      </c>
      <c r="E5" s="839"/>
      <c r="F5" s="228" t="s">
        <v>80</v>
      </c>
    </row>
    <row r="6" spans="2:6" ht="30" customHeight="1" x14ac:dyDescent="0.2">
      <c r="B6" s="853"/>
      <c r="C6" s="36" t="s">
        <v>271</v>
      </c>
      <c r="D6" s="36" t="s">
        <v>271</v>
      </c>
      <c r="E6" s="3" t="s">
        <v>82</v>
      </c>
      <c r="F6" s="208" t="s">
        <v>271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359</v>
      </c>
      <c r="C8" s="43">
        <f>'Section 4 data'!$D$31</f>
        <v>192.20599999999999</v>
      </c>
      <c r="D8" s="44">
        <f>'Section 4 data'!$E$31</f>
        <v>17.015999999999998</v>
      </c>
      <c r="E8" s="201">
        <f>'Section 4 data'!$F$31</f>
        <v>58.64</v>
      </c>
      <c r="F8" s="202">
        <f>SUM(C8,D8)</f>
        <v>209.22199999999998</v>
      </c>
    </row>
    <row r="9" spans="2:6" ht="15" customHeight="1" x14ac:dyDescent="0.2">
      <c r="B9" s="231" t="s">
        <v>360</v>
      </c>
      <c r="C9" s="43">
        <f>'Section 4 data'!$D$32</f>
        <v>3132.3119999999999</v>
      </c>
      <c r="D9" s="245">
        <f>'Section 4 data'!$E$32</f>
        <v>3524.5949999999998</v>
      </c>
      <c r="E9" s="201">
        <f>'Section 4 data'!$F$32</f>
        <v>34.729999999999997</v>
      </c>
      <c r="F9" s="202">
        <f t="shared" ref="F9:F15" si="0">SUM(C9,D9)</f>
        <v>6656.9069999999992</v>
      </c>
    </row>
    <row r="10" spans="2:6" ht="15" customHeight="1" x14ac:dyDescent="0.2">
      <c r="B10" s="229" t="s">
        <v>361</v>
      </c>
      <c r="C10" s="43">
        <f>'Section 4 data'!$D$33</f>
        <v>3177.922</v>
      </c>
      <c r="D10" s="44">
        <f>'Section 4 data'!$E$33</f>
        <v>5957.5870000000004</v>
      </c>
      <c r="E10" s="201">
        <f>'Section 4 data'!$F$33</f>
        <v>16.595543394726086</v>
      </c>
      <c r="F10" s="202">
        <f t="shared" si="0"/>
        <v>9135.509</v>
      </c>
    </row>
    <row r="11" spans="2:6" ht="15" customHeight="1" x14ac:dyDescent="0.2">
      <c r="B11" s="229" t="s">
        <v>362</v>
      </c>
      <c r="C11" s="43">
        <f>'Section 4 data'!$D$34</f>
        <v>1141.3309999999999</v>
      </c>
      <c r="D11" s="44">
        <f>'Section 4 data'!$E$34</f>
        <v>4854.6090000000004</v>
      </c>
      <c r="E11" s="246">
        <f>'Section 4 data'!$F$34</f>
        <v>12.803958348657812</v>
      </c>
      <c r="F11" s="202">
        <f t="shared" si="0"/>
        <v>5995.9400000000005</v>
      </c>
    </row>
    <row r="12" spans="2:6" ht="15" customHeight="1" x14ac:dyDescent="0.2">
      <c r="B12" s="229" t="s">
        <v>363</v>
      </c>
      <c r="C12" s="43">
        <f>'Section 4 data'!$D$35</f>
        <v>216.613</v>
      </c>
      <c r="D12" s="44">
        <f>'Section 4 data'!$E$35</f>
        <v>755.33799999999997</v>
      </c>
      <c r="E12" s="246">
        <f>'Section 4 data'!$F$35</f>
        <v>24.97</v>
      </c>
      <c r="F12" s="202">
        <f t="shared" si="0"/>
        <v>971.95100000000002</v>
      </c>
    </row>
    <row r="13" spans="2:6" ht="15" customHeight="1" x14ac:dyDescent="0.2">
      <c r="B13" s="229" t="s">
        <v>364</v>
      </c>
      <c r="C13" s="43">
        <f>'Section 4 data'!$D$36</f>
        <v>94.566000000000003</v>
      </c>
      <c r="D13" s="44">
        <f>'Section 4 data'!$E$36</f>
        <v>33.116999999999997</v>
      </c>
      <c r="E13" s="201">
        <f>'Section 4 data'!$F$36</f>
        <v>47</v>
      </c>
      <c r="F13" s="202">
        <f t="shared" si="0"/>
        <v>127.68299999999999</v>
      </c>
    </row>
    <row r="14" spans="2:6" ht="15" customHeight="1" x14ac:dyDescent="0.2">
      <c r="B14" s="229" t="s">
        <v>365</v>
      </c>
      <c r="C14" s="43">
        <f>'Section 4 data'!$D$37</f>
        <v>2.9209999999999998</v>
      </c>
      <c r="D14" s="44">
        <f>'Section 4 data'!$E$37</f>
        <v>15.308999999999999</v>
      </c>
      <c r="E14" s="201">
        <f>'Section 4 data'!$F$37</f>
        <v>49.37441264447677</v>
      </c>
      <c r="F14" s="202">
        <f t="shared" si="0"/>
        <v>18.23</v>
      </c>
    </row>
    <row r="15" spans="2:6" ht="15" customHeight="1" x14ac:dyDescent="0.2">
      <c r="B15" s="232" t="s">
        <v>80</v>
      </c>
      <c r="C15" s="66">
        <f>'Section 4 data'!$D$6</f>
        <v>7957.8720000000003</v>
      </c>
      <c r="D15" s="66">
        <f>'Section 4 data'!$E$6</f>
        <v>15157.57</v>
      </c>
      <c r="E15" s="205">
        <f>'Section 4 data'!$F$6</f>
        <v>9.6199999999999992</v>
      </c>
      <c r="F15" s="234">
        <f t="shared" si="0"/>
        <v>23115.441999999999</v>
      </c>
    </row>
    <row r="16" spans="2:6" ht="15" customHeight="1" x14ac:dyDescent="0.2">
      <c r="B16" s="239" t="s">
        <v>105</v>
      </c>
      <c r="C16" s="240"/>
      <c r="D16" s="240"/>
      <c r="E16" s="240"/>
      <c r="F16" s="240"/>
    </row>
    <row r="17" spans="2:6" ht="15" customHeight="1" x14ac:dyDescent="0.2">
      <c r="B17" s="229" t="s">
        <v>359</v>
      </c>
      <c r="C17" s="43">
        <f>'Section 4 data'!$D$39</f>
        <v>1.6779999999999999</v>
      </c>
      <c r="D17" s="44">
        <f>'Section 4 data'!$E$39</f>
        <v>2365.9760000000001</v>
      </c>
      <c r="E17" s="201">
        <f>'Section 4 data'!$F$39</f>
        <v>20.190000000000001</v>
      </c>
      <c r="F17" s="202">
        <f t="shared" ref="F17:F24" si="1">SUM(C17,D17)</f>
        <v>2367.654</v>
      </c>
    </row>
    <row r="18" spans="2:6" ht="15" customHeight="1" x14ac:dyDescent="0.2">
      <c r="B18" s="231" t="s">
        <v>360</v>
      </c>
      <c r="C18" s="43">
        <f>'Section 4 data'!$D$40</f>
        <v>225.744</v>
      </c>
      <c r="D18" s="245">
        <f>'Section 4 data'!$E$40</f>
        <v>32006.429</v>
      </c>
      <c r="E18" s="201">
        <f>'Section 4 data'!$F$40</f>
        <v>9.11</v>
      </c>
      <c r="F18" s="202">
        <f t="shared" si="1"/>
        <v>32232.172999999999</v>
      </c>
    </row>
    <row r="19" spans="2:6" ht="15" customHeight="1" x14ac:dyDescent="0.2">
      <c r="B19" s="229" t="s">
        <v>361</v>
      </c>
      <c r="C19" s="43">
        <f>'Section 4 data'!$D$41</f>
        <v>914.94200000000001</v>
      </c>
      <c r="D19" s="44">
        <f>'Section 4 data'!$E$41</f>
        <v>39531.745000000003</v>
      </c>
      <c r="E19" s="201">
        <f>'Section 4 data'!$F$41</f>
        <v>7.5955358100862318</v>
      </c>
      <c r="F19" s="202">
        <f t="shared" si="1"/>
        <v>40446.687000000005</v>
      </c>
    </row>
    <row r="20" spans="2:6" ht="15" customHeight="1" x14ac:dyDescent="0.2">
      <c r="B20" s="229" t="s">
        <v>362</v>
      </c>
      <c r="C20" s="43">
        <f>'Section 4 data'!$D$42</f>
        <v>794.83699999999999</v>
      </c>
      <c r="D20" s="44">
        <f>'Section 4 data'!$E$42</f>
        <v>15745.679</v>
      </c>
      <c r="E20" s="246">
        <f>'Section 4 data'!$F$42</f>
        <v>10.134429948710515</v>
      </c>
      <c r="F20" s="202">
        <f t="shared" si="1"/>
        <v>16540.516</v>
      </c>
    </row>
    <row r="21" spans="2:6" ht="15" customHeight="1" x14ac:dyDescent="0.2">
      <c r="B21" s="229" t="s">
        <v>363</v>
      </c>
      <c r="C21" s="43">
        <f>'Section 4 data'!$D$43</f>
        <v>304.44799999999998</v>
      </c>
      <c r="D21" s="44">
        <f>'Section 4 data'!$E$43</f>
        <v>5235.1239999999998</v>
      </c>
      <c r="E21" s="246">
        <f>'Section 4 data'!$F$43</f>
        <v>13.66</v>
      </c>
      <c r="F21" s="202">
        <f t="shared" si="1"/>
        <v>5539.5720000000001</v>
      </c>
    </row>
    <row r="22" spans="2:6" ht="15" customHeight="1" x14ac:dyDescent="0.2">
      <c r="B22" s="229" t="s">
        <v>364</v>
      </c>
      <c r="C22" s="43">
        <f>'Section 4 data'!$D$44</f>
        <v>136.512</v>
      </c>
      <c r="D22" s="44">
        <f>'Section 4 data'!$E$44</f>
        <v>2384.2379999999998</v>
      </c>
      <c r="E22" s="246">
        <f>'Section 4 data'!$F$44</f>
        <v>12.99</v>
      </c>
      <c r="F22" s="202">
        <f t="shared" si="1"/>
        <v>2520.75</v>
      </c>
    </row>
    <row r="23" spans="2:6" ht="15" customHeight="1" x14ac:dyDescent="0.2">
      <c r="B23" s="229" t="s">
        <v>365</v>
      </c>
      <c r="C23" s="43">
        <f>'Section 4 data'!$D$45</f>
        <v>208.89500000000001</v>
      </c>
      <c r="D23" s="44">
        <f>'Section 4 data'!$E$45</f>
        <v>1179.921</v>
      </c>
      <c r="E23" s="201">
        <f>'Section 4 data'!$F$45</f>
        <v>17.842053723917626</v>
      </c>
      <c r="F23" s="202">
        <f t="shared" si="1"/>
        <v>1388.816</v>
      </c>
    </row>
    <row r="24" spans="2:6" ht="15" customHeight="1" x14ac:dyDescent="0.2">
      <c r="B24" s="232" t="s">
        <v>80</v>
      </c>
      <c r="C24" s="66">
        <f>'Section 4 data'!$D$7</f>
        <v>2587.0569999999998</v>
      </c>
      <c r="D24" s="66">
        <f>'Section 4 data'!$E$7</f>
        <v>98449.111000000004</v>
      </c>
      <c r="E24" s="205">
        <f>'Section 4 data'!$F$7</f>
        <v>4.21</v>
      </c>
      <c r="F24" s="234">
        <f t="shared" si="1"/>
        <v>101036.16800000001</v>
      </c>
    </row>
    <row r="25" spans="2:6" ht="15" customHeight="1" x14ac:dyDescent="0.2">
      <c r="B25" s="239" t="s">
        <v>106</v>
      </c>
      <c r="C25" s="240"/>
      <c r="D25" s="240"/>
      <c r="E25" s="240"/>
      <c r="F25" s="240"/>
    </row>
    <row r="26" spans="2:6" ht="15" customHeight="1" x14ac:dyDescent="0.2">
      <c r="B26" s="229" t="s">
        <v>359</v>
      </c>
      <c r="C26" s="43">
        <f>'Section 4 data'!$D$47</f>
        <v>193.88399999999999</v>
      </c>
      <c r="D26" s="44">
        <f>'Section 4 data'!$E$47</f>
        <v>2383.297</v>
      </c>
      <c r="E26" s="201">
        <f>'Section 4 data'!$F$47</f>
        <v>20.05</v>
      </c>
      <c r="F26" s="202">
        <f t="shared" ref="F26:F33" si="2">SUM(C26,D26)</f>
        <v>2577.181</v>
      </c>
    </row>
    <row r="27" spans="2:6" ht="15" customHeight="1" x14ac:dyDescent="0.2">
      <c r="B27" s="231" t="s">
        <v>360</v>
      </c>
      <c r="C27" s="43">
        <f>'Section 4 data'!$D$48</f>
        <v>3358.056</v>
      </c>
      <c r="D27" s="245">
        <f>'Section 4 data'!$E$48</f>
        <v>35527.711000000003</v>
      </c>
      <c r="E27" s="201">
        <f>'Section 4 data'!$F$48</f>
        <v>8.74</v>
      </c>
      <c r="F27" s="202">
        <f t="shared" si="2"/>
        <v>38885.767</v>
      </c>
    </row>
    <row r="28" spans="2:6" ht="15" customHeight="1" x14ac:dyDescent="0.2">
      <c r="B28" s="229" t="s">
        <v>361</v>
      </c>
      <c r="C28" s="43">
        <f>'Section 4 data'!$D$49</f>
        <v>4092.864</v>
      </c>
      <c r="D28" s="44">
        <f>'Section 4 data'!$E$49</f>
        <v>45587.51</v>
      </c>
      <c r="E28" s="201">
        <f>'Section 4 data'!$F$49</f>
        <v>7.1060208253275468</v>
      </c>
      <c r="F28" s="202">
        <f t="shared" si="2"/>
        <v>49680.374000000003</v>
      </c>
    </row>
    <row r="29" spans="2:6" ht="15" customHeight="1" x14ac:dyDescent="0.2">
      <c r="B29" s="229" t="s">
        <v>362</v>
      </c>
      <c r="C29" s="43">
        <f>'Section 4 data'!$D$50</f>
        <v>1936.17</v>
      </c>
      <c r="D29" s="44">
        <f>'Section 4 data'!$E$50</f>
        <v>20491.547999999999</v>
      </c>
      <c r="E29" s="246">
        <f>'Section 4 data'!$F$50</f>
        <v>8.4178392518083811</v>
      </c>
      <c r="F29" s="202">
        <f t="shared" si="2"/>
        <v>22427.718000000001</v>
      </c>
    </row>
    <row r="30" spans="2:6" ht="15" customHeight="1" x14ac:dyDescent="0.2">
      <c r="B30" s="229" t="s">
        <v>363</v>
      </c>
      <c r="C30" s="43">
        <f>'Section 4 data'!$D$51</f>
        <v>521.06100000000004</v>
      </c>
      <c r="D30" s="44">
        <f>'Section 4 data'!$E$51</f>
        <v>6007.8950000000004</v>
      </c>
      <c r="E30" s="246">
        <f>'Section 4 data'!$F$51</f>
        <v>12.31</v>
      </c>
      <c r="F30" s="202">
        <f t="shared" si="2"/>
        <v>6528.9560000000001</v>
      </c>
    </row>
    <row r="31" spans="2:6" ht="15" customHeight="1" x14ac:dyDescent="0.2">
      <c r="B31" s="229" t="s">
        <v>364</v>
      </c>
      <c r="C31" s="43">
        <f>'Section 4 data'!$D$52</f>
        <v>231.078</v>
      </c>
      <c r="D31" s="44">
        <f>'Section 4 data'!$E$52</f>
        <v>2418.1669999999999</v>
      </c>
      <c r="E31" s="246">
        <f>'Section 4 data'!$F$52</f>
        <v>12.88</v>
      </c>
      <c r="F31" s="202">
        <f t="shared" si="2"/>
        <v>2649.2449999999999</v>
      </c>
    </row>
    <row r="32" spans="2:6" ht="15" customHeight="1" x14ac:dyDescent="0.2">
      <c r="B32" s="229" t="s">
        <v>365</v>
      </c>
      <c r="C32" s="43">
        <f>'Section 4 data'!$D$53</f>
        <v>211.816</v>
      </c>
      <c r="D32" s="44">
        <f>'Section 4 data'!$E$53</f>
        <v>1195.8009999999999</v>
      </c>
      <c r="E32" s="201">
        <f>'Section 4 data'!$F$53</f>
        <v>17.662861611652776</v>
      </c>
      <c r="F32" s="202">
        <f t="shared" si="2"/>
        <v>1407.617</v>
      </c>
    </row>
    <row r="33" spans="2:6" ht="15" customHeight="1" x14ac:dyDescent="0.2">
      <c r="B33" s="235" t="s">
        <v>80</v>
      </c>
      <c r="C33" s="236">
        <f>'Section 4 data'!$D$5</f>
        <v>10544.929</v>
      </c>
      <c r="D33" s="236">
        <f>'Section 4 data'!$E$5</f>
        <v>113611.928</v>
      </c>
      <c r="E33" s="209">
        <f>'Section 4 data'!$F$5</f>
        <v>3.79</v>
      </c>
      <c r="F33" s="238">
        <f t="shared" si="2"/>
        <v>124156.857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763</v>
      </c>
    </row>
    <row r="5" spans="2:6" ht="15" customHeight="1" x14ac:dyDescent="0.2">
      <c r="B5" s="854" t="s">
        <v>126</v>
      </c>
      <c r="C5" s="40" t="s">
        <v>78</v>
      </c>
      <c r="D5" s="839" t="s">
        <v>79</v>
      </c>
      <c r="E5" s="839"/>
      <c r="F5" s="228" t="s">
        <v>80</v>
      </c>
    </row>
    <row r="6" spans="2:6" ht="30" customHeight="1" x14ac:dyDescent="0.2">
      <c r="B6" s="855"/>
      <c r="C6" s="36" t="s">
        <v>271</v>
      </c>
      <c r="D6" s="36" t="s">
        <v>271</v>
      </c>
      <c r="E6" s="3" t="s">
        <v>82</v>
      </c>
      <c r="F6" s="208" t="s">
        <v>271</v>
      </c>
    </row>
    <row r="7" spans="2:6" ht="15" customHeight="1" x14ac:dyDescent="0.2">
      <c r="B7" s="239" t="s">
        <v>92</v>
      </c>
      <c r="C7" s="240"/>
      <c r="D7" s="240"/>
      <c r="E7" s="240"/>
      <c r="F7" s="240"/>
    </row>
    <row r="8" spans="2:6" ht="15" customHeight="1" x14ac:dyDescent="0.2">
      <c r="B8" s="229" t="s">
        <v>127</v>
      </c>
      <c r="C8" s="43">
        <f>'Section 4 data'!$D$58</f>
        <v>197.97499999999999</v>
      </c>
      <c r="D8" s="44">
        <f>'Section 4 data'!$E$58</f>
        <v>14.473000000000001</v>
      </c>
      <c r="E8" s="201">
        <f>'Section 4 data'!$F$58</f>
        <v>85.03</v>
      </c>
      <c r="F8" s="202">
        <f>SUM(C8,D8)</f>
        <v>212.44800000000001</v>
      </c>
    </row>
    <row r="9" spans="2:6" ht="15" customHeight="1" x14ac:dyDescent="0.2">
      <c r="B9" s="230" t="s">
        <v>128</v>
      </c>
      <c r="C9" s="43">
        <f>'Section 4 data'!$D$59</f>
        <v>1351.991</v>
      </c>
      <c r="D9" s="44">
        <f>'Section 4 data'!$E$59</f>
        <v>3145.6860000000001</v>
      </c>
      <c r="E9" s="201">
        <f>'Section 4 data'!$F$59</f>
        <v>33.53</v>
      </c>
      <c r="F9" s="202">
        <f t="shared" ref="F9:F17" si="0">SUM(C9,D9)</f>
        <v>4497.6769999999997</v>
      </c>
    </row>
    <row r="10" spans="2:6" ht="15" customHeight="1" x14ac:dyDescent="0.2">
      <c r="B10" s="231" t="s">
        <v>129</v>
      </c>
      <c r="C10" s="43">
        <f>'Section 4 data'!$D$60</f>
        <v>3028.9940000000001</v>
      </c>
      <c r="D10" s="44">
        <f>'Section 4 data'!$E$60</f>
        <v>3911.39</v>
      </c>
      <c r="E10" s="201">
        <f>'Section 4 data'!$F$60</f>
        <v>25.16</v>
      </c>
      <c r="F10" s="202">
        <f t="shared" si="0"/>
        <v>6940.384</v>
      </c>
    </row>
    <row r="11" spans="2:6" ht="15" customHeight="1" x14ac:dyDescent="0.2">
      <c r="B11" s="229" t="s">
        <v>130</v>
      </c>
      <c r="C11" s="43">
        <f>'Section 4 data'!$D$61</f>
        <v>1404.828</v>
      </c>
      <c r="D11" s="44">
        <f>'Section 4 data'!$E$61</f>
        <v>1136.5909999999999</v>
      </c>
      <c r="E11" s="201">
        <f>'Section 4 data'!$F$61</f>
        <v>27.63</v>
      </c>
      <c r="F11" s="202">
        <f t="shared" si="0"/>
        <v>2541.4189999999999</v>
      </c>
    </row>
    <row r="12" spans="2:6" ht="15" customHeight="1" x14ac:dyDescent="0.2">
      <c r="B12" s="229" t="s">
        <v>131</v>
      </c>
      <c r="C12" s="43">
        <f>'Section 4 data'!$D$62</f>
        <v>1091.317</v>
      </c>
      <c r="D12" s="44">
        <f>'Section 4 data'!$E$62</f>
        <v>3664.951</v>
      </c>
      <c r="E12" s="201">
        <f>'Section 4 data'!$F$62</f>
        <v>16.11</v>
      </c>
      <c r="F12" s="202">
        <f t="shared" si="0"/>
        <v>4756.268</v>
      </c>
    </row>
    <row r="13" spans="2:6" ht="15" customHeight="1" x14ac:dyDescent="0.2">
      <c r="B13" s="229" t="s">
        <v>132</v>
      </c>
      <c r="C13" s="43">
        <f>'Section 4 data'!$D$63</f>
        <v>572.83199999999999</v>
      </c>
      <c r="D13" s="44">
        <f>'Section 4 data'!$E$63</f>
        <v>2386.11</v>
      </c>
      <c r="E13" s="201">
        <f>'Section 4 data'!$F$63</f>
        <v>13.99</v>
      </c>
      <c r="F13" s="202">
        <f t="shared" si="0"/>
        <v>2958.942</v>
      </c>
    </row>
    <row r="14" spans="2:6" ht="15" customHeight="1" x14ac:dyDescent="0.2">
      <c r="B14" s="229" t="s">
        <v>133</v>
      </c>
      <c r="C14" s="43">
        <f>'Section 4 data'!$D$64</f>
        <v>291.23</v>
      </c>
      <c r="D14" s="44">
        <f>'Section 4 data'!$E$64</f>
        <v>834.64700000000005</v>
      </c>
      <c r="E14" s="201">
        <f>'Section 4 data'!$F$64</f>
        <v>21.44</v>
      </c>
      <c r="F14" s="202">
        <f t="shared" si="0"/>
        <v>1125.877</v>
      </c>
    </row>
    <row r="15" spans="2:6" ht="15" customHeight="1" x14ac:dyDescent="0.2">
      <c r="B15" s="229" t="s">
        <v>134</v>
      </c>
      <c r="C15" s="43">
        <f>'Section 4 data'!$D$65</f>
        <v>17.474</v>
      </c>
      <c r="D15" s="44">
        <f>'Section 4 data'!$E$65</f>
        <v>33.939</v>
      </c>
      <c r="E15" s="201">
        <f>'Section 4 data'!$F$65</f>
        <v>37.909999999999997</v>
      </c>
      <c r="F15" s="202">
        <f t="shared" si="0"/>
        <v>51.412999999999997</v>
      </c>
    </row>
    <row r="16" spans="2:6" ht="15" customHeight="1" x14ac:dyDescent="0.2">
      <c r="B16" s="229" t="s">
        <v>135</v>
      </c>
      <c r="C16" s="43">
        <f>'Section 4 data'!$D$66</f>
        <v>1.23</v>
      </c>
      <c r="D16" s="44">
        <f>'Section 4 data'!$E$66</f>
        <v>29.783999999999999</v>
      </c>
      <c r="E16" s="201">
        <f>'Section 4 data'!$F$66</f>
        <v>57.31</v>
      </c>
      <c r="F16" s="202">
        <f t="shared" si="0"/>
        <v>31.013999999999999</v>
      </c>
    </row>
    <row r="17" spans="2:6" ht="15" customHeight="1" x14ac:dyDescent="0.2">
      <c r="B17" s="232" t="s">
        <v>80</v>
      </c>
      <c r="C17" s="66">
        <f>'Section 4 data'!$D$6</f>
        <v>7957.8720000000003</v>
      </c>
      <c r="D17" s="66">
        <f>'Section 4 data'!$E$6</f>
        <v>15157.57</v>
      </c>
      <c r="E17" s="233">
        <f>'Section 4 data'!$F$6</f>
        <v>9.6199999999999992</v>
      </c>
      <c r="F17" s="234">
        <f t="shared" si="0"/>
        <v>23115.441999999999</v>
      </c>
    </row>
    <row r="18" spans="2:6" ht="15" customHeight="1" x14ac:dyDescent="0.2">
      <c r="B18" s="239" t="s">
        <v>105</v>
      </c>
      <c r="C18" s="240"/>
      <c r="D18" s="240"/>
      <c r="E18" s="240"/>
      <c r="F18" s="240"/>
    </row>
    <row r="19" spans="2:6" ht="15" customHeight="1" x14ac:dyDescent="0.2">
      <c r="B19" s="229" t="s">
        <v>127</v>
      </c>
      <c r="C19" s="43">
        <f>'Section 4 data'!$D$68</f>
        <v>42.887999999999998</v>
      </c>
      <c r="D19" s="44">
        <f>'Section 4 data'!$E$68</f>
        <v>7097.9849999999997</v>
      </c>
      <c r="E19" s="201">
        <f>'Section 4 data'!$F$68</f>
        <v>16.829999999999998</v>
      </c>
      <c r="F19" s="202">
        <f t="shared" ref="F19:F28" si="1">SUM(C19,D19)</f>
        <v>7140.8729999999996</v>
      </c>
    </row>
    <row r="20" spans="2:6" ht="15" customHeight="1" x14ac:dyDescent="0.2">
      <c r="B20" s="230" t="s">
        <v>128</v>
      </c>
      <c r="C20" s="43">
        <f>'Section 4 data'!$D$69</f>
        <v>793.24699999999996</v>
      </c>
      <c r="D20" s="44">
        <f>'Section 4 data'!$E$69</f>
        <v>39441.957000000002</v>
      </c>
      <c r="E20" s="201">
        <f>'Section 4 data'!$F$69</f>
        <v>7.63</v>
      </c>
      <c r="F20" s="202">
        <f t="shared" si="1"/>
        <v>40235.204000000005</v>
      </c>
    </row>
    <row r="21" spans="2:6" ht="15" customHeight="1" x14ac:dyDescent="0.2">
      <c r="B21" s="231" t="s">
        <v>129</v>
      </c>
      <c r="C21" s="43">
        <f>'Section 4 data'!$D$70</f>
        <v>911.93</v>
      </c>
      <c r="D21" s="44">
        <f>'Section 4 data'!$E$70</f>
        <v>28283.744999999999</v>
      </c>
      <c r="E21" s="201">
        <f>'Section 4 data'!$F$70</f>
        <v>8.69</v>
      </c>
      <c r="F21" s="202">
        <f t="shared" si="1"/>
        <v>29195.674999999999</v>
      </c>
    </row>
    <row r="22" spans="2:6" ht="15" customHeight="1" x14ac:dyDescent="0.2">
      <c r="B22" s="229" t="s">
        <v>130</v>
      </c>
      <c r="C22" s="43">
        <f>'Section 4 data'!$D$71</f>
        <v>458.75799999999998</v>
      </c>
      <c r="D22" s="44">
        <f>'Section 4 data'!$E$71</f>
        <v>8567.3179999999993</v>
      </c>
      <c r="E22" s="201">
        <f>'Section 4 data'!$F$71</f>
        <v>10.67</v>
      </c>
      <c r="F22" s="202">
        <f t="shared" si="1"/>
        <v>9026.0759999999991</v>
      </c>
    </row>
    <row r="23" spans="2:6" ht="15" customHeight="1" x14ac:dyDescent="0.2">
      <c r="B23" s="229" t="s">
        <v>131</v>
      </c>
      <c r="C23" s="43">
        <f>'Section 4 data'!$D$72</f>
        <v>273.06799999999998</v>
      </c>
      <c r="D23" s="44">
        <f>'Section 4 data'!$E$72</f>
        <v>7774.5190000000002</v>
      </c>
      <c r="E23" s="201">
        <f>'Section 4 data'!$F$72</f>
        <v>10.17</v>
      </c>
      <c r="F23" s="202">
        <f t="shared" si="1"/>
        <v>8047.5870000000004</v>
      </c>
    </row>
    <row r="24" spans="2:6" ht="15" customHeight="1" x14ac:dyDescent="0.2">
      <c r="B24" s="229" t="s">
        <v>132</v>
      </c>
      <c r="C24" s="43">
        <f>'Section 4 data'!$D$73</f>
        <v>86.454999999999998</v>
      </c>
      <c r="D24" s="44">
        <f>'Section 4 data'!$E$73</f>
        <v>3757.4870000000001</v>
      </c>
      <c r="E24" s="201">
        <f>'Section 4 data'!$F$73</f>
        <v>11.32</v>
      </c>
      <c r="F24" s="202">
        <f t="shared" si="1"/>
        <v>3843.942</v>
      </c>
    </row>
    <row r="25" spans="2:6" ht="15" customHeight="1" x14ac:dyDescent="0.2">
      <c r="B25" s="229" t="s">
        <v>133</v>
      </c>
      <c r="C25" s="43">
        <f>'Section 4 data'!$D$74</f>
        <v>19.210999999999999</v>
      </c>
      <c r="D25" s="44">
        <f>'Section 4 data'!$E$74</f>
        <v>2560.5230000000001</v>
      </c>
      <c r="E25" s="201">
        <f>'Section 4 data'!$F$74</f>
        <v>11.09</v>
      </c>
      <c r="F25" s="202">
        <f t="shared" si="1"/>
        <v>2579.7339999999999</v>
      </c>
    </row>
    <row r="26" spans="2:6" ht="15" customHeight="1" x14ac:dyDescent="0.2">
      <c r="B26" s="229" t="s">
        <v>134</v>
      </c>
      <c r="C26" s="43">
        <f>'Section 4 data'!$D$75</f>
        <v>1.276</v>
      </c>
      <c r="D26" s="44">
        <f>'Section 4 data'!$E$75</f>
        <v>726.63900000000001</v>
      </c>
      <c r="E26" s="201">
        <f>'Section 4 data'!$F$75</f>
        <v>18.97</v>
      </c>
      <c r="F26" s="202">
        <f t="shared" si="1"/>
        <v>727.91499999999996</v>
      </c>
    </row>
    <row r="27" spans="2:6" ht="15" customHeight="1" x14ac:dyDescent="0.2">
      <c r="B27" s="229" t="s">
        <v>135</v>
      </c>
      <c r="C27" s="43">
        <f>'Section 4 data'!$D$76</f>
        <v>0.224</v>
      </c>
      <c r="D27" s="44">
        <f>'Section 4 data'!$E$76</f>
        <v>238.93799999999999</v>
      </c>
      <c r="E27" s="201">
        <f>'Section 4 data'!$F$76</f>
        <v>25.66</v>
      </c>
      <c r="F27" s="202">
        <f t="shared" si="1"/>
        <v>239.16199999999998</v>
      </c>
    </row>
    <row r="28" spans="2:6" ht="15" customHeight="1" x14ac:dyDescent="0.2">
      <c r="B28" s="232" t="s">
        <v>80</v>
      </c>
      <c r="C28" s="66">
        <f>'Section 4 data'!$D$7</f>
        <v>2587.0569999999998</v>
      </c>
      <c r="D28" s="66">
        <f>'Section 4 data'!$E$7</f>
        <v>98449.111000000004</v>
      </c>
      <c r="E28" s="233">
        <f>'Section 4 data'!$F$7</f>
        <v>4.21</v>
      </c>
      <c r="F28" s="234">
        <f t="shared" si="1"/>
        <v>101036.16800000001</v>
      </c>
    </row>
    <row r="29" spans="2:6" ht="15" customHeight="1" x14ac:dyDescent="0.2">
      <c r="B29" s="239" t="s">
        <v>106</v>
      </c>
      <c r="C29" s="240"/>
      <c r="D29" s="240"/>
      <c r="E29" s="240"/>
      <c r="F29" s="240"/>
    </row>
    <row r="30" spans="2:6" ht="15" customHeight="1" x14ac:dyDescent="0.2">
      <c r="B30" s="229" t="s">
        <v>127</v>
      </c>
      <c r="C30" s="43">
        <f>'Section 4 data'!$D$78</f>
        <v>240.863</v>
      </c>
      <c r="D30" s="44">
        <f>'Section 4 data'!$E$78</f>
        <v>7112.9970000000003</v>
      </c>
      <c r="E30" s="201">
        <f>'Section 4 data'!$F$78</f>
        <v>16.79</v>
      </c>
      <c r="F30" s="202">
        <f t="shared" ref="F30:F39" si="2">SUM(C30,D30)</f>
        <v>7353.8600000000006</v>
      </c>
    </row>
    <row r="31" spans="2:6" ht="15" customHeight="1" x14ac:dyDescent="0.2">
      <c r="B31" s="230" t="s">
        <v>128</v>
      </c>
      <c r="C31" s="43">
        <f>'Section 4 data'!$D$79</f>
        <v>2145.2379999999998</v>
      </c>
      <c r="D31" s="44">
        <f>'Section 4 data'!$E$79</f>
        <v>42589.887000000002</v>
      </c>
      <c r="E31" s="201">
        <f>'Section 4 data'!$F$79</f>
        <v>7.37</v>
      </c>
      <c r="F31" s="202">
        <f t="shared" si="2"/>
        <v>44735.125</v>
      </c>
    </row>
    <row r="32" spans="2:6" ht="15" customHeight="1" x14ac:dyDescent="0.2">
      <c r="B32" s="231" t="s">
        <v>129</v>
      </c>
      <c r="C32" s="43">
        <f>'Section 4 data'!$D$80</f>
        <v>3940.924</v>
      </c>
      <c r="D32" s="44">
        <f>'Section 4 data'!$E$80</f>
        <v>32247.214</v>
      </c>
      <c r="E32" s="201">
        <f>'Section 4 data'!$F$80</f>
        <v>8.3000000000000007</v>
      </c>
      <c r="F32" s="202">
        <f t="shared" si="2"/>
        <v>36188.137999999999</v>
      </c>
    </row>
    <row r="33" spans="2:6" ht="15" customHeight="1" x14ac:dyDescent="0.2">
      <c r="B33" s="229" t="s">
        <v>130</v>
      </c>
      <c r="C33" s="43">
        <f>'Section 4 data'!$D$81</f>
        <v>1863.586</v>
      </c>
      <c r="D33" s="44">
        <f>'Section 4 data'!$E$81</f>
        <v>9724.6720000000005</v>
      </c>
      <c r="E33" s="201">
        <f>'Section 4 data'!$F$81</f>
        <v>10.07</v>
      </c>
      <c r="F33" s="202">
        <f t="shared" si="2"/>
        <v>11588.258</v>
      </c>
    </row>
    <row r="34" spans="2:6" ht="15" customHeight="1" x14ac:dyDescent="0.2">
      <c r="B34" s="229" t="s">
        <v>131</v>
      </c>
      <c r="C34" s="43">
        <f>'Section 4 data'!$D$82</f>
        <v>1364.385</v>
      </c>
      <c r="D34" s="44">
        <f>'Section 4 data'!$E$82</f>
        <v>11338.744000000001</v>
      </c>
      <c r="E34" s="201">
        <f>'Section 4 data'!$F$82</f>
        <v>8.59</v>
      </c>
      <c r="F34" s="202">
        <f t="shared" si="2"/>
        <v>12703.129000000001</v>
      </c>
    </row>
    <row r="35" spans="2:6" ht="15" customHeight="1" x14ac:dyDescent="0.2">
      <c r="B35" s="229" t="s">
        <v>132</v>
      </c>
      <c r="C35" s="43">
        <f>'Section 4 data'!$D$83</f>
        <v>659.28700000000003</v>
      </c>
      <c r="D35" s="44">
        <f>'Section 4 data'!$E$83</f>
        <v>6162.1390000000001</v>
      </c>
      <c r="E35" s="201">
        <f>'Section 4 data'!$F$83</f>
        <v>8.9</v>
      </c>
      <c r="F35" s="202">
        <f t="shared" si="2"/>
        <v>6821.4260000000004</v>
      </c>
    </row>
    <row r="36" spans="2:6" ht="15" customHeight="1" x14ac:dyDescent="0.2">
      <c r="B36" s="229" t="s">
        <v>133</v>
      </c>
      <c r="C36" s="43">
        <f>'Section 4 data'!$D$84</f>
        <v>310.44099999999997</v>
      </c>
      <c r="D36" s="44">
        <f>'Section 4 data'!$E$84</f>
        <v>3405.1439999999998</v>
      </c>
      <c r="E36" s="201">
        <f>'Section 4 data'!$F$84</f>
        <v>9.93</v>
      </c>
      <c r="F36" s="202">
        <f t="shared" si="2"/>
        <v>3715.5849999999996</v>
      </c>
    </row>
    <row r="37" spans="2:6" ht="15" customHeight="1" x14ac:dyDescent="0.2">
      <c r="B37" s="229" t="s">
        <v>134</v>
      </c>
      <c r="C37" s="43">
        <f>'Section 4 data'!$D$85</f>
        <v>18.75</v>
      </c>
      <c r="D37" s="44">
        <f>'Section 4 data'!$E$85</f>
        <v>761.64200000000005</v>
      </c>
      <c r="E37" s="201">
        <f>'Section 4 data'!$F$85</f>
        <v>18.309999999999999</v>
      </c>
      <c r="F37" s="202">
        <f t="shared" si="2"/>
        <v>780.39200000000005</v>
      </c>
    </row>
    <row r="38" spans="2:6" ht="15" customHeight="1" x14ac:dyDescent="0.2">
      <c r="B38" s="229" t="s">
        <v>135</v>
      </c>
      <c r="C38" s="43">
        <f>'Section 4 data'!$D$86</f>
        <v>1.454</v>
      </c>
      <c r="D38" s="44">
        <f>'Section 4 data'!$E$86</f>
        <v>269.48899999999998</v>
      </c>
      <c r="E38" s="201">
        <f>'Section 4 data'!$F$86</f>
        <v>23.95</v>
      </c>
      <c r="F38" s="202">
        <f t="shared" si="2"/>
        <v>270.94299999999998</v>
      </c>
    </row>
    <row r="39" spans="2:6" ht="15" customHeight="1" x14ac:dyDescent="0.2">
      <c r="B39" s="235" t="s">
        <v>80</v>
      </c>
      <c r="C39" s="236">
        <f>'Section 4 data'!$D$5</f>
        <v>10544.929</v>
      </c>
      <c r="D39" s="236">
        <f>'Section 4 data'!$E$5</f>
        <v>113611.928</v>
      </c>
      <c r="E39" s="237">
        <f>'Section 4 data'!$F$5</f>
        <v>3.79</v>
      </c>
      <c r="F39" s="238">
        <f t="shared" si="2"/>
        <v>124156.857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6" t="s">
        <v>77</v>
      </c>
      <c r="C5" s="171" t="s">
        <v>78</v>
      </c>
      <c r="D5" s="852" t="s">
        <v>79</v>
      </c>
      <c r="E5" s="852"/>
      <c r="F5" s="212" t="s">
        <v>80</v>
      </c>
    </row>
    <row r="6" spans="2:6" ht="30" customHeight="1" x14ac:dyDescent="0.2">
      <c r="B6" s="857"/>
      <c r="C6" s="177" t="s">
        <v>153</v>
      </c>
      <c r="D6" s="177" t="s">
        <v>153</v>
      </c>
      <c r="E6" s="213" t="s">
        <v>82</v>
      </c>
      <c r="F6" s="214" t="s">
        <v>153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58" t="s">
        <v>84</v>
      </c>
      <c r="C8" s="653">
        <f>'Section 5 data'!$D$8</f>
        <v>509.78500000000003</v>
      </c>
      <c r="D8" s="654">
        <f>'Section 5 data'!$E$8</f>
        <v>1279.5740000000001</v>
      </c>
      <c r="E8" s="210">
        <f>'Section 5 data'!$F$8</f>
        <v>18.399999999999999</v>
      </c>
      <c r="F8" s="652">
        <f>SUM(C8,D8)</f>
        <v>1789.3590000000002</v>
      </c>
    </row>
    <row r="9" spans="2:6" ht="15" customHeight="1" x14ac:dyDescent="0.2">
      <c r="B9" s="158" t="s">
        <v>85</v>
      </c>
      <c r="C9" s="653">
        <f>'Section 5 data'!$D$9</f>
        <v>57.695999999999998</v>
      </c>
      <c r="D9" s="654">
        <f>'Section 5 data'!$E$9</f>
        <v>202.55600000000001</v>
      </c>
      <c r="E9" s="210">
        <f>'Section 5 data'!$F$9</f>
        <v>27.68</v>
      </c>
      <c r="F9" s="652">
        <f t="shared" ref="F9:F16" si="0">SUM(C9,D9)</f>
        <v>260.25200000000001</v>
      </c>
    </row>
    <row r="10" spans="2:6" ht="15" customHeight="1" x14ac:dyDescent="0.2">
      <c r="B10" s="158" t="s">
        <v>86</v>
      </c>
      <c r="C10" s="653">
        <f>'Section 5 data'!$D$10</f>
        <v>36.93</v>
      </c>
      <c r="D10" s="654">
        <f>'Section 5 data'!$E$10</f>
        <v>67.959999999999994</v>
      </c>
      <c r="E10" s="210">
        <f>'Section 5 data'!$F$10</f>
        <v>61.47</v>
      </c>
      <c r="F10" s="652">
        <f t="shared" si="0"/>
        <v>104.88999999999999</v>
      </c>
    </row>
    <row r="11" spans="2:6" ht="15" customHeight="1" x14ac:dyDescent="0.2">
      <c r="B11" s="158" t="s">
        <v>87</v>
      </c>
      <c r="C11" s="653">
        <f>'Section 5 data'!$D$11</f>
        <v>52.593000000000004</v>
      </c>
      <c r="D11" s="654">
        <f>'Section 5 data'!$E$11</f>
        <v>346.78</v>
      </c>
      <c r="E11" s="210">
        <f>'Section 5 data'!$F$11</f>
        <v>23.29</v>
      </c>
      <c r="F11" s="652">
        <f t="shared" si="0"/>
        <v>399.37299999999999</v>
      </c>
    </row>
    <row r="12" spans="2:6" ht="15" customHeight="1" x14ac:dyDescent="0.2">
      <c r="B12" s="158" t="s">
        <v>88</v>
      </c>
      <c r="C12" s="653">
        <f>'Section 5 data'!$D$12</f>
        <v>46.735999999999997</v>
      </c>
      <c r="D12" s="654">
        <f>'Section 5 data'!$E$12</f>
        <v>581.59199999999998</v>
      </c>
      <c r="E12" s="210">
        <f>'Section 5 data'!$F$12</f>
        <v>18.05</v>
      </c>
      <c r="F12" s="652">
        <f t="shared" si="0"/>
        <v>628.32799999999997</v>
      </c>
    </row>
    <row r="13" spans="2:6" ht="15" customHeight="1" x14ac:dyDescent="0.2">
      <c r="B13" s="158" t="s">
        <v>89</v>
      </c>
      <c r="C13" s="653">
        <f>'Section 5 data'!$D$13</f>
        <v>331.39400000000001</v>
      </c>
      <c r="D13" s="654">
        <f>'Section 5 data'!$E$13</f>
        <v>995.86699999999996</v>
      </c>
      <c r="E13" s="210">
        <f>'Section 5 data'!$F$13</f>
        <v>16.73</v>
      </c>
      <c r="F13" s="652">
        <f t="shared" si="0"/>
        <v>1327.261</v>
      </c>
    </row>
    <row r="14" spans="2:6" ht="15" customHeight="1" x14ac:dyDescent="0.2">
      <c r="B14" s="158" t="s">
        <v>90</v>
      </c>
      <c r="C14" s="653">
        <f>'Section 5 data'!$D$14</f>
        <v>14.15</v>
      </c>
      <c r="D14" s="654">
        <f>'Section 5 data'!$E$14</f>
        <v>12.936</v>
      </c>
      <c r="E14" s="210">
        <f>'Section 5 data'!$F$14</f>
        <v>73.75</v>
      </c>
      <c r="F14" s="652">
        <f t="shared" si="0"/>
        <v>27.085999999999999</v>
      </c>
    </row>
    <row r="15" spans="2:6" ht="15" customHeight="1" x14ac:dyDescent="0.2">
      <c r="B15" s="158" t="s">
        <v>91</v>
      </c>
      <c r="C15" s="653">
        <f>'Section 5 data'!$D$15</f>
        <v>112.678</v>
      </c>
      <c r="D15" s="654">
        <f>'Section 5 data'!$E$15</f>
        <v>295.47300000000001</v>
      </c>
      <c r="E15" s="210">
        <f>'Section 5 data'!$F$15</f>
        <v>23.07</v>
      </c>
      <c r="F15" s="652">
        <f t="shared" si="0"/>
        <v>408.15100000000001</v>
      </c>
    </row>
    <row r="16" spans="2:6" ht="15" customHeight="1" x14ac:dyDescent="0.2">
      <c r="B16" s="156" t="s">
        <v>92</v>
      </c>
      <c r="C16" s="211">
        <f>'Section 5 data'!$D$6</f>
        <v>1161.96</v>
      </c>
      <c r="D16" s="655">
        <f>'Section 5 data'!$E$6</f>
        <v>3782.7379999999998</v>
      </c>
      <c r="E16" s="703">
        <f>'Section 5 data'!$F$6</f>
        <v>6.76</v>
      </c>
      <c r="F16" s="656">
        <f t="shared" si="0"/>
        <v>4944.6980000000003</v>
      </c>
    </row>
    <row r="17" spans="2:6" ht="15" customHeight="1" x14ac:dyDescent="0.2">
      <c r="B17" s="199" t="s">
        <v>93</v>
      </c>
      <c r="C17" s="657"/>
      <c r="D17" s="657"/>
      <c r="E17" s="704"/>
      <c r="F17" s="657"/>
    </row>
    <row r="18" spans="2:6" ht="15" customHeight="1" x14ac:dyDescent="0.2">
      <c r="B18" s="158" t="s">
        <v>94</v>
      </c>
      <c r="C18" s="653">
        <f>'Section 5 data'!$D$16</f>
        <v>42.351999999999997</v>
      </c>
      <c r="D18" s="654">
        <f>'Section 5 data'!$E$16</f>
        <v>5552.53</v>
      </c>
      <c r="E18" s="210">
        <f>'Section 5 data'!$F$16</f>
        <v>10.1</v>
      </c>
      <c r="F18" s="652">
        <f t="shared" ref="F18:F29" si="1">SUM(C18,D18)</f>
        <v>5594.8819999999996</v>
      </c>
    </row>
    <row r="19" spans="2:6" ht="15" customHeight="1" x14ac:dyDescent="0.2">
      <c r="B19" s="158" t="s">
        <v>95</v>
      </c>
      <c r="C19" s="653">
        <f>'Section 5 data'!$D$17</f>
        <v>67.555999999999997</v>
      </c>
      <c r="D19" s="654">
        <f>'Section 5 data'!$E$17</f>
        <v>1386.5540000000001</v>
      </c>
      <c r="E19" s="210">
        <f>'Section 5 data'!$F$17</f>
        <v>20.65</v>
      </c>
      <c r="F19" s="652">
        <f t="shared" si="1"/>
        <v>1454.1100000000001</v>
      </c>
    </row>
    <row r="20" spans="2:6" ht="15" customHeight="1" x14ac:dyDescent="0.2">
      <c r="B20" s="158" t="s">
        <v>96</v>
      </c>
      <c r="C20" s="653">
        <f>'Section 5 data'!$D$18</f>
        <v>1.1220000000000001</v>
      </c>
      <c r="D20" s="654">
        <f>'Section 5 data'!$E$18</f>
        <v>1315.924</v>
      </c>
      <c r="E20" s="210">
        <f>'Section 5 data'!$F$18</f>
        <v>18.29</v>
      </c>
      <c r="F20" s="652">
        <f t="shared" si="1"/>
        <v>1317.046</v>
      </c>
    </row>
    <row r="21" spans="2:6" ht="15" customHeight="1" x14ac:dyDescent="0.2">
      <c r="B21" s="158" t="s">
        <v>97</v>
      </c>
      <c r="C21" s="653">
        <f>'Section 5 data'!$D$19</f>
        <v>1.966</v>
      </c>
      <c r="D21" s="654">
        <f>'Section 5 data'!$E$19</f>
        <v>2171.078</v>
      </c>
      <c r="E21" s="210">
        <f>'Section 5 data'!$F$19</f>
        <v>10.9</v>
      </c>
      <c r="F21" s="652">
        <f t="shared" si="1"/>
        <v>2173.0439999999999</v>
      </c>
    </row>
    <row r="22" spans="2:6" ht="15" customHeight="1" x14ac:dyDescent="0.2">
      <c r="B22" s="158" t="s">
        <v>98</v>
      </c>
      <c r="C22" s="653">
        <f>'Section 5 data'!$D$20</f>
        <v>5.1269999999999998</v>
      </c>
      <c r="D22" s="654">
        <f>'Section 5 data'!$E$20</f>
        <v>626.50599999999997</v>
      </c>
      <c r="E22" s="210">
        <f>'Section 5 data'!$F$20</f>
        <v>13.13</v>
      </c>
      <c r="F22" s="652">
        <f t="shared" si="1"/>
        <v>631.63299999999992</v>
      </c>
    </row>
    <row r="23" spans="2:6" ht="15" customHeight="1" x14ac:dyDescent="0.2">
      <c r="B23" s="158" t="s">
        <v>99</v>
      </c>
      <c r="C23" s="653">
        <f>'Section 5 data'!$D$21</f>
        <v>3.5840000000000001</v>
      </c>
      <c r="D23" s="654">
        <f>'Section 5 data'!$E$21</f>
        <v>854.928</v>
      </c>
      <c r="E23" s="210">
        <f>'Section 5 data'!$F$21</f>
        <v>25.48</v>
      </c>
      <c r="F23" s="652">
        <f t="shared" si="1"/>
        <v>858.51199999999994</v>
      </c>
    </row>
    <row r="24" spans="2:6" ht="15" customHeight="1" x14ac:dyDescent="0.2">
      <c r="B24" s="158" t="s">
        <v>100</v>
      </c>
      <c r="C24" s="653">
        <f>'Section 5 data'!$D$22</f>
        <v>4.2999999999999997E-2</v>
      </c>
      <c r="D24" s="654">
        <f>'Section 5 data'!$E$22</f>
        <v>579.54200000000003</v>
      </c>
      <c r="E24" s="210">
        <f>'Section 5 data'!$F$22</f>
        <v>14.22</v>
      </c>
      <c r="F24" s="652">
        <f t="shared" si="1"/>
        <v>579.58500000000004</v>
      </c>
    </row>
    <row r="25" spans="2:6" ht="15" customHeight="1" x14ac:dyDescent="0.2">
      <c r="B25" s="158" t="s">
        <v>101</v>
      </c>
      <c r="C25" s="653">
        <f>'Section 5 data'!$D$23</f>
        <v>0</v>
      </c>
      <c r="D25" s="654">
        <f>'Section 5 data'!$E$23</f>
        <v>130.00800000000001</v>
      </c>
      <c r="E25" s="210">
        <f>'Section 5 data'!$F$23</f>
        <v>20.23</v>
      </c>
      <c r="F25" s="652">
        <f t="shared" si="1"/>
        <v>130.00800000000001</v>
      </c>
    </row>
    <row r="26" spans="2:6" ht="15" customHeight="1" x14ac:dyDescent="0.2">
      <c r="B26" s="158" t="s">
        <v>102</v>
      </c>
      <c r="C26" s="653">
        <f>'Section 5 data'!$D$24</f>
        <v>0.64300000000000002</v>
      </c>
      <c r="D26" s="654">
        <f>'Section 5 data'!$E$24</f>
        <v>704.12199999999996</v>
      </c>
      <c r="E26" s="210">
        <f>'Section 5 data'!$F$24</f>
        <v>17.75</v>
      </c>
      <c r="F26" s="652">
        <f t="shared" si="1"/>
        <v>704.76499999999999</v>
      </c>
    </row>
    <row r="27" spans="2:6" ht="15" customHeight="1" x14ac:dyDescent="0.2">
      <c r="B27" s="158" t="s">
        <v>103</v>
      </c>
      <c r="C27" s="653">
        <f>'Section 5 data'!$D$25</f>
        <v>0</v>
      </c>
      <c r="D27" s="654">
        <f>'Section 5 data'!$E$25</f>
        <v>961.55100000000004</v>
      </c>
      <c r="E27" s="210">
        <f>'Section 5 data'!$F$25</f>
        <v>14.55</v>
      </c>
      <c r="F27" s="652">
        <f t="shared" si="1"/>
        <v>961.55100000000004</v>
      </c>
    </row>
    <row r="28" spans="2:6" ht="15" customHeight="1" x14ac:dyDescent="0.2">
      <c r="B28" s="158" t="s">
        <v>104</v>
      </c>
      <c r="C28" s="653">
        <f>'Section 5 data'!$D$26</f>
        <v>148.66800000000001</v>
      </c>
      <c r="D28" s="654">
        <f>'Section 5 data'!$E$26</f>
        <v>845.00699999999995</v>
      </c>
      <c r="E28" s="210">
        <f>'Section 5 data'!$F$26</f>
        <v>14.92</v>
      </c>
      <c r="F28" s="652">
        <f t="shared" si="1"/>
        <v>993.67499999999995</v>
      </c>
    </row>
    <row r="29" spans="2:6" ht="15" customHeight="1" x14ac:dyDescent="0.2">
      <c r="B29" s="156" t="s">
        <v>105</v>
      </c>
      <c r="C29" s="211">
        <f>'Section 5 data'!$D$7</f>
        <v>271.06099999999998</v>
      </c>
      <c r="D29" s="655">
        <f>'Section 5 data'!$E$7</f>
        <v>15034.264999999999</v>
      </c>
      <c r="E29" s="703">
        <f>'Section 5 data'!$F$7</f>
        <v>5.27</v>
      </c>
      <c r="F29" s="656">
        <f t="shared" si="1"/>
        <v>15305.325999999999</v>
      </c>
    </row>
    <row r="30" spans="2:6" ht="15" customHeight="1" x14ac:dyDescent="0.2">
      <c r="B30" s="199" t="s">
        <v>106</v>
      </c>
      <c r="C30" s="658"/>
      <c r="D30" s="658"/>
      <c r="E30" s="5"/>
      <c r="F30" s="658"/>
    </row>
    <row r="31" spans="2:6" ht="15" customHeight="1" x14ac:dyDescent="0.2">
      <c r="B31" s="194" t="s">
        <v>106</v>
      </c>
      <c r="C31" s="659">
        <f>'Section 5 data'!$D$5</f>
        <v>1433.021</v>
      </c>
      <c r="D31" s="660">
        <f>'Section 5 data'!$E$5</f>
        <v>18834.298999999999</v>
      </c>
      <c r="E31" s="705">
        <f>'Section 5 data'!$F$5</f>
        <v>4.3899999999999997</v>
      </c>
      <c r="F31" s="661">
        <f>SUM(C31,D31)</f>
        <v>20267.32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x14ac:dyDescent="0.2">
      <c r="A3" s="273"/>
      <c r="B3" s="784" t="s">
        <v>692</v>
      </c>
      <c r="C3" s="785"/>
      <c r="D3" s="785"/>
      <c r="E3" s="785"/>
      <c r="F3" s="785"/>
      <c r="G3" s="785"/>
      <c r="H3" s="785"/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148"/>
    </row>
    <row r="5" spans="1:19" s="23" customFormat="1" x14ac:dyDescent="0.2">
      <c r="A5" s="427"/>
      <c r="B5" s="435"/>
      <c r="C5" s="425" t="s">
        <v>106</v>
      </c>
      <c r="D5" s="426">
        <v>716.51099999999997</v>
      </c>
      <c r="E5" s="428">
        <v>9417.15</v>
      </c>
      <c r="F5" s="433">
        <v>4.3899999999999997</v>
      </c>
      <c r="G5" s="440">
        <f>E5*F5/100</f>
        <v>413.41288499999996</v>
      </c>
      <c r="H5" s="441">
        <f>SUM(D5,E5)</f>
        <v>10133.661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580.98</v>
      </c>
      <c r="E6" s="428">
        <v>1891.3689999999999</v>
      </c>
      <c r="F6" s="433">
        <v>6.76</v>
      </c>
      <c r="G6" s="440">
        <f t="shared" ref="G6:G26" si="0">E6*F6/100</f>
        <v>127.85654439999999</v>
      </c>
      <c r="H6" s="441">
        <f>SUM(D6,E6)</f>
        <v>2472.3490000000002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135.53</v>
      </c>
      <c r="E7" s="428">
        <v>7517.1329999999998</v>
      </c>
      <c r="F7" s="433">
        <v>5.27</v>
      </c>
      <c r="G7" s="440">
        <f>E7*F7/100</f>
        <v>396.15290909999999</v>
      </c>
      <c r="H7" s="441">
        <f>SUM(D7,E7)</f>
        <v>7652.6629999999996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254.893</v>
      </c>
      <c r="E8" s="430">
        <v>639.78700000000003</v>
      </c>
      <c r="F8" s="433">
        <v>18.399999999999999</v>
      </c>
      <c r="G8" s="440">
        <f t="shared" si="0"/>
        <v>117.72080799999999</v>
      </c>
      <c r="H8" s="441">
        <f>SUM(D8,E8)</f>
        <v>894.68000000000006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28.847999999999999</v>
      </c>
      <c r="E9" s="430">
        <v>101.27800000000001</v>
      </c>
      <c r="F9" s="433">
        <v>27.68</v>
      </c>
      <c r="G9" s="440">
        <f t="shared" si="0"/>
        <v>28.033750400000002</v>
      </c>
      <c r="H9" s="441">
        <f t="shared" ref="H9:H26" si="1">SUM(D9,E9)</f>
        <v>130.126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18.465</v>
      </c>
      <c r="E10" s="430">
        <v>33.979999999999997</v>
      </c>
      <c r="F10" s="433">
        <v>61.47</v>
      </c>
      <c r="G10" s="440">
        <f t="shared" si="0"/>
        <v>20.887505999999998</v>
      </c>
      <c r="H10" s="441">
        <f t="shared" si="1"/>
        <v>52.444999999999993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26.295999999999999</v>
      </c>
      <c r="E11" s="430">
        <v>173.39</v>
      </c>
      <c r="F11" s="433">
        <v>23.29</v>
      </c>
      <c r="G11" s="440">
        <f t="shared" si="0"/>
        <v>40.382530999999993</v>
      </c>
      <c r="H11" s="441">
        <f t="shared" si="1"/>
        <v>199.68599999999998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23.367999999999999</v>
      </c>
      <c r="E12" s="430">
        <v>290.79599999999999</v>
      </c>
      <c r="F12" s="433">
        <v>18.05</v>
      </c>
      <c r="G12" s="440">
        <f t="shared" si="0"/>
        <v>52.488678</v>
      </c>
      <c r="H12" s="441">
        <f t="shared" si="1"/>
        <v>314.16399999999999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165.697</v>
      </c>
      <c r="E13" s="430">
        <v>497.93299999999999</v>
      </c>
      <c r="F13" s="433">
        <v>16.73</v>
      </c>
      <c r="G13" s="440">
        <f t="shared" si="0"/>
        <v>83.304190899999995</v>
      </c>
      <c r="H13" s="441">
        <f t="shared" si="1"/>
        <v>663.63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7.0750000000000002</v>
      </c>
      <c r="E14" s="430">
        <v>6.468</v>
      </c>
      <c r="F14" s="433">
        <v>73.75</v>
      </c>
      <c r="G14" s="440">
        <f t="shared" si="0"/>
        <v>4.7701500000000001</v>
      </c>
      <c r="H14" s="441">
        <f t="shared" si="1"/>
        <v>13.542999999999999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56.338999999999999</v>
      </c>
      <c r="E15" s="430">
        <v>147.73599999999999</v>
      </c>
      <c r="F15" s="433">
        <v>23.07</v>
      </c>
      <c r="G15" s="440">
        <f t="shared" si="0"/>
        <v>34.082695199999996</v>
      </c>
      <c r="H15" s="441">
        <f t="shared" si="1"/>
        <v>204.07499999999999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21.175999999999998</v>
      </c>
      <c r="E16" s="430">
        <v>2776.2649999999999</v>
      </c>
      <c r="F16" s="433">
        <v>10.1</v>
      </c>
      <c r="G16" s="440">
        <f t="shared" si="0"/>
        <v>280.40276499999999</v>
      </c>
      <c r="H16" s="441">
        <f t="shared" si="1"/>
        <v>2797.4409999999998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33.777999999999999</v>
      </c>
      <c r="E17" s="430">
        <v>693.27700000000004</v>
      </c>
      <c r="F17" s="433">
        <v>20.65</v>
      </c>
      <c r="G17" s="440">
        <f t="shared" si="0"/>
        <v>143.16170049999999</v>
      </c>
      <c r="H17" s="441">
        <f t="shared" si="1"/>
        <v>727.05500000000006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0.56100000000000005</v>
      </c>
      <c r="E18" s="430">
        <v>657.96199999999999</v>
      </c>
      <c r="F18" s="433">
        <v>18.29</v>
      </c>
      <c r="G18" s="440">
        <f t="shared" si="0"/>
        <v>120.34124979999999</v>
      </c>
      <c r="H18" s="441">
        <f t="shared" si="1"/>
        <v>658.52300000000002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0.98299999999999998</v>
      </c>
      <c r="E19" s="430">
        <v>1085.539</v>
      </c>
      <c r="F19" s="433">
        <v>10.9</v>
      </c>
      <c r="G19" s="440">
        <f t="shared" si="0"/>
        <v>118.32375100000002</v>
      </c>
      <c r="H19" s="441">
        <f t="shared" si="1"/>
        <v>1086.5219999999999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2.5630000000000002</v>
      </c>
      <c r="E20" s="430">
        <v>313.25299999999999</v>
      </c>
      <c r="F20" s="433">
        <v>13.13</v>
      </c>
      <c r="G20" s="440">
        <f t="shared" si="0"/>
        <v>41.130118899999999</v>
      </c>
      <c r="H20" s="441">
        <f t="shared" si="1"/>
        <v>315.81599999999997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1.792</v>
      </c>
      <c r="E21" s="430">
        <v>427.464</v>
      </c>
      <c r="F21" s="433">
        <v>25.48</v>
      </c>
      <c r="G21" s="440">
        <f t="shared" si="0"/>
        <v>108.91782719999999</v>
      </c>
      <c r="H21" s="441">
        <f t="shared" si="1"/>
        <v>429.25599999999997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2.1999999999999999E-2</v>
      </c>
      <c r="E22" s="430">
        <v>289.77100000000002</v>
      </c>
      <c r="F22" s="433">
        <v>14.22</v>
      </c>
      <c r="G22" s="440">
        <f t="shared" si="0"/>
        <v>41.205436200000001</v>
      </c>
      <c r="H22" s="441">
        <f t="shared" si="1"/>
        <v>289.79300000000001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65.004000000000005</v>
      </c>
      <c r="F23" s="433">
        <v>20.23</v>
      </c>
      <c r="G23" s="440">
        <f t="shared" si="0"/>
        <v>13.150309200000002</v>
      </c>
      <c r="H23" s="441">
        <f t="shared" si="1"/>
        <v>65.004000000000005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0.32100000000000001</v>
      </c>
      <c r="E24" s="430">
        <v>352.06099999999998</v>
      </c>
      <c r="F24" s="433">
        <v>17.75</v>
      </c>
      <c r="G24" s="440">
        <f t="shared" si="0"/>
        <v>62.490827499999995</v>
      </c>
      <c r="H24" s="441">
        <f t="shared" si="1"/>
        <v>352.38200000000001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0</v>
      </c>
      <c r="E25" s="430">
        <v>480.77499999999998</v>
      </c>
      <c r="F25" s="433">
        <v>14.55</v>
      </c>
      <c r="G25" s="440">
        <f t="shared" si="0"/>
        <v>69.952762500000006</v>
      </c>
      <c r="H25" s="441">
        <f t="shared" si="1"/>
        <v>480.77499999999998</v>
      </c>
      <c r="I25" s="429"/>
      <c r="J25" s="429"/>
    </row>
    <row r="26" spans="1:10" s="24" customFormat="1" ht="13.5" thickBot="1" x14ac:dyDescent="0.25">
      <c r="A26" s="429"/>
      <c r="B26" s="292"/>
      <c r="C26" s="431" t="s">
        <v>104</v>
      </c>
      <c r="D26" s="434">
        <v>74.334000000000003</v>
      </c>
      <c r="E26" s="434">
        <v>422.50400000000002</v>
      </c>
      <c r="F26" s="432">
        <v>14.92</v>
      </c>
      <c r="G26" s="331">
        <f t="shared" si="0"/>
        <v>63.037596800000003</v>
      </c>
      <c r="H26" s="339">
        <f t="shared" si="1"/>
        <v>496.83800000000002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s="24" customFormat="1" x14ac:dyDescent="0.2">
      <c r="B29" s="784" t="s">
        <v>692</v>
      </c>
      <c r="C29" s="785"/>
      <c r="D29" s="785"/>
      <c r="E29" s="785"/>
      <c r="F29" s="785"/>
      <c r="G29" s="785"/>
      <c r="H29" s="785"/>
    </row>
    <row r="30" spans="1:10" s="24" customFormat="1" x14ac:dyDescent="0.2">
      <c r="B30" s="281"/>
      <c r="C30" s="281" t="s">
        <v>689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0" s="23" customFormat="1" x14ac:dyDescent="0.2">
      <c r="B31" s="435" t="s">
        <v>92</v>
      </c>
      <c r="C31" s="425" t="s">
        <v>119</v>
      </c>
      <c r="D31" s="426"/>
      <c r="E31" s="428"/>
      <c r="F31" s="433"/>
      <c r="G31" s="440">
        <f>E31*F31/100</f>
        <v>0</v>
      </c>
      <c r="H31" s="441">
        <f>SUM(D31,E31)</f>
        <v>0</v>
      </c>
    </row>
    <row r="32" spans="1:10" s="23" customFormat="1" x14ac:dyDescent="0.2">
      <c r="B32" s="435"/>
      <c r="C32" s="425" t="s">
        <v>120</v>
      </c>
      <c r="D32" s="426"/>
      <c r="E32" s="428"/>
      <c r="F32" s="433"/>
      <c r="G32" s="440">
        <f t="shared" ref="G32:G37" si="2">E32*F32/100</f>
        <v>0</v>
      </c>
      <c r="H32" s="441">
        <f t="shared" ref="H32:H37" si="3">SUM(D32,E32)</f>
        <v>0</v>
      </c>
    </row>
    <row r="33" spans="2:8" s="23" customFormat="1" x14ac:dyDescent="0.2">
      <c r="B33" s="435"/>
      <c r="C33" s="425" t="s">
        <v>121</v>
      </c>
      <c r="D33" s="426"/>
      <c r="E33" s="428"/>
      <c r="F33" s="433"/>
      <c r="G33" s="440">
        <f t="shared" si="2"/>
        <v>0</v>
      </c>
      <c r="H33" s="441">
        <f t="shared" si="3"/>
        <v>0</v>
      </c>
    </row>
    <row r="34" spans="2:8" s="23" customFormat="1" x14ac:dyDescent="0.2">
      <c r="B34" s="435"/>
      <c r="C34" s="425" t="s">
        <v>122</v>
      </c>
      <c r="D34" s="426"/>
      <c r="E34" s="428"/>
      <c r="F34" s="433"/>
      <c r="G34" s="440">
        <f t="shared" si="2"/>
        <v>0</v>
      </c>
      <c r="H34" s="441">
        <f t="shared" si="3"/>
        <v>0</v>
      </c>
    </row>
    <row r="35" spans="2:8" s="23" customFormat="1" x14ac:dyDescent="0.2">
      <c r="B35" s="435"/>
      <c r="C35" s="425" t="s">
        <v>123</v>
      </c>
      <c r="D35" s="426"/>
      <c r="E35" s="428"/>
      <c r="F35" s="433"/>
      <c r="G35" s="440">
        <f t="shared" si="2"/>
        <v>0</v>
      </c>
      <c r="H35" s="441">
        <f t="shared" si="3"/>
        <v>0</v>
      </c>
    </row>
    <row r="36" spans="2:8" s="23" customFormat="1" x14ac:dyDescent="0.2">
      <c r="B36" s="435"/>
      <c r="C36" s="425" t="s">
        <v>124</v>
      </c>
      <c r="D36" s="426"/>
      <c r="E36" s="428"/>
      <c r="F36" s="433"/>
      <c r="G36" s="440">
        <f t="shared" si="2"/>
        <v>0</v>
      </c>
      <c r="H36" s="441">
        <f t="shared" si="3"/>
        <v>0</v>
      </c>
    </row>
    <row r="37" spans="2:8" s="23" customFormat="1" x14ac:dyDescent="0.2">
      <c r="B37" s="435"/>
      <c r="C37" s="425" t="s">
        <v>125</v>
      </c>
      <c r="D37" s="426"/>
      <c r="E37" s="428"/>
      <c r="F37" s="433"/>
      <c r="G37" s="440">
        <f t="shared" si="2"/>
        <v>0</v>
      </c>
      <c r="H37" s="441">
        <f t="shared" si="3"/>
        <v>0</v>
      </c>
    </row>
    <row r="38" spans="2:8" s="23" customFormat="1" x14ac:dyDescent="0.2">
      <c r="B38" s="435"/>
      <c r="C38" s="425"/>
      <c r="D38" s="426"/>
      <c r="E38" s="428"/>
      <c r="F38" s="433"/>
      <c r="G38" s="442"/>
      <c r="H38" s="443"/>
    </row>
    <row r="39" spans="2:8" s="23" customFormat="1" x14ac:dyDescent="0.2">
      <c r="B39" s="435" t="s">
        <v>105</v>
      </c>
      <c r="C39" s="425" t="s">
        <v>119</v>
      </c>
      <c r="D39" s="426"/>
      <c r="E39" s="428"/>
      <c r="F39" s="433"/>
      <c r="G39" s="440">
        <f>E39*F39/100</f>
        <v>0</v>
      </c>
      <c r="H39" s="441">
        <f>SUM(D39,E39)</f>
        <v>0</v>
      </c>
    </row>
    <row r="40" spans="2:8" s="23" customFormat="1" x14ac:dyDescent="0.2">
      <c r="B40" s="435"/>
      <c r="C40" s="425" t="s">
        <v>120</v>
      </c>
      <c r="D40" s="426"/>
      <c r="E40" s="428"/>
      <c r="F40" s="433"/>
      <c r="G40" s="440">
        <f t="shared" ref="G40:G45" si="4">E40*F40/100</f>
        <v>0</v>
      </c>
      <c r="H40" s="441">
        <f t="shared" ref="H40:H45" si="5">SUM(D40,E40)</f>
        <v>0</v>
      </c>
    </row>
    <row r="41" spans="2:8" s="23" customFormat="1" x14ac:dyDescent="0.2">
      <c r="B41" s="435"/>
      <c r="C41" s="425" t="s">
        <v>121</v>
      </c>
      <c r="D41" s="426"/>
      <c r="E41" s="428"/>
      <c r="F41" s="433"/>
      <c r="G41" s="440">
        <f t="shared" si="4"/>
        <v>0</v>
      </c>
      <c r="H41" s="441">
        <f t="shared" si="5"/>
        <v>0</v>
      </c>
    </row>
    <row r="42" spans="2:8" s="23" customFormat="1" x14ac:dyDescent="0.2">
      <c r="B42" s="435"/>
      <c r="C42" s="425" t="s">
        <v>122</v>
      </c>
      <c r="D42" s="426"/>
      <c r="E42" s="428"/>
      <c r="F42" s="433"/>
      <c r="G42" s="440">
        <f t="shared" si="4"/>
        <v>0</v>
      </c>
      <c r="H42" s="441">
        <f t="shared" si="5"/>
        <v>0</v>
      </c>
    </row>
    <row r="43" spans="2:8" s="23" customFormat="1" x14ac:dyDescent="0.2">
      <c r="B43" s="435"/>
      <c r="C43" s="425" t="s">
        <v>123</v>
      </c>
      <c r="D43" s="426"/>
      <c r="E43" s="428"/>
      <c r="F43" s="433"/>
      <c r="G43" s="440">
        <f t="shared" si="4"/>
        <v>0</v>
      </c>
      <c r="H43" s="441">
        <f t="shared" si="5"/>
        <v>0</v>
      </c>
    </row>
    <row r="44" spans="2:8" s="23" customFormat="1" x14ac:dyDescent="0.2">
      <c r="B44" s="435"/>
      <c r="C44" s="425" t="s">
        <v>124</v>
      </c>
      <c r="D44" s="426"/>
      <c r="E44" s="428"/>
      <c r="F44" s="433"/>
      <c r="G44" s="440">
        <f t="shared" si="4"/>
        <v>0</v>
      </c>
      <c r="H44" s="441">
        <f t="shared" si="5"/>
        <v>0</v>
      </c>
    </row>
    <row r="45" spans="2:8" s="23" customFormat="1" x14ac:dyDescent="0.2">
      <c r="B45" s="435"/>
      <c r="C45" s="425" t="s">
        <v>125</v>
      </c>
      <c r="D45" s="426"/>
      <c r="E45" s="428"/>
      <c r="F45" s="433"/>
      <c r="G45" s="440">
        <f t="shared" si="4"/>
        <v>0</v>
      </c>
      <c r="H45" s="441">
        <f t="shared" si="5"/>
        <v>0</v>
      </c>
    </row>
    <row r="46" spans="2:8" s="23" customFormat="1" x14ac:dyDescent="0.2">
      <c r="B46" s="435"/>
      <c r="C46" s="425"/>
      <c r="D46" s="426"/>
      <c r="E46" s="428"/>
      <c r="F46" s="433"/>
      <c r="G46" s="442"/>
      <c r="H46" s="443"/>
    </row>
    <row r="47" spans="2:8" s="23" customFormat="1" x14ac:dyDescent="0.2">
      <c r="B47" s="435" t="s">
        <v>106</v>
      </c>
      <c r="C47" s="425" t="s">
        <v>119</v>
      </c>
      <c r="D47" s="426"/>
      <c r="E47" s="428"/>
      <c r="F47" s="433"/>
      <c r="G47" s="440">
        <f>E47*F47/100</f>
        <v>0</v>
      </c>
      <c r="H47" s="441">
        <f>SUM(D47,E47)</f>
        <v>0</v>
      </c>
    </row>
    <row r="48" spans="2:8" s="23" customFormat="1" x14ac:dyDescent="0.2">
      <c r="B48" s="435"/>
      <c r="C48" s="425" t="s">
        <v>120</v>
      </c>
      <c r="D48" s="426"/>
      <c r="E48" s="428"/>
      <c r="F48" s="433"/>
      <c r="G48" s="440">
        <f t="shared" ref="G48:G53" si="6">E48*F48/100</f>
        <v>0</v>
      </c>
      <c r="H48" s="441">
        <f t="shared" ref="H48:H53" si="7">SUM(D48,E48)</f>
        <v>0</v>
      </c>
    </row>
    <row r="49" spans="2:8" s="23" customFormat="1" x14ac:dyDescent="0.2">
      <c r="B49" s="435"/>
      <c r="C49" s="425" t="s">
        <v>121</v>
      </c>
      <c r="D49" s="426"/>
      <c r="E49" s="428"/>
      <c r="F49" s="433"/>
      <c r="G49" s="440">
        <f t="shared" si="6"/>
        <v>0</v>
      </c>
      <c r="H49" s="441">
        <f t="shared" si="7"/>
        <v>0</v>
      </c>
    </row>
    <row r="50" spans="2:8" s="23" customFormat="1" x14ac:dyDescent="0.2">
      <c r="B50" s="435"/>
      <c r="C50" s="425" t="s">
        <v>122</v>
      </c>
      <c r="D50" s="426"/>
      <c r="E50" s="428"/>
      <c r="F50" s="433"/>
      <c r="G50" s="440">
        <f t="shared" si="6"/>
        <v>0</v>
      </c>
      <c r="H50" s="441">
        <f t="shared" si="7"/>
        <v>0</v>
      </c>
    </row>
    <row r="51" spans="2:8" s="23" customFormat="1" x14ac:dyDescent="0.2">
      <c r="B51" s="435"/>
      <c r="C51" s="425" t="s">
        <v>123</v>
      </c>
      <c r="D51" s="426"/>
      <c r="E51" s="428"/>
      <c r="F51" s="433"/>
      <c r="G51" s="440">
        <f t="shared" si="6"/>
        <v>0</v>
      </c>
      <c r="H51" s="441">
        <f t="shared" si="7"/>
        <v>0</v>
      </c>
    </row>
    <row r="52" spans="2:8" s="23" customFormat="1" x14ac:dyDescent="0.2">
      <c r="B52" s="435"/>
      <c r="C52" s="425" t="s">
        <v>124</v>
      </c>
      <c r="D52" s="426"/>
      <c r="E52" s="428"/>
      <c r="F52" s="433"/>
      <c r="G52" s="440">
        <f t="shared" si="6"/>
        <v>0</v>
      </c>
      <c r="H52" s="441">
        <f t="shared" si="7"/>
        <v>0</v>
      </c>
    </row>
    <row r="53" spans="2:8" s="23" customFormat="1" ht="13.5" thickBot="1" x14ac:dyDescent="0.25">
      <c r="B53" s="292"/>
      <c r="C53" s="431" t="s">
        <v>125</v>
      </c>
      <c r="D53" s="434"/>
      <c r="E53" s="434"/>
      <c r="F53" s="432"/>
      <c r="G53" s="331">
        <f t="shared" si="6"/>
        <v>0</v>
      </c>
      <c r="H53" s="339">
        <f t="shared" si="7"/>
        <v>0</v>
      </c>
    </row>
    <row r="54" spans="2:8" s="23" customFormat="1" x14ac:dyDescent="0.2">
      <c r="C54" s="24"/>
      <c r="D54" s="271"/>
      <c r="E54" s="271"/>
      <c r="F54" s="24"/>
      <c r="G54" s="24"/>
    </row>
    <row r="55" spans="2:8" s="23" customFormat="1" x14ac:dyDescent="0.2"/>
    <row r="56" spans="2:8" s="23" customFormat="1" x14ac:dyDescent="0.2">
      <c r="B56" s="784" t="s">
        <v>692</v>
      </c>
      <c r="C56" s="785"/>
      <c r="D56" s="785"/>
      <c r="E56" s="785"/>
      <c r="F56" s="785"/>
      <c r="G56" s="785"/>
      <c r="H56" s="785"/>
    </row>
    <row r="57" spans="2:8" s="23" customFormat="1" ht="25.5" x14ac:dyDescent="0.2">
      <c r="B57" s="281"/>
      <c r="C57" s="526" t="s">
        <v>690</v>
      </c>
      <c r="D57" s="439" t="s">
        <v>78</v>
      </c>
      <c r="E57" s="439" t="s">
        <v>308</v>
      </c>
      <c r="F57" s="439" t="s">
        <v>82</v>
      </c>
      <c r="G57" s="439" t="s">
        <v>309</v>
      </c>
      <c r="H57" s="439" t="s">
        <v>489</v>
      </c>
    </row>
    <row r="58" spans="2:8" s="23" customFormat="1" x14ac:dyDescent="0.2">
      <c r="B58" s="435" t="s">
        <v>92</v>
      </c>
      <c r="C58" s="425" t="s">
        <v>127</v>
      </c>
      <c r="D58" s="426"/>
      <c r="E58" s="428"/>
      <c r="F58" s="433"/>
      <c r="G58" s="440">
        <f>E58*F58/100</f>
        <v>0</v>
      </c>
      <c r="H58" s="441">
        <f t="shared" ref="H58:H86" si="8">SUM(D58,E58)</f>
        <v>0</v>
      </c>
    </row>
    <row r="59" spans="2:8" s="23" customFormat="1" x14ac:dyDescent="0.2">
      <c r="B59" s="435"/>
      <c r="C59" s="425" t="s">
        <v>128</v>
      </c>
      <c r="D59" s="426"/>
      <c r="E59" s="428"/>
      <c r="F59" s="433"/>
      <c r="G59" s="440">
        <f t="shared" ref="G59:G66" si="9">E59*F59/100</f>
        <v>0</v>
      </c>
      <c r="H59" s="441">
        <f t="shared" si="8"/>
        <v>0</v>
      </c>
    </row>
    <row r="60" spans="2:8" s="23" customFormat="1" x14ac:dyDescent="0.2">
      <c r="B60" s="435"/>
      <c r="C60" s="425" t="s">
        <v>129</v>
      </c>
      <c r="D60" s="426"/>
      <c r="E60" s="428"/>
      <c r="F60" s="433"/>
      <c r="G60" s="440">
        <f t="shared" si="9"/>
        <v>0</v>
      </c>
      <c r="H60" s="441">
        <f t="shared" si="8"/>
        <v>0</v>
      </c>
    </row>
    <row r="61" spans="2:8" s="23" customFormat="1" x14ac:dyDescent="0.2">
      <c r="B61" s="435"/>
      <c r="C61" s="425" t="s">
        <v>130</v>
      </c>
      <c r="D61" s="426"/>
      <c r="E61" s="428"/>
      <c r="F61" s="433"/>
      <c r="G61" s="440">
        <f t="shared" si="9"/>
        <v>0</v>
      </c>
      <c r="H61" s="441">
        <f t="shared" si="8"/>
        <v>0</v>
      </c>
    </row>
    <row r="62" spans="2:8" s="23" customFormat="1" x14ac:dyDescent="0.2">
      <c r="B62" s="435"/>
      <c r="C62" s="425" t="s">
        <v>131</v>
      </c>
      <c r="D62" s="426"/>
      <c r="E62" s="428"/>
      <c r="F62" s="433"/>
      <c r="G62" s="440">
        <f t="shared" si="9"/>
        <v>0</v>
      </c>
      <c r="H62" s="441">
        <f t="shared" si="8"/>
        <v>0</v>
      </c>
    </row>
    <row r="63" spans="2:8" s="23" customFormat="1" x14ac:dyDescent="0.2">
      <c r="B63" s="435"/>
      <c r="C63" s="425" t="s">
        <v>132</v>
      </c>
      <c r="D63" s="426"/>
      <c r="E63" s="428"/>
      <c r="F63" s="433"/>
      <c r="G63" s="440">
        <f t="shared" si="9"/>
        <v>0</v>
      </c>
      <c r="H63" s="441">
        <f t="shared" si="8"/>
        <v>0</v>
      </c>
    </row>
    <row r="64" spans="2:8" s="23" customFormat="1" x14ac:dyDescent="0.2">
      <c r="B64" s="435"/>
      <c r="C64" s="425" t="s">
        <v>133</v>
      </c>
      <c r="D64" s="426"/>
      <c r="E64" s="428"/>
      <c r="F64" s="433"/>
      <c r="G64" s="440">
        <f t="shared" si="9"/>
        <v>0</v>
      </c>
      <c r="H64" s="441">
        <f t="shared" si="8"/>
        <v>0</v>
      </c>
    </row>
    <row r="65" spans="2:8" s="23" customFormat="1" x14ac:dyDescent="0.2">
      <c r="B65" s="435"/>
      <c r="C65" s="425" t="s">
        <v>134</v>
      </c>
      <c r="D65" s="426"/>
      <c r="E65" s="428"/>
      <c r="F65" s="433"/>
      <c r="G65" s="440">
        <f t="shared" si="9"/>
        <v>0</v>
      </c>
      <c r="H65" s="441">
        <f t="shared" si="8"/>
        <v>0</v>
      </c>
    </row>
    <row r="66" spans="2:8" s="23" customFormat="1" x14ac:dyDescent="0.2">
      <c r="B66" s="435"/>
      <c r="C66" s="425" t="s">
        <v>135</v>
      </c>
      <c r="D66" s="426"/>
      <c r="E66" s="428"/>
      <c r="F66" s="433"/>
      <c r="G66" s="440">
        <f t="shared" si="9"/>
        <v>0</v>
      </c>
      <c r="H66" s="441">
        <f t="shared" si="8"/>
        <v>0</v>
      </c>
    </row>
    <row r="67" spans="2:8" s="23" customFormat="1" x14ac:dyDescent="0.2">
      <c r="B67" s="435"/>
      <c r="C67" s="425"/>
      <c r="D67" s="426"/>
      <c r="E67" s="428"/>
      <c r="F67" s="433"/>
      <c r="G67" s="428"/>
      <c r="H67" s="437"/>
    </row>
    <row r="68" spans="2:8" s="23" customFormat="1" x14ac:dyDescent="0.2">
      <c r="B68" s="435" t="s">
        <v>105</v>
      </c>
      <c r="C68" s="425" t="s">
        <v>127</v>
      </c>
      <c r="D68" s="426"/>
      <c r="E68" s="428"/>
      <c r="F68" s="433"/>
      <c r="G68" s="440">
        <f t="shared" ref="G68:G76" si="10">E68*F68/100</f>
        <v>0</v>
      </c>
      <c r="H68" s="441">
        <f t="shared" si="8"/>
        <v>0</v>
      </c>
    </row>
    <row r="69" spans="2:8" s="23" customFormat="1" x14ac:dyDescent="0.2">
      <c r="B69" s="435"/>
      <c r="C69" s="425" t="s">
        <v>128</v>
      </c>
      <c r="D69" s="426"/>
      <c r="E69" s="428"/>
      <c r="F69" s="433"/>
      <c r="G69" s="440">
        <f t="shared" si="10"/>
        <v>0</v>
      </c>
      <c r="H69" s="441">
        <f t="shared" si="8"/>
        <v>0</v>
      </c>
    </row>
    <row r="70" spans="2:8" s="23" customFormat="1" x14ac:dyDescent="0.2">
      <c r="B70" s="435"/>
      <c r="C70" s="425" t="s">
        <v>129</v>
      </c>
      <c r="D70" s="426"/>
      <c r="E70" s="428"/>
      <c r="F70" s="433"/>
      <c r="G70" s="440">
        <f t="shared" si="10"/>
        <v>0</v>
      </c>
      <c r="H70" s="441">
        <f t="shared" si="8"/>
        <v>0</v>
      </c>
    </row>
    <row r="71" spans="2:8" s="23" customFormat="1" x14ac:dyDescent="0.2">
      <c r="B71" s="435"/>
      <c r="C71" s="425" t="s">
        <v>130</v>
      </c>
      <c r="D71" s="426"/>
      <c r="E71" s="428"/>
      <c r="F71" s="433"/>
      <c r="G71" s="440">
        <f t="shared" si="10"/>
        <v>0</v>
      </c>
      <c r="H71" s="441">
        <f t="shared" si="8"/>
        <v>0</v>
      </c>
    </row>
    <row r="72" spans="2:8" s="23" customFormat="1" x14ac:dyDescent="0.2">
      <c r="B72" s="435"/>
      <c r="C72" s="425" t="s">
        <v>131</v>
      </c>
      <c r="D72" s="426"/>
      <c r="E72" s="428"/>
      <c r="F72" s="433"/>
      <c r="G72" s="440">
        <f t="shared" si="10"/>
        <v>0</v>
      </c>
      <c r="H72" s="441">
        <f t="shared" si="8"/>
        <v>0</v>
      </c>
    </row>
    <row r="73" spans="2:8" s="23" customFormat="1" x14ac:dyDescent="0.2">
      <c r="B73" s="435"/>
      <c r="C73" s="425" t="s">
        <v>132</v>
      </c>
      <c r="D73" s="426"/>
      <c r="E73" s="428"/>
      <c r="F73" s="433"/>
      <c r="G73" s="440">
        <f t="shared" si="10"/>
        <v>0</v>
      </c>
      <c r="H73" s="441">
        <f t="shared" si="8"/>
        <v>0</v>
      </c>
    </row>
    <row r="74" spans="2:8" s="23" customFormat="1" x14ac:dyDescent="0.2">
      <c r="B74" s="435"/>
      <c r="C74" s="425" t="s">
        <v>133</v>
      </c>
      <c r="D74" s="426"/>
      <c r="E74" s="428"/>
      <c r="F74" s="433"/>
      <c r="G74" s="440">
        <f t="shared" si="10"/>
        <v>0</v>
      </c>
      <c r="H74" s="441">
        <f t="shared" si="8"/>
        <v>0</v>
      </c>
    </row>
    <row r="75" spans="2:8" s="23" customFormat="1" x14ac:dyDescent="0.2">
      <c r="B75" s="435"/>
      <c r="C75" s="425" t="s">
        <v>134</v>
      </c>
      <c r="D75" s="426"/>
      <c r="E75" s="428"/>
      <c r="F75" s="433"/>
      <c r="G75" s="440">
        <f t="shared" si="10"/>
        <v>0</v>
      </c>
      <c r="H75" s="441">
        <f t="shared" si="8"/>
        <v>0</v>
      </c>
    </row>
    <row r="76" spans="2:8" s="23" customFormat="1" x14ac:dyDescent="0.2">
      <c r="B76" s="435"/>
      <c r="C76" s="425" t="s">
        <v>135</v>
      </c>
      <c r="D76" s="426"/>
      <c r="E76" s="428"/>
      <c r="F76" s="433"/>
      <c r="G76" s="440">
        <f t="shared" si="10"/>
        <v>0</v>
      </c>
      <c r="H76" s="441">
        <f t="shared" si="8"/>
        <v>0</v>
      </c>
    </row>
    <row r="77" spans="2:8" s="23" customFormat="1" x14ac:dyDescent="0.2">
      <c r="B77" s="435"/>
      <c r="C77" s="425"/>
      <c r="D77" s="426"/>
      <c r="E77" s="428"/>
      <c r="F77" s="433"/>
      <c r="G77" s="428"/>
      <c r="H77" s="437"/>
    </row>
    <row r="78" spans="2:8" s="23" customFormat="1" x14ac:dyDescent="0.2">
      <c r="B78" s="435" t="s">
        <v>106</v>
      </c>
      <c r="C78" s="425" t="s">
        <v>127</v>
      </c>
      <c r="D78" s="426"/>
      <c r="E78" s="428"/>
      <c r="F78" s="433"/>
      <c r="G78" s="440">
        <f t="shared" ref="G78:G86" si="11">E78*F78/100</f>
        <v>0</v>
      </c>
      <c r="H78" s="441">
        <f t="shared" si="8"/>
        <v>0</v>
      </c>
    </row>
    <row r="79" spans="2:8" s="23" customFormat="1" x14ac:dyDescent="0.2">
      <c r="B79" s="435"/>
      <c r="C79" s="425" t="s">
        <v>128</v>
      </c>
      <c r="D79" s="426"/>
      <c r="E79" s="428"/>
      <c r="F79" s="433"/>
      <c r="G79" s="440">
        <f t="shared" si="11"/>
        <v>0</v>
      </c>
      <c r="H79" s="441">
        <f t="shared" si="8"/>
        <v>0</v>
      </c>
    </row>
    <row r="80" spans="2:8" s="23" customFormat="1" x14ac:dyDescent="0.2">
      <c r="B80" s="435"/>
      <c r="C80" s="425" t="s">
        <v>129</v>
      </c>
      <c r="D80" s="426"/>
      <c r="E80" s="428"/>
      <c r="F80" s="433"/>
      <c r="G80" s="440">
        <f t="shared" si="11"/>
        <v>0</v>
      </c>
      <c r="H80" s="441">
        <f t="shared" si="8"/>
        <v>0</v>
      </c>
    </row>
    <row r="81" spans="2:8" s="23" customFormat="1" x14ac:dyDescent="0.2">
      <c r="B81" s="435"/>
      <c r="C81" s="425" t="s">
        <v>130</v>
      </c>
      <c r="D81" s="426"/>
      <c r="E81" s="428"/>
      <c r="F81" s="433"/>
      <c r="G81" s="440">
        <f t="shared" si="11"/>
        <v>0</v>
      </c>
      <c r="H81" s="441">
        <f t="shared" si="8"/>
        <v>0</v>
      </c>
    </row>
    <row r="82" spans="2:8" s="23" customFormat="1" x14ac:dyDescent="0.2">
      <c r="B82" s="435"/>
      <c r="C82" s="425" t="s">
        <v>131</v>
      </c>
      <c r="D82" s="426"/>
      <c r="E82" s="428"/>
      <c r="F82" s="433"/>
      <c r="G82" s="440">
        <f t="shared" si="11"/>
        <v>0</v>
      </c>
      <c r="H82" s="441">
        <f t="shared" si="8"/>
        <v>0</v>
      </c>
    </row>
    <row r="83" spans="2:8" s="23" customFormat="1" x14ac:dyDescent="0.2">
      <c r="B83" s="435"/>
      <c r="C83" s="425" t="s">
        <v>132</v>
      </c>
      <c r="D83" s="426"/>
      <c r="E83" s="428"/>
      <c r="F83" s="433"/>
      <c r="G83" s="440">
        <f t="shared" si="11"/>
        <v>0</v>
      </c>
      <c r="H83" s="441">
        <f t="shared" si="8"/>
        <v>0</v>
      </c>
    </row>
    <row r="84" spans="2:8" s="23" customFormat="1" x14ac:dyDescent="0.2">
      <c r="B84" s="435"/>
      <c r="C84" s="425" t="s">
        <v>133</v>
      </c>
      <c r="D84" s="426"/>
      <c r="E84" s="428"/>
      <c r="F84" s="433"/>
      <c r="G84" s="440">
        <f t="shared" si="11"/>
        <v>0</v>
      </c>
      <c r="H84" s="441">
        <f t="shared" si="8"/>
        <v>0</v>
      </c>
    </row>
    <row r="85" spans="2:8" s="23" customFormat="1" x14ac:dyDescent="0.2">
      <c r="B85" s="435"/>
      <c r="C85" s="425" t="s">
        <v>134</v>
      </c>
      <c r="D85" s="426"/>
      <c r="E85" s="428"/>
      <c r="F85" s="433"/>
      <c r="G85" s="440">
        <f t="shared" si="11"/>
        <v>0</v>
      </c>
      <c r="H85" s="441">
        <f t="shared" si="8"/>
        <v>0</v>
      </c>
    </row>
    <row r="86" spans="2:8" ht="13.5" thickBot="1" x14ac:dyDescent="0.25">
      <c r="B86" s="292"/>
      <c r="C86" s="431" t="s">
        <v>135</v>
      </c>
      <c r="D86" s="434"/>
      <c r="E86" s="434"/>
      <c r="F86" s="432"/>
      <c r="G86" s="331">
        <f t="shared" si="11"/>
        <v>0</v>
      </c>
      <c r="H86" s="339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6" t="s">
        <v>77</v>
      </c>
      <c r="C5" s="171" t="s">
        <v>78</v>
      </c>
      <c r="D5" s="852" t="s">
        <v>79</v>
      </c>
      <c r="E5" s="852"/>
      <c r="F5" s="212" t="s">
        <v>80</v>
      </c>
    </row>
    <row r="6" spans="2:6" ht="30" customHeight="1" x14ac:dyDescent="0.2">
      <c r="B6" s="857"/>
      <c r="C6" s="177" t="s">
        <v>156</v>
      </c>
      <c r="D6" s="177" t="s">
        <v>157</v>
      </c>
      <c r="E6" s="213" t="s">
        <v>82</v>
      </c>
      <c r="F6" s="214" t="s">
        <v>157</v>
      </c>
    </row>
    <row r="7" spans="2:6" ht="15" customHeight="1" x14ac:dyDescent="0.2">
      <c r="B7" s="199" t="s">
        <v>83</v>
      </c>
      <c r="C7" s="200"/>
      <c r="D7" s="200"/>
      <c r="E7" s="4"/>
      <c r="F7" s="200"/>
    </row>
    <row r="8" spans="2:6" ht="15" customHeight="1" x14ac:dyDescent="0.2">
      <c r="B8" s="158" t="s">
        <v>84</v>
      </c>
      <c r="C8" s="653">
        <f>'Section 6 data'!$D$8</f>
        <v>254.893</v>
      </c>
      <c r="D8" s="654">
        <f>'Section 6 data'!$E$8</f>
        <v>639.78700000000003</v>
      </c>
      <c r="E8" s="210">
        <f>'Section 6 data'!$F$8</f>
        <v>18.399999999999999</v>
      </c>
      <c r="F8" s="652">
        <f>SUM(C8,D8)</f>
        <v>894.68000000000006</v>
      </c>
    </row>
    <row r="9" spans="2:6" ht="15" customHeight="1" x14ac:dyDescent="0.2">
      <c r="B9" s="158" t="s">
        <v>85</v>
      </c>
      <c r="C9" s="653">
        <f>'Section 6 data'!$D$9</f>
        <v>28.847999999999999</v>
      </c>
      <c r="D9" s="654">
        <f>'Section 6 data'!$E$9</f>
        <v>101.27800000000001</v>
      </c>
      <c r="E9" s="210">
        <f>'Section 6 data'!$F$9</f>
        <v>27.68</v>
      </c>
      <c r="F9" s="652">
        <f t="shared" ref="F9:F16" si="0">SUM(C9,D9)</f>
        <v>130.126</v>
      </c>
    </row>
    <row r="10" spans="2:6" ht="15" customHeight="1" x14ac:dyDescent="0.2">
      <c r="B10" s="158" t="s">
        <v>86</v>
      </c>
      <c r="C10" s="653">
        <f>'Section 6 data'!$D$10</f>
        <v>18.465</v>
      </c>
      <c r="D10" s="654">
        <f>'Section 6 data'!$E$10</f>
        <v>33.979999999999997</v>
      </c>
      <c r="E10" s="210">
        <f>'Section 6 data'!$F$10</f>
        <v>61.47</v>
      </c>
      <c r="F10" s="652">
        <f t="shared" si="0"/>
        <v>52.444999999999993</v>
      </c>
    </row>
    <row r="11" spans="2:6" ht="15" customHeight="1" x14ac:dyDescent="0.2">
      <c r="B11" s="158" t="s">
        <v>87</v>
      </c>
      <c r="C11" s="653">
        <f>'Section 6 data'!$D$11</f>
        <v>26.295999999999999</v>
      </c>
      <c r="D11" s="654">
        <f>'Section 6 data'!$E$11</f>
        <v>173.39</v>
      </c>
      <c r="E11" s="210">
        <f>'Section 6 data'!$F$11</f>
        <v>23.29</v>
      </c>
      <c r="F11" s="652">
        <f t="shared" si="0"/>
        <v>199.68599999999998</v>
      </c>
    </row>
    <row r="12" spans="2:6" ht="15" customHeight="1" x14ac:dyDescent="0.2">
      <c r="B12" s="158" t="s">
        <v>88</v>
      </c>
      <c r="C12" s="653">
        <f>'Section 6 data'!$D$12</f>
        <v>23.367999999999999</v>
      </c>
      <c r="D12" s="654">
        <f>'Section 6 data'!$E$12</f>
        <v>290.79599999999999</v>
      </c>
      <c r="E12" s="210">
        <f>'Section 6 data'!$F$12</f>
        <v>18.05</v>
      </c>
      <c r="F12" s="652">
        <f t="shared" si="0"/>
        <v>314.16399999999999</v>
      </c>
    </row>
    <row r="13" spans="2:6" ht="15" customHeight="1" x14ac:dyDescent="0.2">
      <c r="B13" s="158" t="s">
        <v>89</v>
      </c>
      <c r="C13" s="653">
        <f>'Section 6 data'!$D$13</f>
        <v>165.697</v>
      </c>
      <c r="D13" s="654">
        <f>'Section 6 data'!$E$13</f>
        <v>497.93299999999999</v>
      </c>
      <c r="E13" s="210">
        <f>'Section 6 data'!$F$13</f>
        <v>16.73</v>
      </c>
      <c r="F13" s="652">
        <f t="shared" si="0"/>
        <v>663.63</v>
      </c>
    </row>
    <row r="14" spans="2:6" ht="15" customHeight="1" x14ac:dyDescent="0.2">
      <c r="B14" s="158" t="s">
        <v>90</v>
      </c>
      <c r="C14" s="653">
        <f>'Section 6 data'!$D$14</f>
        <v>7.0750000000000002</v>
      </c>
      <c r="D14" s="654">
        <f>'Section 6 data'!$E$14</f>
        <v>6.468</v>
      </c>
      <c r="E14" s="210">
        <f>'Section 6 data'!$F$14</f>
        <v>73.75</v>
      </c>
      <c r="F14" s="652">
        <f t="shared" si="0"/>
        <v>13.542999999999999</v>
      </c>
    </row>
    <row r="15" spans="2:6" ht="15" customHeight="1" x14ac:dyDescent="0.2">
      <c r="B15" s="158" t="s">
        <v>91</v>
      </c>
      <c r="C15" s="653">
        <f>'Section 6 data'!$D$15</f>
        <v>56.338999999999999</v>
      </c>
      <c r="D15" s="654">
        <f>'Section 6 data'!$E$15</f>
        <v>147.73599999999999</v>
      </c>
      <c r="E15" s="210">
        <f>'Section 6 data'!$F$15</f>
        <v>23.07</v>
      </c>
      <c r="F15" s="652">
        <f t="shared" si="0"/>
        <v>204.07499999999999</v>
      </c>
    </row>
    <row r="16" spans="2:6" ht="15" customHeight="1" x14ac:dyDescent="0.2">
      <c r="B16" s="156" t="s">
        <v>92</v>
      </c>
      <c r="C16" s="211">
        <f>'Section 6 data'!$D$6</f>
        <v>580.98</v>
      </c>
      <c r="D16" s="655">
        <f>'Section 6 data'!$E$6</f>
        <v>1891.3689999999999</v>
      </c>
      <c r="E16" s="703">
        <f>'Section 6 data'!$F$6</f>
        <v>6.76</v>
      </c>
      <c r="F16" s="656">
        <f t="shared" si="0"/>
        <v>2472.3490000000002</v>
      </c>
    </row>
    <row r="17" spans="2:6" ht="15" customHeight="1" x14ac:dyDescent="0.2">
      <c r="B17" s="199" t="s">
        <v>93</v>
      </c>
      <c r="C17" s="657"/>
      <c r="D17" s="657"/>
      <c r="E17" s="704"/>
      <c r="F17" s="657"/>
    </row>
    <row r="18" spans="2:6" ht="15" customHeight="1" x14ac:dyDescent="0.2">
      <c r="B18" s="158" t="s">
        <v>94</v>
      </c>
      <c r="C18" s="653">
        <f>'Section 6 data'!$D$16</f>
        <v>21.175999999999998</v>
      </c>
      <c r="D18" s="654">
        <f>'Section 6 data'!$E$16</f>
        <v>2776.2649999999999</v>
      </c>
      <c r="E18" s="210">
        <f>'Section 6 data'!$F$16</f>
        <v>10.1</v>
      </c>
      <c r="F18" s="652">
        <f t="shared" ref="F18:F29" si="1">SUM(C18,D18)</f>
        <v>2797.4409999999998</v>
      </c>
    </row>
    <row r="19" spans="2:6" ht="15" customHeight="1" x14ac:dyDescent="0.2">
      <c r="B19" s="158" t="s">
        <v>95</v>
      </c>
      <c r="C19" s="653">
        <f>'Section 6 data'!$D$17</f>
        <v>33.777999999999999</v>
      </c>
      <c r="D19" s="654">
        <f>'Section 6 data'!$E$17</f>
        <v>693.27700000000004</v>
      </c>
      <c r="E19" s="210">
        <f>'Section 6 data'!$F$17</f>
        <v>20.65</v>
      </c>
      <c r="F19" s="652">
        <f t="shared" si="1"/>
        <v>727.05500000000006</v>
      </c>
    </row>
    <row r="20" spans="2:6" ht="15" customHeight="1" x14ac:dyDescent="0.2">
      <c r="B20" s="158" t="s">
        <v>96</v>
      </c>
      <c r="C20" s="653">
        <f>'Section 6 data'!$D$18</f>
        <v>0.56100000000000005</v>
      </c>
      <c r="D20" s="654">
        <f>'Section 6 data'!$E$18</f>
        <v>657.96199999999999</v>
      </c>
      <c r="E20" s="210">
        <f>'Section 6 data'!$F$18</f>
        <v>18.29</v>
      </c>
      <c r="F20" s="652">
        <f t="shared" si="1"/>
        <v>658.52300000000002</v>
      </c>
    </row>
    <row r="21" spans="2:6" ht="15" customHeight="1" x14ac:dyDescent="0.2">
      <c r="B21" s="158" t="s">
        <v>97</v>
      </c>
      <c r="C21" s="653">
        <f>'Section 6 data'!$D$19</f>
        <v>0.98299999999999998</v>
      </c>
      <c r="D21" s="654">
        <f>'Section 6 data'!$E$19</f>
        <v>1085.539</v>
      </c>
      <c r="E21" s="210">
        <f>'Section 6 data'!$F$19</f>
        <v>10.9</v>
      </c>
      <c r="F21" s="652">
        <f t="shared" si="1"/>
        <v>1086.5219999999999</v>
      </c>
    </row>
    <row r="22" spans="2:6" ht="15" customHeight="1" x14ac:dyDescent="0.2">
      <c r="B22" s="158" t="s">
        <v>98</v>
      </c>
      <c r="C22" s="653">
        <f>'Section 6 data'!$D$20</f>
        <v>2.5630000000000002</v>
      </c>
      <c r="D22" s="654">
        <f>'Section 6 data'!$E$20</f>
        <v>313.25299999999999</v>
      </c>
      <c r="E22" s="210">
        <f>'Section 6 data'!$F$20</f>
        <v>13.13</v>
      </c>
      <c r="F22" s="652">
        <f t="shared" si="1"/>
        <v>315.81599999999997</v>
      </c>
    </row>
    <row r="23" spans="2:6" ht="15" customHeight="1" x14ac:dyDescent="0.2">
      <c r="B23" s="158" t="s">
        <v>99</v>
      </c>
      <c r="C23" s="653">
        <f>'Section 6 data'!$D$21</f>
        <v>1.792</v>
      </c>
      <c r="D23" s="654">
        <f>'Section 6 data'!$E$21</f>
        <v>427.464</v>
      </c>
      <c r="E23" s="210">
        <f>'Section 6 data'!$F$21</f>
        <v>25.48</v>
      </c>
      <c r="F23" s="652">
        <f t="shared" si="1"/>
        <v>429.25599999999997</v>
      </c>
    </row>
    <row r="24" spans="2:6" ht="15" customHeight="1" x14ac:dyDescent="0.2">
      <c r="B24" s="158" t="s">
        <v>100</v>
      </c>
      <c r="C24" s="653">
        <f>'Section 6 data'!$D$22</f>
        <v>2.1999999999999999E-2</v>
      </c>
      <c r="D24" s="654">
        <f>'Section 6 data'!$E$22</f>
        <v>289.77100000000002</v>
      </c>
      <c r="E24" s="210">
        <f>'Section 6 data'!$F$22</f>
        <v>14.22</v>
      </c>
      <c r="F24" s="652">
        <f t="shared" si="1"/>
        <v>289.79300000000001</v>
      </c>
    </row>
    <row r="25" spans="2:6" ht="15" customHeight="1" x14ac:dyDescent="0.2">
      <c r="B25" s="158" t="s">
        <v>101</v>
      </c>
      <c r="C25" s="653">
        <f>'Section 6 data'!$D$23</f>
        <v>0</v>
      </c>
      <c r="D25" s="654">
        <f>'Section 6 data'!$E$23</f>
        <v>65.004000000000005</v>
      </c>
      <c r="E25" s="210">
        <f>'Section 6 data'!$F$23</f>
        <v>20.23</v>
      </c>
      <c r="F25" s="652">
        <f t="shared" si="1"/>
        <v>65.004000000000005</v>
      </c>
    </row>
    <row r="26" spans="2:6" ht="15" customHeight="1" x14ac:dyDescent="0.2">
      <c r="B26" s="158" t="s">
        <v>102</v>
      </c>
      <c r="C26" s="653">
        <f>'Section 6 data'!$D$24</f>
        <v>0.32100000000000001</v>
      </c>
      <c r="D26" s="654">
        <f>'Section 6 data'!$E$24</f>
        <v>352.06099999999998</v>
      </c>
      <c r="E26" s="210">
        <f>'Section 6 data'!$F$24</f>
        <v>17.75</v>
      </c>
      <c r="F26" s="652">
        <f t="shared" si="1"/>
        <v>352.38200000000001</v>
      </c>
    </row>
    <row r="27" spans="2:6" ht="15" customHeight="1" x14ac:dyDescent="0.2">
      <c r="B27" s="158" t="s">
        <v>103</v>
      </c>
      <c r="C27" s="653">
        <f>'Section 6 data'!$D$25</f>
        <v>0</v>
      </c>
      <c r="D27" s="654">
        <f>'Section 6 data'!$E$25</f>
        <v>480.77499999999998</v>
      </c>
      <c r="E27" s="210">
        <f>'Section 6 data'!$F$25</f>
        <v>14.55</v>
      </c>
      <c r="F27" s="652">
        <f t="shared" si="1"/>
        <v>480.77499999999998</v>
      </c>
    </row>
    <row r="28" spans="2:6" ht="15" customHeight="1" x14ac:dyDescent="0.2">
      <c r="B28" s="158" t="s">
        <v>104</v>
      </c>
      <c r="C28" s="653">
        <f>'Section 6 data'!$D$26</f>
        <v>74.334000000000003</v>
      </c>
      <c r="D28" s="654">
        <f>'Section 6 data'!$E$26</f>
        <v>422.50400000000002</v>
      </c>
      <c r="E28" s="210">
        <f>'Section 6 data'!$F$26</f>
        <v>14.92</v>
      </c>
      <c r="F28" s="652">
        <f t="shared" si="1"/>
        <v>496.83800000000002</v>
      </c>
    </row>
    <row r="29" spans="2:6" ht="15" customHeight="1" x14ac:dyDescent="0.2">
      <c r="B29" s="156" t="s">
        <v>105</v>
      </c>
      <c r="C29" s="211">
        <f>'Section 6 data'!$D$7</f>
        <v>135.53</v>
      </c>
      <c r="D29" s="655">
        <f>'Section 6 data'!$E$7</f>
        <v>7517.1329999999998</v>
      </c>
      <c r="E29" s="703">
        <f>'Section 6 data'!$F$7</f>
        <v>5.27</v>
      </c>
      <c r="F29" s="656">
        <f t="shared" si="1"/>
        <v>7652.6629999999996</v>
      </c>
    </row>
    <row r="30" spans="2:6" ht="15" customHeight="1" x14ac:dyDescent="0.2">
      <c r="B30" s="199" t="s">
        <v>106</v>
      </c>
      <c r="C30" s="658"/>
      <c r="D30" s="658"/>
      <c r="E30" s="5"/>
      <c r="F30" s="658"/>
    </row>
    <row r="31" spans="2:6" ht="15" customHeight="1" x14ac:dyDescent="0.2">
      <c r="B31" s="194" t="s">
        <v>106</v>
      </c>
      <c r="C31" s="659">
        <f>'Section 6 data'!$D$5</f>
        <v>716.51099999999997</v>
      </c>
      <c r="D31" s="660">
        <f>'Section 6 data'!$E$5</f>
        <v>9417.15</v>
      </c>
      <c r="E31" s="705">
        <f>'Section 6 data'!$F$5</f>
        <v>4.3899999999999997</v>
      </c>
      <c r="F31" s="661">
        <f>SUM(C31,D31)</f>
        <v>10133.661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30" customHeight="1" x14ac:dyDescent="0.2">
      <c r="B6" s="184" t="str">
        <f>Index!$B$4</f>
        <v>Devon Cornwall and the Isles of Scilly</v>
      </c>
      <c r="C6" s="779">
        <f>VLOOKUP(Index!$B$4,'Square data'!$C$4:$G$18,2,FALSE)</f>
        <v>321</v>
      </c>
      <c r="D6" s="779">
        <f>VLOOKUP(Index!$B$4,'Square data'!$C$4:$G$18,3,FALSE)</f>
        <v>318</v>
      </c>
      <c r="E6" s="779">
        <f>VLOOKUP(Index!$B$4,'Square data'!$C$4:$G$18,4,FALSE)</f>
        <v>169</v>
      </c>
      <c r="F6" s="780">
        <f>VLOOKUP(Index!$B$4,'Square data'!$C$4:$G$18,5,FALSE)</f>
        <v>304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50" t="s">
        <v>77</v>
      </c>
      <c r="C5" s="171" t="s">
        <v>78</v>
      </c>
      <c r="D5" s="247" t="s">
        <v>79</v>
      </c>
    </row>
    <row r="6" spans="2:4" ht="15" customHeight="1" x14ac:dyDescent="0.2">
      <c r="B6" s="851"/>
      <c r="C6" s="858" t="s">
        <v>765</v>
      </c>
      <c r="D6" s="859"/>
    </row>
    <row r="7" spans="2:4" ht="15" customHeight="1" x14ac:dyDescent="0.2">
      <c r="B7" s="216" t="s">
        <v>83</v>
      </c>
      <c r="C7" s="217"/>
      <c r="D7" s="217"/>
    </row>
    <row r="8" spans="2:4" ht="15" customHeight="1" x14ac:dyDescent="0.2">
      <c r="B8" s="218" t="s">
        <v>84</v>
      </c>
      <c r="C8" s="57">
        <f>'Yield class data'!$D$8</f>
        <v>17.27</v>
      </c>
      <c r="D8" s="304">
        <f>'Yield class data'!$E$8</f>
        <v>15.39</v>
      </c>
    </row>
    <row r="9" spans="2:4" ht="15" customHeight="1" x14ac:dyDescent="0.2">
      <c r="B9" s="218" t="s">
        <v>85</v>
      </c>
      <c r="C9" s="57">
        <f>'Yield class data'!$D$9</f>
        <v>9.0299999999999994</v>
      </c>
      <c r="D9" s="304">
        <f>'Yield class data'!$E$9</f>
        <v>8.0500000000000007</v>
      </c>
    </row>
    <row r="10" spans="2:4" ht="15" customHeight="1" x14ac:dyDescent="0.2">
      <c r="B10" s="218" t="s">
        <v>86</v>
      </c>
      <c r="C10" s="57">
        <f>'Yield class data'!$D$10</f>
        <v>12.48</v>
      </c>
      <c r="D10" s="304">
        <f>'Yield class data'!$E$10</f>
        <v>11.74</v>
      </c>
    </row>
    <row r="11" spans="2:4" ht="15" customHeight="1" x14ac:dyDescent="0.2">
      <c r="B11" s="218" t="s">
        <v>87</v>
      </c>
      <c r="C11" s="57">
        <f>'Yield class data'!$D$11</f>
        <v>14.11</v>
      </c>
      <c r="D11" s="304">
        <f>'Yield class data'!$E$11</f>
        <v>14.77</v>
      </c>
    </row>
    <row r="12" spans="2:4" ht="15" customHeight="1" x14ac:dyDescent="0.2">
      <c r="B12" s="218" t="s">
        <v>88</v>
      </c>
      <c r="C12" s="57">
        <f>'Yield class data'!$D$12</f>
        <v>11.94</v>
      </c>
      <c r="D12" s="304">
        <f>'Yield class data'!$E$12</f>
        <v>10.96</v>
      </c>
    </row>
    <row r="13" spans="2:4" ht="15" customHeight="1" x14ac:dyDescent="0.2">
      <c r="B13" s="218" t="s">
        <v>89</v>
      </c>
      <c r="C13" s="57">
        <f>'Yield class data'!$D$13</f>
        <v>16.52</v>
      </c>
      <c r="D13" s="304">
        <f>'Yield class data'!$E$13</f>
        <v>12.55</v>
      </c>
    </row>
    <row r="14" spans="2:4" ht="15" customHeight="1" x14ac:dyDescent="0.2">
      <c r="B14" s="218" t="s">
        <v>90</v>
      </c>
      <c r="C14" s="57">
        <f>'Yield class data'!$D$14</f>
        <v>8.7200000000000006</v>
      </c>
      <c r="D14" s="304">
        <f>'Yield class data'!$E$14</f>
        <v>10.29</v>
      </c>
    </row>
    <row r="15" spans="2:4" ht="15" customHeight="1" x14ac:dyDescent="0.2">
      <c r="B15" s="218" t="s">
        <v>91</v>
      </c>
      <c r="C15" s="57">
        <f>'Yield class data'!$D$15</f>
        <v>16.420000000000002</v>
      </c>
      <c r="D15" s="304">
        <f>'Yield class data'!$E$15</f>
        <v>14.3</v>
      </c>
    </row>
    <row r="16" spans="2:4" ht="15" customHeight="1" x14ac:dyDescent="0.2">
      <c r="B16" s="222" t="s">
        <v>92</v>
      </c>
      <c r="C16" s="306">
        <f>'Yield class data'!$D$6</f>
        <v>15.97</v>
      </c>
      <c r="D16" s="305">
        <f>'Yield class data'!$E$6</f>
        <v>13.14</v>
      </c>
    </row>
    <row r="17" spans="2:4" ht="15" customHeight="1" x14ac:dyDescent="0.2">
      <c r="B17" s="216" t="s">
        <v>93</v>
      </c>
      <c r="C17" s="217"/>
      <c r="D17" s="217"/>
    </row>
    <row r="18" spans="2:4" ht="15" customHeight="1" x14ac:dyDescent="0.2">
      <c r="B18" s="218" t="s">
        <v>94</v>
      </c>
      <c r="C18" s="57">
        <f>'Yield class data'!$D$16</f>
        <v>3.85</v>
      </c>
      <c r="D18" s="304">
        <f>'Yield class data'!$E$16</f>
        <v>4.74</v>
      </c>
    </row>
    <row r="19" spans="2:4" ht="15" customHeight="1" x14ac:dyDescent="0.2">
      <c r="B19" s="218" t="s">
        <v>95</v>
      </c>
      <c r="C19" s="57">
        <f>'Yield class data'!$D$17</f>
        <v>6.28</v>
      </c>
      <c r="D19" s="304">
        <f>'Yield class data'!$E$17</f>
        <v>7.3</v>
      </c>
    </row>
    <row r="20" spans="2:4" ht="15" customHeight="1" x14ac:dyDescent="0.2">
      <c r="B20" s="218" t="s">
        <v>96</v>
      </c>
      <c r="C20" s="57">
        <f>'Yield class data'!$D$18</f>
        <v>4.3899999999999997</v>
      </c>
      <c r="D20" s="304">
        <f>'Yield class data'!$E$18</f>
        <v>5.32</v>
      </c>
    </row>
    <row r="21" spans="2:4" ht="15" customHeight="1" x14ac:dyDescent="0.2">
      <c r="B21" s="218" t="s">
        <v>97</v>
      </c>
      <c r="C21" s="57">
        <f>'Yield class data'!$D$19</f>
        <v>5.15</v>
      </c>
      <c r="D21" s="304">
        <f>'Yield class data'!$E$19</f>
        <v>6.27</v>
      </c>
    </row>
    <row r="22" spans="2:4" ht="15" customHeight="1" x14ac:dyDescent="0.2">
      <c r="B22" s="218" t="s">
        <v>98</v>
      </c>
      <c r="C22" s="57">
        <f>'Yield class data'!$D$20</f>
        <v>3.11</v>
      </c>
      <c r="D22" s="304">
        <f>'Yield class data'!$E$20</f>
        <v>5.57</v>
      </c>
    </row>
    <row r="23" spans="2:4" ht="15" customHeight="1" x14ac:dyDescent="0.2">
      <c r="B23" s="218" t="s">
        <v>99</v>
      </c>
      <c r="C23" s="57">
        <f>'Yield class data'!$D$21</f>
        <v>5.78</v>
      </c>
      <c r="D23" s="304">
        <f>'Yield class data'!$E$21</f>
        <v>6.94</v>
      </c>
    </row>
    <row r="24" spans="2:4" ht="15" customHeight="1" x14ac:dyDescent="0.2">
      <c r="B24" s="218" t="s">
        <v>100</v>
      </c>
      <c r="C24" s="57">
        <f>'Yield class data'!$D$22</f>
        <v>2.2599999999999998</v>
      </c>
      <c r="D24" s="304">
        <f>'Yield class data'!$E$22</f>
        <v>2.86</v>
      </c>
    </row>
    <row r="25" spans="2:4" ht="15" customHeight="1" x14ac:dyDescent="0.2">
      <c r="B25" s="218" t="s">
        <v>101</v>
      </c>
      <c r="C25" s="57">
        <f>'Yield class data'!$D$23</f>
        <v>0</v>
      </c>
      <c r="D25" s="304">
        <f>'Yield class data'!$E$23</f>
        <v>4.2699999999999996</v>
      </c>
    </row>
    <row r="26" spans="2:4" ht="15" customHeight="1" x14ac:dyDescent="0.2">
      <c r="B26" s="218" t="s">
        <v>102</v>
      </c>
      <c r="C26" s="57">
        <f>'Yield class data'!$D$24</f>
        <v>5.87</v>
      </c>
      <c r="D26" s="304">
        <f>'Yield class data'!$E$24</f>
        <v>5.3</v>
      </c>
    </row>
    <row r="27" spans="2:4" ht="15" customHeight="1" x14ac:dyDescent="0.2">
      <c r="B27" s="218" t="s">
        <v>103</v>
      </c>
      <c r="C27" s="57">
        <f>'Yield class data'!$D$25</f>
        <v>0</v>
      </c>
      <c r="D27" s="304">
        <f>'Yield class data'!$E$25</f>
        <v>4.01</v>
      </c>
    </row>
    <row r="28" spans="2:4" ht="15" customHeight="1" x14ac:dyDescent="0.2">
      <c r="B28" s="218" t="s">
        <v>104</v>
      </c>
      <c r="C28" s="57">
        <f>'Yield class data'!$D$26</f>
        <v>3.96</v>
      </c>
      <c r="D28" s="304">
        <f>'Yield class data'!$E$26</f>
        <v>5.82</v>
      </c>
    </row>
    <row r="29" spans="2:4" ht="15" customHeight="1" x14ac:dyDescent="0.2">
      <c r="B29" s="222" t="s">
        <v>105</v>
      </c>
      <c r="C29" s="306">
        <f>'Yield class data'!$D$7</f>
        <v>4.6100000000000003</v>
      </c>
      <c r="D29" s="305">
        <f>'Yield class data'!$E$7</f>
        <v>5.17</v>
      </c>
    </row>
    <row r="30" spans="2:4" ht="15" customHeight="1" x14ac:dyDescent="0.2">
      <c r="B30" s="216" t="s">
        <v>106</v>
      </c>
      <c r="C30" s="217"/>
      <c r="D30" s="217"/>
    </row>
    <row r="31" spans="2:4" ht="15" customHeight="1" x14ac:dyDescent="0.2">
      <c r="B31" s="222" t="s">
        <v>106</v>
      </c>
      <c r="C31" s="306">
        <f>'Yield class data'!$D$5</f>
        <v>14.18</v>
      </c>
      <c r="D31" s="305">
        <f>'Yield class data'!$E$5</f>
        <v>6.77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6"/>
      <c r="C5" s="171" t="s">
        <v>78</v>
      </c>
      <c r="D5" s="852" t="s">
        <v>79</v>
      </c>
      <c r="E5" s="861"/>
    </row>
    <row r="6" spans="2:5" ht="30" customHeight="1" x14ac:dyDescent="0.2">
      <c r="B6" s="860"/>
      <c r="C6" s="170" t="s">
        <v>325</v>
      </c>
      <c r="D6" s="170" t="s">
        <v>325</v>
      </c>
      <c r="E6" s="172" t="s">
        <v>185</v>
      </c>
    </row>
    <row r="7" spans="2:5" ht="15" customHeight="1" x14ac:dyDescent="0.2">
      <c r="B7" s="183" t="str">
        <f>Index!$B$4</f>
        <v>Devon Cornwall and the Isles of Scilly</v>
      </c>
      <c r="C7" s="184"/>
      <c r="D7" s="184"/>
      <c r="E7" s="185"/>
    </row>
    <row r="8" spans="2:5" ht="15" customHeight="1" x14ac:dyDescent="0.2">
      <c r="B8" s="173" t="s">
        <v>92</v>
      </c>
      <c r="C8" s="675">
        <f>'Section 8 data'!$D$6</f>
        <v>7.5179999999999998</v>
      </c>
      <c r="D8" s="675">
        <f>'Section 8 data'!$E$6</f>
        <v>2283.4638052418504</v>
      </c>
      <c r="E8" s="701">
        <f>'Section 8 data'!$F$6</f>
        <v>14.159882092344199</v>
      </c>
    </row>
    <row r="9" spans="2:5" ht="15" customHeight="1" x14ac:dyDescent="0.2">
      <c r="B9" s="173" t="s">
        <v>105</v>
      </c>
      <c r="C9" s="675">
        <f>'Section 8 data'!$D$7</f>
        <v>0.2</v>
      </c>
      <c r="D9" s="675">
        <f>'Section 8 data'!$E$7</f>
        <v>9427.0598001902708</v>
      </c>
      <c r="E9" s="701">
        <f>'Section 8 data'!$F$7</f>
        <v>8.6168585591502307</v>
      </c>
    </row>
    <row r="10" spans="2:5" ht="15" customHeight="1" x14ac:dyDescent="0.2">
      <c r="B10" s="175" t="s">
        <v>106</v>
      </c>
      <c r="C10" s="660">
        <f>'Section 8 data'!$D$5</f>
        <v>7.718</v>
      </c>
      <c r="D10" s="660">
        <f>'Section 8 data'!$E$5</f>
        <v>11721.5496583526</v>
      </c>
      <c r="E10" s="702">
        <f>'Section 8 data'!$F$5</f>
        <v>7.5830305775470297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6"/>
      <c r="C5" s="318" t="s">
        <v>78</v>
      </c>
      <c r="D5" s="852" t="s">
        <v>79</v>
      </c>
      <c r="E5" s="861"/>
    </row>
    <row r="6" spans="2:5" ht="30" customHeight="1" x14ac:dyDescent="0.2">
      <c r="B6" s="860"/>
      <c r="C6" s="176" t="s">
        <v>81</v>
      </c>
      <c r="D6" s="177" t="s">
        <v>81</v>
      </c>
      <c r="E6" s="178" t="s">
        <v>185</v>
      </c>
    </row>
    <row r="7" spans="2:5" ht="15" customHeight="1" x14ac:dyDescent="0.2">
      <c r="B7" s="183" t="str">
        <f>Index!$B$4</f>
        <v>Devon Cornwall and the Isles of Scilly</v>
      </c>
      <c r="C7" s="186"/>
      <c r="D7" s="186"/>
      <c r="E7" s="187"/>
    </row>
    <row r="8" spans="2:5" ht="15" customHeight="1" x14ac:dyDescent="0.2">
      <c r="B8" s="173" t="s">
        <v>92</v>
      </c>
      <c r="C8" s="179">
        <f>'Section 8 data'!$D$32</f>
        <v>2.5000000000000001E-2</v>
      </c>
      <c r="D8" s="180">
        <f>'Section 8 data'!$E$32</f>
        <v>4.5536266870494098</v>
      </c>
      <c r="E8" s="174">
        <f>'Section 8 data'!$F$32</f>
        <v>14.2310137077791</v>
      </c>
    </row>
    <row r="9" spans="2:5" ht="15" customHeight="1" x14ac:dyDescent="0.2">
      <c r="B9" s="173" t="s">
        <v>105</v>
      </c>
      <c r="C9" s="179">
        <f>'Section 8 data'!$D$33</f>
        <v>3.0000000000000001E-3</v>
      </c>
      <c r="D9" s="180">
        <f>'Section 8 data'!$E$33</f>
        <v>20.705833844882601</v>
      </c>
      <c r="E9" s="174">
        <f>'Section 8 data'!$F$33</f>
        <v>6.1441062516845797</v>
      </c>
    </row>
    <row r="10" spans="2:5" ht="15" customHeight="1" x14ac:dyDescent="0.2">
      <c r="B10" s="175" t="s">
        <v>106</v>
      </c>
      <c r="C10" s="181">
        <f>'Section 8 data'!$D$31</f>
        <v>2.8000000000000001E-2</v>
      </c>
      <c r="D10" s="182">
        <f>'Section 8 data'!$E$31</f>
        <v>25.305731092109902</v>
      </c>
      <c r="E10" s="188">
        <f>'Section 8 data'!$F$31</f>
        <v>5.6820514049774404</v>
      </c>
    </row>
  </sheetData>
  <mergeCells count="2">
    <mergeCell ref="B5:B6"/>
    <mergeCell ref="D5:E5"/>
  </mergeCells>
  <conditionalFormatting sqref="D8:E10">
    <cfRule type="expression" dxfId="323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499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3" t="str">
        <f>Index!$B$4</f>
        <v>Devon Cornwall and the Isles of Scilly</v>
      </c>
      <c r="C7" s="772"/>
      <c r="D7" s="772"/>
      <c r="E7" s="772"/>
      <c r="F7" s="772"/>
    </row>
    <row r="8" spans="2:6" ht="15" customHeight="1" x14ac:dyDescent="0.2">
      <c r="B8" s="42" t="s">
        <v>331</v>
      </c>
      <c r="C8" s="43">
        <f>'Section 9 chart data'!D35</f>
        <v>75.849000000000004</v>
      </c>
      <c r="D8" s="44">
        <f>'Section 9 chart data'!J35</f>
        <v>238.006</v>
      </c>
      <c r="E8" s="146">
        <f>'Section 9 chart data'!K35</f>
        <v>18.350000000000001</v>
      </c>
      <c r="F8" s="45">
        <f t="shared" ref="F8:F13" si="0">SUM(C8,D8)</f>
        <v>313.85500000000002</v>
      </c>
    </row>
    <row r="9" spans="2:6" ht="15" customHeight="1" x14ac:dyDescent="0.2">
      <c r="B9" s="42" t="s">
        <v>222</v>
      </c>
      <c r="C9" s="43">
        <f>'Section 9 chart data'!D36</f>
        <v>72.099999999999994</v>
      </c>
      <c r="D9" s="44">
        <f>'Section 9 chart data'!J36</f>
        <v>258.863</v>
      </c>
      <c r="E9" s="146">
        <f>'Section 9 chart data'!K36</f>
        <v>16.739999999999998</v>
      </c>
      <c r="F9" s="45">
        <f t="shared" si="0"/>
        <v>330.96299999999997</v>
      </c>
    </row>
    <row r="10" spans="2:6" ht="15" customHeight="1" x14ac:dyDescent="0.2">
      <c r="B10" s="42" t="s">
        <v>225</v>
      </c>
      <c r="C10" s="43">
        <f>'Section 9 chart data'!D37</f>
        <v>72.724000000000004</v>
      </c>
      <c r="D10" s="44">
        <f>'Section 9 chart data'!J37</f>
        <v>420.42200000000003</v>
      </c>
      <c r="E10" s="146">
        <f>'Section 9 chart data'!K37</f>
        <v>18.03</v>
      </c>
      <c r="F10" s="45">
        <f t="shared" si="0"/>
        <v>493.14600000000002</v>
      </c>
    </row>
    <row r="11" spans="2:6" ht="15" customHeight="1" x14ac:dyDescent="0.2">
      <c r="B11" s="42" t="s">
        <v>226</v>
      </c>
      <c r="C11" s="43">
        <f>'Section 9 chart data'!D38</f>
        <v>92.063000000000002</v>
      </c>
      <c r="D11" s="44">
        <f>'Section 9 chart data'!J38</f>
        <v>350.44</v>
      </c>
      <c r="E11" s="146">
        <f>'Section 9 chart data'!K38</f>
        <v>15.81</v>
      </c>
      <c r="F11" s="45">
        <f t="shared" si="0"/>
        <v>442.50299999999999</v>
      </c>
    </row>
    <row r="12" spans="2:6" ht="15" customHeight="1" x14ac:dyDescent="0.2">
      <c r="B12" s="42" t="s">
        <v>227</v>
      </c>
      <c r="C12" s="43">
        <f>'Section 9 chart data'!D39</f>
        <v>76.516999999999996</v>
      </c>
      <c r="D12" s="44">
        <f>'Section 9 chart data'!J39</f>
        <v>257.19099999999997</v>
      </c>
      <c r="E12" s="146">
        <f>'Section 9 chart data'!K39</f>
        <v>19.52</v>
      </c>
      <c r="F12" s="45">
        <f t="shared" si="0"/>
        <v>333.70799999999997</v>
      </c>
    </row>
    <row r="13" spans="2:6" ht="15" customHeight="1" x14ac:dyDescent="0.2">
      <c r="B13" s="46" t="s">
        <v>228</v>
      </c>
      <c r="C13" s="47">
        <f>'Section 9 chart data'!D40</f>
        <v>89.004999999999995</v>
      </c>
      <c r="D13" s="48">
        <f>'Section 9 chart data'!J40</f>
        <v>166.393</v>
      </c>
      <c r="E13" s="147">
        <f>'Section 9 chart data'!K40</f>
        <v>14.57</v>
      </c>
      <c r="F13" s="49">
        <f t="shared" si="0"/>
        <v>255.398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497</v>
      </c>
    </row>
    <row r="5" spans="2:20" ht="15" customHeight="1" x14ac:dyDescent="0.2">
      <c r="B5" s="864" t="s">
        <v>77</v>
      </c>
      <c r="C5" s="866" t="s">
        <v>331</v>
      </c>
      <c r="D5" s="866"/>
      <c r="E5" s="866"/>
      <c r="F5" s="866" t="s">
        <v>222</v>
      </c>
      <c r="G5" s="866"/>
      <c r="H5" s="866"/>
      <c r="I5" s="866" t="s">
        <v>225</v>
      </c>
      <c r="J5" s="866"/>
      <c r="K5" s="866"/>
      <c r="L5" s="866" t="s">
        <v>226</v>
      </c>
      <c r="M5" s="866"/>
      <c r="N5" s="866"/>
      <c r="O5" s="866" t="s">
        <v>227</v>
      </c>
      <c r="P5" s="866"/>
      <c r="Q5" s="866"/>
      <c r="R5" s="866" t="s">
        <v>228</v>
      </c>
      <c r="S5" s="866"/>
      <c r="T5" s="791"/>
    </row>
    <row r="6" spans="2:20" ht="15" customHeight="1" x14ac:dyDescent="0.2">
      <c r="B6" s="865"/>
      <c r="C6" s="129" t="s">
        <v>78</v>
      </c>
      <c r="D6" s="868" t="s">
        <v>79</v>
      </c>
      <c r="E6" s="868"/>
      <c r="F6" s="129" t="s">
        <v>78</v>
      </c>
      <c r="G6" s="868" t="s">
        <v>79</v>
      </c>
      <c r="H6" s="868"/>
      <c r="I6" s="129" t="s">
        <v>78</v>
      </c>
      <c r="J6" s="868" t="s">
        <v>79</v>
      </c>
      <c r="K6" s="868"/>
      <c r="L6" s="129" t="s">
        <v>78</v>
      </c>
      <c r="M6" s="868" t="s">
        <v>79</v>
      </c>
      <c r="N6" s="868"/>
      <c r="O6" s="129" t="s">
        <v>78</v>
      </c>
      <c r="P6" s="868" t="s">
        <v>79</v>
      </c>
      <c r="Q6" s="868"/>
      <c r="R6" s="129" t="s">
        <v>78</v>
      </c>
      <c r="S6" s="868" t="s">
        <v>79</v>
      </c>
      <c r="T6" s="794"/>
    </row>
    <row r="7" spans="2:20" ht="30" customHeight="1" x14ac:dyDescent="0.2">
      <c r="B7" s="865"/>
      <c r="C7" s="867" t="s">
        <v>325</v>
      </c>
      <c r="D7" s="867"/>
      <c r="E7" s="149" t="s">
        <v>82</v>
      </c>
      <c r="F7" s="867" t="s">
        <v>325</v>
      </c>
      <c r="G7" s="867"/>
      <c r="H7" s="149" t="s">
        <v>82</v>
      </c>
      <c r="I7" s="867" t="s">
        <v>325</v>
      </c>
      <c r="J7" s="867"/>
      <c r="K7" s="149" t="s">
        <v>82</v>
      </c>
      <c r="L7" s="867" t="s">
        <v>325</v>
      </c>
      <c r="M7" s="867"/>
      <c r="N7" s="149" t="s">
        <v>82</v>
      </c>
      <c r="O7" s="867" t="s">
        <v>325</v>
      </c>
      <c r="P7" s="867"/>
      <c r="Q7" s="149" t="s">
        <v>82</v>
      </c>
      <c r="R7" s="867" t="s">
        <v>325</v>
      </c>
      <c r="S7" s="867"/>
      <c r="T7" s="150" t="s">
        <v>82</v>
      </c>
    </row>
    <row r="8" spans="2:20" ht="15" customHeight="1" x14ac:dyDescent="0.2">
      <c r="B8" s="183" t="str">
        <f>Index!$B$4</f>
        <v>Devon Cornwall and the Isles of Scilly</v>
      </c>
      <c r="C8" s="713"/>
      <c r="D8" s="713"/>
      <c r="E8" s="152"/>
      <c r="F8" s="713"/>
      <c r="G8" s="713"/>
      <c r="H8" s="152"/>
      <c r="I8" s="713"/>
      <c r="J8" s="713"/>
      <c r="K8" s="152"/>
      <c r="L8" s="713"/>
      <c r="M8" s="713"/>
      <c r="N8" s="152"/>
      <c r="O8" s="713"/>
      <c r="P8" s="713"/>
      <c r="Q8" s="152"/>
      <c r="R8" s="713"/>
      <c r="S8" s="713"/>
      <c r="T8" s="152"/>
    </row>
    <row r="9" spans="2:20" ht="15" customHeight="1" x14ac:dyDescent="0.2">
      <c r="B9" s="156" t="s">
        <v>92</v>
      </c>
      <c r="C9" s="710">
        <f>'Section 9 chart data'!$C$46</f>
        <v>75.849000000000004</v>
      </c>
      <c r="D9" s="710">
        <f>'Section 9 chart data'!$C$63</f>
        <v>330.42700000000002</v>
      </c>
      <c r="E9" s="154">
        <f>'Section 9 chart data'!$D$63</f>
        <v>17.149999999999999</v>
      </c>
      <c r="F9" s="710">
        <f>'Section 9 chart data'!$D$46</f>
        <v>72.099999999999994</v>
      </c>
      <c r="G9" s="710">
        <f>'Section 9 chart data'!$E$63</f>
        <v>520.34100000000001</v>
      </c>
      <c r="H9" s="154">
        <f>'Section 9 chart data'!$F$63</f>
        <v>15.88</v>
      </c>
      <c r="I9" s="710">
        <f>'Section 9 chart data'!$E$46</f>
        <v>72.724000000000004</v>
      </c>
      <c r="J9" s="710">
        <f>'Section 9 chart data'!$G$63</f>
        <v>72.556250000000006</v>
      </c>
      <c r="K9" s="154">
        <f>'Section 9 chart data'!$H$63</f>
        <v>11.5</v>
      </c>
      <c r="L9" s="710">
        <f>'Section 9 chart data'!$F$46</f>
        <v>92.063000000000002</v>
      </c>
      <c r="M9" s="710">
        <f>'Section 9 chart data'!$I$63</f>
        <v>212.33600000000001</v>
      </c>
      <c r="N9" s="154">
        <f>'Section 9 chart data'!$J$63</f>
        <v>14.74</v>
      </c>
      <c r="O9" s="710">
        <f>'Section 9 chart data'!$G$46</f>
        <v>76.516999999999996</v>
      </c>
      <c r="P9" s="710">
        <f>'Section 9 chart data'!$K$63</f>
        <v>227.797</v>
      </c>
      <c r="Q9" s="154">
        <f>'Section 9 chart data'!$L$63</f>
        <v>14.85</v>
      </c>
      <c r="R9" s="710">
        <f>'Section 9 chart data'!$H$46</f>
        <v>89.004999999999995</v>
      </c>
      <c r="S9" s="710">
        <f>'Section 9 chart data'!$M$63</f>
        <v>166.84</v>
      </c>
      <c r="T9" s="157">
        <f>'Section 9 chart data'!$N$63</f>
        <v>21.27</v>
      </c>
    </row>
    <row r="10" spans="2:20" ht="15" customHeight="1" x14ac:dyDescent="0.2">
      <c r="B10" s="158" t="s">
        <v>84</v>
      </c>
      <c r="C10" s="711">
        <f>'Section 9 chart data'!$C$47</f>
        <v>49.874000000000002</v>
      </c>
      <c r="D10" s="711">
        <f>'Section 9 chart data'!$C$64</f>
        <v>129.17500000000001</v>
      </c>
      <c r="E10" s="153">
        <f>'Section 9 chart data'!$D$64</f>
        <v>35.81</v>
      </c>
      <c r="F10" s="711">
        <f>'Section 9 chart data'!$D$47</f>
        <v>45.893999999999998</v>
      </c>
      <c r="G10" s="711">
        <f>'Section 9 chart data'!$E$64</f>
        <v>262.56700000000001</v>
      </c>
      <c r="H10" s="153">
        <f>'Section 9 chart data'!$F$64</f>
        <v>31.03</v>
      </c>
      <c r="I10" s="711">
        <f>'Section 9 chart data'!$E$47</f>
        <v>45.279000000000003</v>
      </c>
      <c r="J10" s="711">
        <f>'Section 9 chart data'!$G$64</f>
        <v>18.114062499999999</v>
      </c>
      <c r="K10" s="153">
        <f>'Section 9 chart data'!$H$64</f>
        <v>26.64</v>
      </c>
      <c r="L10" s="711">
        <f>'Section 9 chart data'!$F$47</f>
        <v>56.978999999999999</v>
      </c>
      <c r="M10" s="711">
        <f>'Section 9 chart data'!$I$64</f>
        <v>65.64</v>
      </c>
      <c r="N10" s="153">
        <f>'Section 9 chart data'!$J$64</f>
        <v>35.4</v>
      </c>
      <c r="O10" s="711">
        <f>'Section 9 chart data'!$G$47</f>
        <v>42.661999999999999</v>
      </c>
      <c r="P10" s="711">
        <f>'Section 9 chart data'!$K$64</f>
        <v>33.496000000000002</v>
      </c>
      <c r="Q10" s="153">
        <f>'Section 9 chart data'!$L$64</f>
        <v>20.07</v>
      </c>
      <c r="R10" s="711">
        <f>'Section 9 chart data'!$H$47</f>
        <v>46.396000000000001</v>
      </c>
      <c r="S10" s="711">
        <f>'Section 9 chart data'!$M$64</f>
        <v>78.296999999999997</v>
      </c>
      <c r="T10" s="159">
        <f>'Section 9 chart data'!$N$64</f>
        <v>41.29</v>
      </c>
    </row>
    <row r="11" spans="2:20" ht="15" customHeight="1" x14ac:dyDescent="0.2">
      <c r="B11" s="158" t="s">
        <v>85</v>
      </c>
      <c r="C11" s="711">
        <f>'Section 9 chart data'!$C$48</f>
        <v>2.536</v>
      </c>
      <c r="D11" s="711">
        <f>'Section 9 chart data'!$C$65</f>
        <v>7.5570000000000004</v>
      </c>
      <c r="E11" s="153">
        <f>'Section 9 chart data'!$D$65</f>
        <v>31.31</v>
      </c>
      <c r="F11" s="711">
        <f>'Section 9 chart data'!$D$48</f>
        <v>2.641</v>
      </c>
      <c r="G11" s="711">
        <f>'Section 9 chart data'!$E$65</f>
        <v>5.4740000000000002</v>
      </c>
      <c r="H11" s="153">
        <f>'Section 9 chart data'!$F$65</f>
        <v>30.47</v>
      </c>
      <c r="I11" s="711">
        <f>'Section 9 chart data'!$E$48</f>
        <v>2.4609999999999999</v>
      </c>
      <c r="J11" s="711">
        <f>'Section 9 chart data'!$G$65</f>
        <v>6.9693750000000003</v>
      </c>
      <c r="K11" s="153">
        <f>'Section 9 chart data'!$H$65</f>
        <v>47.08</v>
      </c>
      <c r="L11" s="711">
        <f>'Section 9 chart data'!$F$48</f>
        <v>2.1949999999999998</v>
      </c>
      <c r="M11" s="711">
        <f>'Section 9 chart data'!$I$65</f>
        <v>18.003</v>
      </c>
      <c r="N11" s="153">
        <f>'Section 9 chart data'!$J$65</f>
        <v>50.67</v>
      </c>
      <c r="O11" s="711">
        <f>'Section 9 chart data'!$G$48</f>
        <v>3.278</v>
      </c>
      <c r="P11" s="711">
        <f>'Section 9 chart data'!$K$65</f>
        <v>5.5110000000000001</v>
      </c>
      <c r="Q11" s="153">
        <f>'Section 9 chart data'!$L$65</f>
        <v>35.81</v>
      </c>
      <c r="R11" s="711">
        <f>'Section 9 chart data'!$H$48</f>
        <v>3.2429999999999999</v>
      </c>
      <c r="S11" s="711">
        <f>'Section 9 chart data'!$M$65</f>
        <v>4.4450000000000003</v>
      </c>
      <c r="T11" s="159">
        <f>'Section 9 chart data'!$N$65</f>
        <v>29.2</v>
      </c>
    </row>
    <row r="12" spans="2:20" ht="15" customHeight="1" x14ac:dyDescent="0.2">
      <c r="B12" s="158" t="s">
        <v>86</v>
      </c>
      <c r="C12" s="711">
        <f>'Section 9 chart data'!$C$49</f>
        <v>2.4</v>
      </c>
      <c r="D12" s="711">
        <f>'Section 9 chart data'!$C$66</f>
        <v>9.7319999999999993</v>
      </c>
      <c r="E12" s="153">
        <f>'Section 9 chart data'!$D$66</f>
        <v>51.99</v>
      </c>
      <c r="F12" s="711">
        <f>'Section 9 chart data'!$D$49</f>
        <v>3.1789999999999998</v>
      </c>
      <c r="G12" s="711">
        <f>'Section 9 chart data'!$E$66</f>
        <v>18.081</v>
      </c>
      <c r="H12" s="153">
        <f>'Section 9 chart data'!$F$66</f>
        <v>91.21</v>
      </c>
      <c r="I12" s="711">
        <f>'Section 9 chart data'!$E$49</f>
        <v>4.4240000000000004</v>
      </c>
      <c r="J12" s="711">
        <f>'Section 9 chart data'!$G$66</f>
        <v>0.255</v>
      </c>
      <c r="K12" s="153">
        <f>'Section 9 chart data'!$H$66</f>
        <v>65.09</v>
      </c>
      <c r="L12" s="711">
        <f>'Section 9 chart data'!$F$49</f>
        <v>1.974</v>
      </c>
      <c r="M12" s="711">
        <f>'Section 9 chart data'!$I$66</f>
        <v>0.80400000000000005</v>
      </c>
      <c r="N12" s="153">
        <f>'Section 9 chart data'!$J$66</f>
        <v>65.03</v>
      </c>
      <c r="O12" s="711">
        <f>'Section 9 chart data'!$G$49</f>
        <v>2.92</v>
      </c>
      <c r="P12" s="711">
        <f>'Section 9 chart data'!$K$66</f>
        <v>0.76</v>
      </c>
      <c r="Q12" s="153">
        <f>'Section 9 chart data'!$L$66</f>
        <v>64.94</v>
      </c>
      <c r="R12" s="711">
        <f>'Section 9 chart data'!$H$49</f>
        <v>1.149</v>
      </c>
      <c r="S12" s="711">
        <f>'Section 9 chart data'!$M$66</f>
        <v>3.6989999999999998</v>
      </c>
      <c r="T12" s="159">
        <f>'Section 9 chart data'!$N$66</f>
        <v>89.98</v>
      </c>
    </row>
    <row r="13" spans="2:20" ht="15" customHeight="1" x14ac:dyDescent="0.2">
      <c r="B13" s="158" t="s">
        <v>87</v>
      </c>
      <c r="C13" s="711">
        <f>'Section 9 chart data'!$C$50</f>
        <v>2.9460000000000002</v>
      </c>
      <c r="D13" s="711">
        <f>'Section 9 chart data'!$C$67</f>
        <v>14.675000000000001</v>
      </c>
      <c r="E13" s="153">
        <f>'Section 9 chart data'!$D$67</f>
        <v>25.67</v>
      </c>
      <c r="F13" s="711">
        <f>'Section 9 chart data'!$D$50</f>
        <v>1.7569999999999999</v>
      </c>
      <c r="G13" s="711">
        <f>'Section 9 chart data'!$E$67</f>
        <v>27.658000000000001</v>
      </c>
      <c r="H13" s="153">
        <f>'Section 9 chart data'!$F$67</f>
        <v>30.11</v>
      </c>
      <c r="I13" s="711">
        <f>'Section 9 chart data'!$E$50</f>
        <v>2.1160000000000001</v>
      </c>
      <c r="J13" s="711">
        <f>'Section 9 chart data'!$G$67</f>
        <v>5.4556250000000004</v>
      </c>
      <c r="K13" s="153">
        <f>'Section 9 chart data'!$H$67</f>
        <v>28</v>
      </c>
      <c r="L13" s="711">
        <f>'Section 9 chart data'!$F$50</f>
        <v>3.2589999999999999</v>
      </c>
      <c r="M13" s="711">
        <f>'Section 9 chart data'!$I$67</f>
        <v>35.018000000000001</v>
      </c>
      <c r="N13" s="153">
        <f>'Section 9 chart data'!$J$67</f>
        <v>35.130000000000003</v>
      </c>
      <c r="O13" s="711">
        <f>'Section 9 chart data'!$G$50</f>
        <v>0.85899999999999999</v>
      </c>
      <c r="P13" s="711">
        <f>'Section 9 chart data'!$K$67</f>
        <v>85.450999999999993</v>
      </c>
      <c r="Q13" s="153">
        <f>'Section 9 chart data'!$L$67</f>
        <v>36.9</v>
      </c>
      <c r="R13" s="711">
        <f>'Section 9 chart data'!$H$50</f>
        <v>3.4740000000000002</v>
      </c>
      <c r="S13" s="711">
        <f>'Section 9 chart data'!$M$67</f>
        <v>16.672000000000001</v>
      </c>
      <c r="T13" s="159">
        <f>'Section 9 chart data'!$N$67</f>
        <v>52.83</v>
      </c>
    </row>
    <row r="14" spans="2:20" ht="15" customHeight="1" x14ac:dyDescent="0.2">
      <c r="B14" s="158" t="s">
        <v>88</v>
      </c>
      <c r="C14" s="711">
        <f>'Section 9 chart data'!$C$51</f>
        <v>2.3380000000000001</v>
      </c>
      <c r="D14" s="711">
        <f>'Section 9 chart data'!$C$68</f>
        <v>58.918999999999997</v>
      </c>
      <c r="E14" s="153">
        <f>'Section 9 chart data'!$D$68</f>
        <v>20.28</v>
      </c>
      <c r="F14" s="711">
        <f>'Section 9 chart data'!$D$51</f>
        <v>2.8889999999999998</v>
      </c>
      <c r="G14" s="711">
        <f>'Section 9 chart data'!$E$68</f>
        <v>56.475000000000001</v>
      </c>
      <c r="H14" s="153">
        <f>'Section 9 chart data'!$F$68</f>
        <v>19.850000000000001</v>
      </c>
      <c r="I14" s="711">
        <f>'Section 9 chart data'!$E$51</f>
        <v>3.9039999999999999</v>
      </c>
      <c r="J14" s="711">
        <f>'Section 9 chart data'!$G$68</f>
        <v>11.034375000000001</v>
      </c>
      <c r="K14" s="153">
        <f>'Section 9 chart data'!$H$68</f>
        <v>21.63</v>
      </c>
      <c r="L14" s="711">
        <f>'Section 9 chart data'!$F$51</f>
        <v>3.7570000000000001</v>
      </c>
      <c r="M14" s="711">
        <f>'Section 9 chart data'!$I$68</f>
        <v>26.492000000000001</v>
      </c>
      <c r="N14" s="153">
        <f>'Section 9 chart data'!$J$68</f>
        <v>22.3</v>
      </c>
      <c r="O14" s="711">
        <f>'Section 9 chart data'!$G$51</f>
        <v>3.9649999999999999</v>
      </c>
      <c r="P14" s="711">
        <f>'Section 9 chart data'!$K$68</f>
        <v>28.032</v>
      </c>
      <c r="Q14" s="153">
        <f>'Section 9 chart data'!$L$68</f>
        <v>21.59</v>
      </c>
      <c r="R14" s="711">
        <f>'Section 9 chart data'!$H$51</f>
        <v>4.0949999999999998</v>
      </c>
      <c r="S14" s="711">
        <f>'Section 9 chart data'!$M$68</f>
        <v>14.432</v>
      </c>
      <c r="T14" s="159">
        <f>'Section 9 chart data'!$N$68</f>
        <v>21.92</v>
      </c>
    </row>
    <row r="15" spans="2:20" ht="15" customHeight="1" x14ac:dyDescent="0.2">
      <c r="B15" s="158" t="s">
        <v>89</v>
      </c>
      <c r="C15" s="711">
        <f>'Section 9 chart data'!$C$52</f>
        <v>6.923</v>
      </c>
      <c r="D15" s="711">
        <f>'Section 9 chart data'!$C$69</f>
        <v>91.698999999999998</v>
      </c>
      <c r="E15" s="153">
        <f>'Section 9 chart data'!$D$69</f>
        <v>39.380000000000003</v>
      </c>
      <c r="F15" s="711">
        <f>'Section 9 chart data'!$D$52</f>
        <v>10.321</v>
      </c>
      <c r="G15" s="711">
        <f>'Section 9 chart data'!$E$69</f>
        <v>106.464</v>
      </c>
      <c r="H15" s="153">
        <f>'Section 9 chart data'!$F$69</f>
        <v>22.52</v>
      </c>
      <c r="I15" s="711">
        <f>'Section 9 chart data'!$E$52</f>
        <v>9.5440000000000005</v>
      </c>
      <c r="J15" s="711">
        <f>'Section 9 chart data'!$G$69</f>
        <v>23.42</v>
      </c>
      <c r="K15" s="153">
        <f>'Section 9 chart data'!$H$69</f>
        <v>25.84</v>
      </c>
      <c r="L15" s="711">
        <f>'Section 9 chart data'!$F$52</f>
        <v>16.466999999999999</v>
      </c>
      <c r="M15" s="711">
        <f>'Section 9 chart data'!$I$69</f>
        <v>44.267000000000003</v>
      </c>
      <c r="N15" s="153">
        <f>'Section 9 chart data'!$J$69</f>
        <v>21.75</v>
      </c>
      <c r="O15" s="711">
        <f>'Section 9 chart data'!$G$52</f>
        <v>15.925000000000001</v>
      </c>
      <c r="P15" s="711">
        <f>'Section 9 chart data'!$K$69</f>
        <v>57.677999999999997</v>
      </c>
      <c r="Q15" s="153">
        <f>'Section 9 chart data'!$L$69</f>
        <v>23.7</v>
      </c>
      <c r="R15" s="711">
        <f>'Section 9 chart data'!$H$52</f>
        <v>22.777000000000001</v>
      </c>
      <c r="S15" s="711">
        <f>'Section 9 chart data'!$M$69</f>
        <v>29.28</v>
      </c>
      <c r="T15" s="159">
        <f>'Section 9 chart data'!$N$69</f>
        <v>26.3</v>
      </c>
    </row>
    <row r="16" spans="2:20" ht="15" customHeight="1" x14ac:dyDescent="0.2">
      <c r="B16" s="158" t="s">
        <v>90</v>
      </c>
      <c r="C16" s="711">
        <f>'Section 9 chart data'!$C$53</f>
        <v>1.9</v>
      </c>
      <c r="D16" s="711">
        <f>'Section 9 chart data'!$C$70</f>
        <v>0.21099999999999999</v>
      </c>
      <c r="E16" s="153">
        <f>'Section 9 chart data'!$D$70</f>
        <v>92.65</v>
      </c>
      <c r="F16" s="711">
        <f>'Section 9 chart data'!$D$53</f>
        <v>0.95499999999999996</v>
      </c>
      <c r="G16" s="711">
        <f>'Section 9 chart data'!$E$70</f>
        <v>0.30599999999999999</v>
      </c>
      <c r="H16" s="153">
        <f>'Section 9 chart data'!$F$70</f>
        <v>116.08</v>
      </c>
      <c r="I16" s="711">
        <f>'Section 9 chart data'!$E$53</f>
        <v>0.52200000000000002</v>
      </c>
      <c r="J16" s="711">
        <f>'Section 9 chart data'!$G$70</f>
        <v>1.0203125</v>
      </c>
      <c r="K16" s="153">
        <f>'Section 9 chart data'!$H$70</f>
        <v>84.71</v>
      </c>
      <c r="L16" s="711">
        <f>'Section 9 chart data'!$F$53</f>
        <v>0.94799999999999995</v>
      </c>
      <c r="M16" s="711">
        <f>'Section 9 chart data'!$I$70</f>
        <v>0.30599999999999999</v>
      </c>
      <c r="N16" s="153">
        <f>'Section 9 chart data'!$J$70</f>
        <v>116.08</v>
      </c>
      <c r="O16" s="711">
        <f>'Section 9 chart data'!$G$53</f>
        <v>0.24199999999999999</v>
      </c>
      <c r="P16" s="711">
        <f>'Section 9 chart data'!$K$70</f>
        <v>0.30599999999999999</v>
      </c>
      <c r="Q16" s="153">
        <f>'Section 9 chart data'!$L$70</f>
        <v>116.08</v>
      </c>
      <c r="R16" s="711">
        <f>'Section 9 chart data'!$H$53</f>
        <v>0.50600000000000001</v>
      </c>
      <c r="S16" s="711">
        <f>'Section 9 chart data'!$M$70</f>
        <v>0.32300000000000001</v>
      </c>
      <c r="T16" s="159">
        <f>'Section 9 chart data'!$N$70</f>
        <v>109.73</v>
      </c>
    </row>
    <row r="17" spans="2:20" ht="15" customHeight="1" x14ac:dyDescent="0.2">
      <c r="B17" s="160" t="s">
        <v>91</v>
      </c>
      <c r="C17" s="712">
        <f>'Section 9 chart data'!$C$54</f>
        <v>6.93</v>
      </c>
      <c r="D17" s="712">
        <f>'Section 9 chart data'!$C$71</f>
        <v>18.459</v>
      </c>
      <c r="E17" s="155">
        <f>'Section 9 chart data'!$D$71</f>
        <v>25.46</v>
      </c>
      <c r="F17" s="712">
        <f>'Section 9 chart data'!$D$54</f>
        <v>4.4649999999999999</v>
      </c>
      <c r="G17" s="712">
        <f>'Section 9 chart data'!$E$71</f>
        <v>43.314</v>
      </c>
      <c r="H17" s="155">
        <f>'Section 9 chart data'!$F$71</f>
        <v>35.43</v>
      </c>
      <c r="I17" s="712">
        <f>'Section 9 chart data'!$E$54</f>
        <v>4.4749999999999996</v>
      </c>
      <c r="J17" s="712">
        <f>'Section 9 chart data'!$G$71</f>
        <v>6.2878125000000002</v>
      </c>
      <c r="K17" s="155">
        <f>'Section 9 chart data'!$H$71</f>
        <v>35.979999999999997</v>
      </c>
      <c r="L17" s="712">
        <f>'Section 9 chart data'!$F$54</f>
        <v>6.4829999999999997</v>
      </c>
      <c r="M17" s="712">
        <f>'Section 9 chart data'!$I$71</f>
        <v>21.806000000000001</v>
      </c>
      <c r="N17" s="155">
        <f>'Section 9 chart data'!$J$71</f>
        <v>40.76</v>
      </c>
      <c r="O17" s="712">
        <f>'Section 9 chart data'!$G$54</f>
        <v>6.6669999999999998</v>
      </c>
      <c r="P17" s="712">
        <f>'Section 9 chart data'!$K$71</f>
        <v>16.562999999999999</v>
      </c>
      <c r="Q17" s="155">
        <f>'Section 9 chart data'!$L$71</f>
        <v>40.31</v>
      </c>
      <c r="R17" s="712">
        <f>'Section 9 chart data'!$H$54</f>
        <v>7.3650000000000002</v>
      </c>
      <c r="S17" s="712">
        <f>'Section 9 chart data'!$M$71</f>
        <v>19.692</v>
      </c>
      <c r="T17" s="161">
        <f>'Section 9 chart data'!$N$71</f>
        <v>43.91</v>
      </c>
    </row>
    <row r="20" spans="2:20" ht="15" customHeight="1" x14ac:dyDescent="0.2">
      <c r="B20" s="864" t="s">
        <v>77</v>
      </c>
      <c r="C20" s="866" t="s">
        <v>331</v>
      </c>
      <c r="D20" s="866"/>
      <c r="E20" s="866"/>
      <c r="F20" s="866" t="s">
        <v>222</v>
      </c>
      <c r="G20" s="866"/>
      <c r="H20" s="791"/>
    </row>
    <row r="21" spans="2:20" ht="15" customHeight="1" x14ac:dyDescent="0.2">
      <c r="B21" s="865"/>
      <c r="C21" s="272" t="s">
        <v>78</v>
      </c>
      <c r="D21" s="868" t="s">
        <v>79</v>
      </c>
      <c r="E21" s="868"/>
      <c r="F21" s="272" t="s">
        <v>78</v>
      </c>
      <c r="G21" s="868" t="s">
        <v>79</v>
      </c>
      <c r="H21" s="794"/>
    </row>
    <row r="22" spans="2:20" ht="30" customHeight="1" x14ac:dyDescent="0.2">
      <c r="B22" s="865"/>
      <c r="C22" s="867" t="s">
        <v>325</v>
      </c>
      <c r="D22" s="867"/>
      <c r="E22" s="149" t="s">
        <v>82</v>
      </c>
      <c r="F22" s="867" t="s">
        <v>325</v>
      </c>
      <c r="G22" s="867"/>
      <c r="H22" s="150" t="s">
        <v>82</v>
      </c>
    </row>
    <row r="23" spans="2:20" ht="15" customHeight="1" x14ac:dyDescent="0.2">
      <c r="B23" s="183" t="str">
        <f>Index!$B$4</f>
        <v>Devon Cornwall and the Isles of Scilly</v>
      </c>
      <c r="C23" s="713"/>
      <c r="D23" s="713"/>
      <c r="E23" s="152"/>
      <c r="F23" s="713"/>
      <c r="G23" s="713"/>
      <c r="H23" s="152"/>
    </row>
    <row r="24" spans="2:20" ht="15" customHeight="1" x14ac:dyDescent="0.2">
      <c r="B24" s="156" t="s">
        <v>92</v>
      </c>
      <c r="C24" s="710">
        <f>$C$9</f>
        <v>75.849000000000004</v>
      </c>
      <c r="D24" s="710">
        <f>$D$9</f>
        <v>330.42700000000002</v>
      </c>
      <c r="E24" s="154">
        <f>$E$9</f>
        <v>17.149999999999999</v>
      </c>
      <c r="F24" s="710">
        <f>$F$9</f>
        <v>72.099999999999994</v>
      </c>
      <c r="G24" s="710">
        <f>$G$9</f>
        <v>520.34100000000001</v>
      </c>
      <c r="H24" s="157">
        <f>$H$9</f>
        <v>15.88</v>
      </c>
    </row>
    <row r="25" spans="2:20" ht="15" customHeight="1" x14ac:dyDescent="0.2">
      <c r="B25" s="158" t="s">
        <v>84</v>
      </c>
      <c r="C25" s="711">
        <f>$C$10</f>
        <v>49.874000000000002</v>
      </c>
      <c r="D25" s="711">
        <f>$D$10</f>
        <v>129.17500000000001</v>
      </c>
      <c r="E25" s="153">
        <f>$E$10</f>
        <v>35.81</v>
      </c>
      <c r="F25" s="711">
        <f>$F$10</f>
        <v>45.893999999999998</v>
      </c>
      <c r="G25" s="711">
        <f>$G$10</f>
        <v>262.56700000000001</v>
      </c>
      <c r="H25" s="159">
        <f>$H$10</f>
        <v>31.03</v>
      </c>
    </row>
    <row r="26" spans="2:20" ht="15" customHeight="1" x14ac:dyDescent="0.2">
      <c r="B26" s="158" t="s">
        <v>85</v>
      </c>
      <c r="C26" s="711">
        <f>$C$11</f>
        <v>2.536</v>
      </c>
      <c r="D26" s="711">
        <f>$D$11</f>
        <v>7.5570000000000004</v>
      </c>
      <c r="E26" s="153">
        <f>$E$11</f>
        <v>31.31</v>
      </c>
      <c r="F26" s="711">
        <f>$F$11</f>
        <v>2.641</v>
      </c>
      <c r="G26" s="711">
        <f>$G$11</f>
        <v>5.4740000000000002</v>
      </c>
      <c r="H26" s="159">
        <f>$H$11</f>
        <v>30.47</v>
      </c>
    </row>
    <row r="27" spans="2:20" ht="15" customHeight="1" x14ac:dyDescent="0.2">
      <c r="B27" s="158" t="s">
        <v>86</v>
      </c>
      <c r="C27" s="711">
        <f>$C$12</f>
        <v>2.4</v>
      </c>
      <c r="D27" s="711">
        <f>$D$12</f>
        <v>9.7319999999999993</v>
      </c>
      <c r="E27" s="153">
        <f>$E$12</f>
        <v>51.99</v>
      </c>
      <c r="F27" s="711">
        <f>$F$12</f>
        <v>3.1789999999999998</v>
      </c>
      <c r="G27" s="711">
        <f>$G$12</f>
        <v>18.081</v>
      </c>
      <c r="H27" s="159">
        <f>$H$12</f>
        <v>91.21</v>
      </c>
    </row>
    <row r="28" spans="2:20" ht="15" customHeight="1" x14ac:dyDescent="0.2">
      <c r="B28" s="158" t="s">
        <v>87</v>
      </c>
      <c r="C28" s="711">
        <f>$C$13</f>
        <v>2.9460000000000002</v>
      </c>
      <c r="D28" s="711">
        <f>$D$13</f>
        <v>14.675000000000001</v>
      </c>
      <c r="E28" s="153">
        <f>$E$13</f>
        <v>25.67</v>
      </c>
      <c r="F28" s="711">
        <f>$F$13</f>
        <v>1.7569999999999999</v>
      </c>
      <c r="G28" s="711">
        <f>$G$13</f>
        <v>27.658000000000001</v>
      </c>
      <c r="H28" s="159">
        <f>$H$13</f>
        <v>30.11</v>
      </c>
    </row>
    <row r="29" spans="2:20" ht="15" customHeight="1" x14ac:dyDescent="0.2">
      <c r="B29" s="158" t="s">
        <v>88</v>
      </c>
      <c r="C29" s="711">
        <f>$C$14</f>
        <v>2.3380000000000001</v>
      </c>
      <c r="D29" s="711">
        <f>$D$14</f>
        <v>58.918999999999997</v>
      </c>
      <c r="E29" s="153">
        <f>$E$14</f>
        <v>20.28</v>
      </c>
      <c r="F29" s="711">
        <f>$F$14</f>
        <v>2.8889999999999998</v>
      </c>
      <c r="G29" s="711">
        <f>$G$14</f>
        <v>56.475000000000001</v>
      </c>
      <c r="H29" s="159">
        <f>$H$14</f>
        <v>19.850000000000001</v>
      </c>
    </row>
    <row r="30" spans="2:20" ht="15" customHeight="1" x14ac:dyDescent="0.2">
      <c r="B30" s="158" t="s">
        <v>89</v>
      </c>
      <c r="C30" s="711">
        <f>$C$15</f>
        <v>6.923</v>
      </c>
      <c r="D30" s="711">
        <f>$D$15</f>
        <v>91.698999999999998</v>
      </c>
      <c r="E30" s="153">
        <f>$E$15</f>
        <v>39.380000000000003</v>
      </c>
      <c r="F30" s="711">
        <f>$F$15</f>
        <v>10.321</v>
      </c>
      <c r="G30" s="711">
        <f>$G$15</f>
        <v>106.464</v>
      </c>
      <c r="H30" s="159">
        <f>$H$15</f>
        <v>22.52</v>
      </c>
    </row>
    <row r="31" spans="2:20" ht="15" customHeight="1" x14ac:dyDescent="0.2">
      <c r="B31" s="158" t="s">
        <v>90</v>
      </c>
      <c r="C31" s="711">
        <f>$C$16</f>
        <v>1.9</v>
      </c>
      <c r="D31" s="711">
        <f>$D$16</f>
        <v>0.21099999999999999</v>
      </c>
      <c r="E31" s="153">
        <f>$E$16</f>
        <v>92.65</v>
      </c>
      <c r="F31" s="711">
        <f>$F$16</f>
        <v>0.95499999999999996</v>
      </c>
      <c r="G31" s="711">
        <f>$G$16</f>
        <v>0.30599999999999999</v>
      </c>
      <c r="H31" s="159">
        <f>$H$16</f>
        <v>116.08</v>
      </c>
    </row>
    <row r="32" spans="2:20" ht="15" customHeight="1" x14ac:dyDescent="0.2">
      <c r="B32" s="160" t="s">
        <v>91</v>
      </c>
      <c r="C32" s="712">
        <f>$C$17</f>
        <v>6.93</v>
      </c>
      <c r="D32" s="712">
        <f>$D$17</f>
        <v>18.459</v>
      </c>
      <c r="E32" s="155">
        <f>$E$17</f>
        <v>25.46</v>
      </c>
      <c r="F32" s="712">
        <f>$F$17</f>
        <v>4.4649999999999999</v>
      </c>
      <c r="G32" s="712">
        <f>$G$17</f>
        <v>43.314</v>
      </c>
      <c r="H32" s="161">
        <f>$H$17</f>
        <v>35.43</v>
      </c>
    </row>
    <row r="35" spans="2:8" ht="15" customHeight="1" x14ac:dyDescent="0.2">
      <c r="B35" s="864" t="s">
        <v>77</v>
      </c>
      <c r="C35" s="866" t="s">
        <v>225</v>
      </c>
      <c r="D35" s="866"/>
      <c r="E35" s="866"/>
      <c r="F35" s="866" t="s">
        <v>226</v>
      </c>
      <c r="G35" s="866"/>
      <c r="H35" s="791"/>
    </row>
    <row r="36" spans="2:8" ht="15" customHeight="1" x14ac:dyDescent="0.2">
      <c r="B36" s="865"/>
      <c r="C36" s="272" t="s">
        <v>78</v>
      </c>
      <c r="D36" s="868" t="s">
        <v>79</v>
      </c>
      <c r="E36" s="868"/>
      <c r="F36" s="272" t="s">
        <v>78</v>
      </c>
      <c r="G36" s="868" t="s">
        <v>79</v>
      </c>
      <c r="H36" s="794"/>
    </row>
    <row r="37" spans="2:8" ht="30" customHeight="1" x14ac:dyDescent="0.2">
      <c r="B37" s="865"/>
      <c r="C37" s="867" t="s">
        <v>325</v>
      </c>
      <c r="D37" s="867"/>
      <c r="E37" s="149" t="s">
        <v>82</v>
      </c>
      <c r="F37" s="867" t="s">
        <v>325</v>
      </c>
      <c r="G37" s="867"/>
      <c r="H37" s="150" t="s">
        <v>82</v>
      </c>
    </row>
    <row r="38" spans="2:8" ht="15" customHeight="1" x14ac:dyDescent="0.2">
      <c r="B38" s="183" t="str">
        <f>Index!$B$4</f>
        <v>Devon Cornwall and the Isles of Scilly</v>
      </c>
      <c r="C38" s="713"/>
      <c r="D38" s="713"/>
      <c r="E38" s="152"/>
      <c r="F38" s="713"/>
      <c r="G38" s="713"/>
      <c r="H38" s="152"/>
    </row>
    <row r="39" spans="2:8" ht="15" customHeight="1" x14ac:dyDescent="0.2">
      <c r="B39" s="156" t="s">
        <v>92</v>
      </c>
      <c r="C39" s="710">
        <f>$I$9</f>
        <v>72.724000000000004</v>
      </c>
      <c r="D39" s="710">
        <f>$J$9</f>
        <v>72.556250000000006</v>
      </c>
      <c r="E39" s="154">
        <f>$K$9</f>
        <v>11.5</v>
      </c>
      <c r="F39" s="710">
        <f>$L$9</f>
        <v>92.063000000000002</v>
      </c>
      <c r="G39" s="710">
        <f>$M$9</f>
        <v>212.33600000000001</v>
      </c>
      <c r="H39" s="157">
        <f>$N$9</f>
        <v>14.74</v>
      </c>
    </row>
    <row r="40" spans="2:8" ht="15" customHeight="1" x14ac:dyDescent="0.2">
      <c r="B40" s="158" t="s">
        <v>84</v>
      </c>
      <c r="C40" s="711">
        <f>$I$10</f>
        <v>45.279000000000003</v>
      </c>
      <c r="D40" s="711">
        <f>$J$10</f>
        <v>18.114062499999999</v>
      </c>
      <c r="E40" s="153">
        <f>$K$10</f>
        <v>26.64</v>
      </c>
      <c r="F40" s="711">
        <f>$L$10</f>
        <v>56.978999999999999</v>
      </c>
      <c r="G40" s="711">
        <f>$M$10</f>
        <v>65.64</v>
      </c>
      <c r="H40" s="159">
        <f>$N$10</f>
        <v>35.4</v>
      </c>
    </row>
    <row r="41" spans="2:8" ht="15" customHeight="1" x14ac:dyDescent="0.2">
      <c r="B41" s="158" t="s">
        <v>85</v>
      </c>
      <c r="C41" s="711">
        <f>$I$11</f>
        <v>2.4609999999999999</v>
      </c>
      <c r="D41" s="711">
        <f>$J$11</f>
        <v>6.9693750000000003</v>
      </c>
      <c r="E41" s="153">
        <f>$K$11</f>
        <v>47.08</v>
      </c>
      <c r="F41" s="711">
        <f>$L$11</f>
        <v>2.1949999999999998</v>
      </c>
      <c r="G41" s="711">
        <f>$M$11</f>
        <v>18.003</v>
      </c>
      <c r="H41" s="159">
        <f>$N$11</f>
        <v>50.67</v>
      </c>
    </row>
    <row r="42" spans="2:8" ht="15" customHeight="1" x14ac:dyDescent="0.2">
      <c r="B42" s="158" t="s">
        <v>86</v>
      </c>
      <c r="C42" s="711">
        <f>$I$12</f>
        <v>4.4240000000000004</v>
      </c>
      <c r="D42" s="711">
        <f>$J$12</f>
        <v>0.255</v>
      </c>
      <c r="E42" s="153">
        <f>$K$12</f>
        <v>65.09</v>
      </c>
      <c r="F42" s="711">
        <f>$L$12</f>
        <v>1.974</v>
      </c>
      <c r="G42" s="711">
        <f>$M$12</f>
        <v>0.80400000000000005</v>
      </c>
      <c r="H42" s="159">
        <f>$N$12</f>
        <v>65.03</v>
      </c>
    </row>
    <row r="43" spans="2:8" ht="15" customHeight="1" x14ac:dyDescent="0.2">
      <c r="B43" s="158" t="s">
        <v>87</v>
      </c>
      <c r="C43" s="711">
        <f>$I$13</f>
        <v>2.1160000000000001</v>
      </c>
      <c r="D43" s="711">
        <f>$J$13</f>
        <v>5.4556250000000004</v>
      </c>
      <c r="E43" s="153">
        <f>$K$13</f>
        <v>28</v>
      </c>
      <c r="F43" s="711">
        <f>$L$13</f>
        <v>3.2589999999999999</v>
      </c>
      <c r="G43" s="711">
        <f>$M$13</f>
        <v>35.018000000000001</v>
      </c>
      <c r="H43" s="159">
        <f>$N$13</f>
        <v>35.130000000000003</v>
      </c>
    </row>
    <row r="44" spans="2:8" ht="15" customHeight="1" x14ac:dyDescent="0.2">
      <c r="B44" s="158" t="s">
        <v>88</v>
      </c>
      <c r="C44" s="711">
        <f>$I$14</f>
        <v>3.9039999999999999</v>
      </c>
      <c r="D44" s="711">
        <f>$J$14</f>
        <v>11.034375000000001</v>
      </c>
      <c r="E44" s="153">
        <f>$K$14</f>
        <v>21.63</v>
      </c>
      <c r="F44" s="711">
        <f>$L$14</f>
        <v>3.7570000000000001</v>
      </c>
      <c r="G44" s="711">
        <f>$M$14</f>
        <v>26.492000000000001</v>
      </c>
      <c r="H44" s="159">
        <f>$N$14</f>
        <v>22.3</v>
      </c>
    </row>
    <row r="45" spans="2:8" ht="15" customHeight="1" x14ac:dyDescent="0.2">
      <c r="B45" s="158" t="s">
        <v>89</v>
      </c>
      <c r="C45" s="711">
        <f>$I$15</f>
        <v>9.5440000000000005</v>
      </c>
      <c r="D45" s="711">
        <f>$J$15</f>
        <v>23.42</v>
      </c>
      <c r="E45" s="153">
        <f>$K$15</f>
        <v>25.84</v>
      </c>
      <c r="F45" s="711">
        <f>$L$15</f>
        <v>16.466999999999999</v>
      </c>
      <c r="G45" s="711">
        <f>$M$15</f>
        <v>44.267000000000003</v>
      </c>
      <c r="H45" s="159">
        <f>$N$15</f>
        <v>21.75</v>
      </c>
    </row>
    <row r="46" spans="2:8" ht="15" customHeight="1" x14ac:dyDescent="0.2">
      <c r="B46" s="158" t="s">
        <v>90</v>
      </c>
      <c r="C46" s="711">
        <f>$I$16</f>
        <v>0.52200000000000002</v>
      </c>
      <c r="D46" s="711">
        <f>$J$16</f>
        <v>1.0203125</v>
      </c>
      <c r="E46" s="153">
        <f>$K$16</f>
        <v>84.71</v>
      </c>
      <c r="F46" s="711">
        <f>$L$16</f>
        <v>0.94799999999999995</v>
      </c>
      <c r="G46" s="711">
        <f>$M$16</f>
        <v>0.30599999999999999</v>
      </c>
      <c r="H46" s="159">
        <f>$N$16</f>
        <v>116.08</v>
      </c>
    </row>
    <row r="47" spans="2:8" ht="15" customHeight="1" x14ac:dyDescent="0.2">
      <c r="B47" s="160" t="s">
        <v>91</v>
      </c>
      <c r="C47" s="712">
        <f>$I$17</f>
        <v>4.4749999999999996</v>
      </c>
      <c r="D47" s="712">
        <f>$J$17</f>
        <v>6.2878125000000002</v>
      </c>
      <c r="E47" s="155">
        <f>$K$17</f>
        <v>35.979999999999997</v>
      </c>
      <c r="F47" s="712">
        <f>$L$17</f>
        <v>6.4829999999999997</v>
      </c>
      <c r="G47" s="712">
        <f>$M$17</f>
        <v>21.806000000000001</v>
      </c>
      <c r="H47" s="161">
        <f>$N$17</f>
        <v>40.76</v>
      </c>
    </row>
    <row r="50" spans="2:8" ht="15" customHeight="1" x14ac:dyDescent="0.2">
      <c r="B50" s="864" t="s">
        <v>77</v>
      </c>
      <c r="C50" s="866" t="s">
        <v>227</v>
      </c>
      <c r="D50" s="866"/>
      <c r="E50" s="866"/>
      <c r="F50" s="866" t="s">
        <v>228</v>
      </c>
      <c r="G50" s="866"/>
      <c r="H50" s="791"/>
    </row>
    <row r="51" spans="2:8" ht="15" customHeight="1" x14ac:dyDescent="0.2">
      <c r="B51" s="865"/>
      <c r="C51" s="272" t="s">
        <v>78</v>
      </c>
      <c r="D51" s="868" t="s">
        <v>79</v>
      </c>
      <c r="E51" s="868"/>
      <c r="F51" s="272" t="s">
        <v>78</v>
      </c>
      <c r="G51" s="868" t="s">
        <v>79</v>
      </c>
      <c r="H51" s="794"/>
    </row>
    <row r="52" spans="2:8" ht="30" customHeight="1" x14ac:dyDescent="0.2">
      <c r="B52" s="865"/>
      <c r="C52" s="867" t="s">
        <v>325</v>
      </c>
      <c r="D52" s="867"/>
      <c r="E52" s="149" t="s">
        <v>82</v>
      </c>
      <c r="F52" s="867" t="s">
        <v>325</v>
      </c>
      <c r="G52" s="867"/>
      <c r="H52" s="150" t="s">
        <v>82</v>
      </c>
    </row>
    <row r="53" spans="2:8" ht="15" customHeight="1" x14ac:dyDescent="0.2">
      <c r="B53" s="183" t="str">
        <f>Index!$B$4</f>
        <v>Devon Cornwall and the Isles of Scilly</v>
      </c>
      <c r="C53" s="713"/>
      <c r="D53" s="713"/>
      <c r="E53" s="152"/>
      <c r="F53" s="713"/>
      <c r="G53" s="713"/>
      <c r="H53" s="152"/>
    </row>
    <row r="54" spans="2:8" ht="15" customHeight="1" x14ac:dyDescent="0.2">
      <c r="B54" s="156" t="s">
        <v>92</v>
      </c>
      <c r="C54" s="710">
        <f>$O$9</f>
        <v>76.516999999999996</v>
      </c>
      <c r="D54" s="710">
        <f>$P$9</f>
        <v>227.797</v>
      </c>
      <c r="E54" s="154">
        <f>$Q$9</f>
        <v>14.85</v>
      </c>
      <c r="F54" s="710">
        <f>$R$9</f>
        <v>89.004999999999995</v>
      </c>
      <c r="G54" s="710">
        <f>$S$9</f>
        <v>166.84</v>
      </c>
      <c r="H54" s="157">
        <f>$T$9</f>
        <v>21.27</v>
      </c>
    </row>
    <row r="55" spans="2:8" ht="15" customHeight="1" x14ac:dyDescent="0.2">
      <c r="B55" s="158" t="s">
        <v>84</v>
      </c>
      <c r="C55" s="711">
        <f>$O$10</f>
        <v>42.661999999999999</v>
      </c>
      <c r="D55" s="711">
        <f>$P$10</f>
        <v>33.496000000000002</v>
      </c>
      <c r="E55" s="153">
        <f>$Q$10</f>
        <v>20.07</v>
      </c>
      <c r="F55" s="711">
        <f>$R$10</f>
        <v>46.396000000000001</v>
      </c>
      <c r="G55" s="711">
        <f>$S$10</f>
        <v>78.296999999999997</v>
      </c>
      <c r="H55" s="159">
        <f>$T$10</f>
        <v>41.29</v>
      </c>
    </row>
    <row r="56" spans="2:8" ht="15" customHeight="1" x14ac:dyDescent="0.2">
      <c r="B56" s="158" t="s">
        <v>85</v>
      </c>
      <c r="C56" s="711">
        <f>$O$11</f>
        <v>3.278</v>
      </c>
      <c r="D56" s="711">
        <f>$P$11</f>
        <v>5.5110000000000001</v>
      </c>
      <c r="E56" s="153">
        <f>$Q$11</f>
        <v>35.81</v>
      </c>
      <c r="F56" s="711">
        <f>$R$11</f>
        <v>3.2429999999999999</v>
      </c>
      <c r="G56" s="711">
        <f>$S$11</f>
        <v>4.4450000000000003</v>
      </c>
      <c r="H56" s="159">
        <f>$T$11</f>
        <v>29.2</v>
      </c>
    </row>
    <row r="57" spans="2:8" ht="15" customHeight="1" x14ac:dyDescent="0.2">
      <c r="B57" s="158" t="s">
        <v>86</v>
      </c>
      <c r="C57" s="711">
        <f>$O$12</f>
        <v>2.92</v>
      </c>
      <c r="D57" s="711">
        <f>$P$12</f>
        <v>0.76</v>
      </c>
      <c r="E57" s="153">
        <f>$Q$12</f>
        <v>64.94</v>
      </c>
      <c r="F57" s="711">
        <f>$R$12</f>
        <v>1.149</v>
      </c>
      <c r="G57" s="711">
        <f>$S$12</f>
        <v>3.6989999999999998</v>
      </c>
      <c r="H57" s="159">
        <f>$T$12</f>
        <v>89.98</v>
      </c>
    </row>
    <row r="58" spans="2:8" ht="15" customHeight="1" x14ac:dyDescent="0.2">
      <c r="B58" s="158" t="s">
        <v>87</v>
      </c>
      <c r="C58" s="711">
        <f>$O$13</f>
        <v>0.85899999999999999</v>
      </c>
      <c r="D58" s="711">
        <f>$P$13</f>
        <v>85.450999999999993</v>
      </c>
      <c r="E58" s="153">
        <f>$Q$13</f>
        <v>36.9</v>
      </c>
      <c r="F58" s="711">
        <f>$R$13</f>
        <v>3.4740000000000002</v>
      </c>
      <c r="G58" s="711">
        <f>$S$13</f>
        <v>16.672000000000001</v>
      </c>
      <c r="H58" s="159">
        <f>$T$13</f>
        <v>52.83</v>
      </c>
    </row>
    <row r="59" spans="2:8" ht="15" customHeight="1" x14ac:dyDescent="0.2">
      <c r="B59" s="158" t="s">
        <v>88</v>
      </c>
      <c r="C59" s="711">
        <f>$O$14</f>
        <v>3.9649999999999999</v>
      </c>
      <c r="D59" s="711">
        <f>$P$14</f>
        <v>28.032</v>
      </c>
      <c r="E59" s="153">
        <f>$Q$14</f>
        <v>21.59</v>
      </c>
      <c r="F59" s="711">
        <f>$R$14</f>
        <v>4.0949999999999998</v>
      </c>
      <c r="G59" s="711">
        <f>$S$14</f>
        <v>14.432</v>
      </c>
      <c r="H59" s="159">
        <f>$T$14</f>
        <v>21.92</v>
      </c>
    </row>
    <row r="60" spans="2:8" ht="15" customHeight="1" x14ac:dyDescent="0.2">
      <c r="B60" s="158" t="s">
        <v>89</v>
      </c>
      <c r="C60" s="711">
        <f>$O$15</f>
        <v>15.925000000000001</v>
      </c>
      <c r="D60" s="711">
        <f>$P$15</f>
        <v>57.677999999999997</v>
      </c>
      <c r="E60" s="153">
        <f>$Q$15</f>
        <v>23.7</v>
      </c>
      <c r="F60" s="711">
        <f>$R$15</f>
        <v>22.777000000000001</v>
      </c>
      <c r="G60" s="711">
        <f>$S$15</f>
        <v>29.28</v>
      </c>
      <c r="H60" s="159">
        <f>$T$15</f>
        <v>26.3</v>
      </c>
    </row>
    <row r="61" spans="2:8" ht="15" customHeight="1" x14ac:dyDescent="0.2">
      <c r="B61" s="158" t="s">
        <v>90</v>
      </c>
      <c r="C61" s="711">
        <f>$O$16</f>
        <v>0.24199999999999999</v>
      </c>
      <c r="D61" s="711">
        <f>$P$16</f>
        <v>0.30599999999999999</v>
      </c>
      <c r="E61" s="153">
        <f>$Q$16</f>
        <v>116.08</v>
      </c>
      <c r="F61" s="711">
        <f>$R$16</f>
        <v>0.50600000000000001</v>
      </c>
      <c r="G61" s="711">
        <f>$S$16</f>
        <v>0.32300000000000001</v>
      </c>
      <c r="H61" s="159">
        <f>$T$16</f>
        <v>109.73</v>
      </c>
    </row>
    <row r="62" spans="2:8" ht="15" customHeight="1" x14ac:dyDescent="0.2">
      <c r="B62" s="160" t="s">
        <v>91</v>
      </c>
      <c r="C62" s="712">
        <f>$O$17</f>
        <v>6.6669999999999998</v>
      </c>
      <c r="D62" s="712">
        <f>$P$17</f>
        <v>16.562999999999999</v>
      </c>
      <c r="E62" s="155">
        <f>$Q$17</f>
        <v>40.31</v>
      </c>
      <c r="F62" s="712">
        <f>$R$17</f>
        <v>7.3650000000000002</v>
      </c>
      <c r="G62" s="712">
        <f>$S$17</f>
        <v>19.692</v>
      </c>
      <c r="H62" s="161">
        <f>$T$17</f>
        <v>43.91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3"/>
      <c r="B2" s="297"/>
      <c r="C2" s="298"/>
      <c r="D2" s="279"/>
      <c r="E2" s="280"/>
      <c r="F2" s="274"/>
      <c r="H2" s="297"/>
      <c r="I2" s="298"/>
      <c r="J2" s="280"/>
      <c r="K2" s="280"/>
      <c r="L2" s="280"/>
      <c r="M2" s="280"/>
      <c r="N2" s="274"/>
      <c r="P2" s="297"/>
      <c r="Q2" s="298"/>
      <c r="R2" s="279"/>
      <c r="S2" s="280"/>
    </row>
    <row r="3" spans="1:19" ht="15" x14ac:dyDescent="0.2">
      <c r="A3" s="273"/>
      <c r="B3" s="784" t="s">
        <v>693</v>
      </c>
      <c r="C3" s="785"/>
      <c r="D3" s="785"/>
      <c r="E3" s="785"/>
      <c r="F3" s="785"/>
      <c r="G3" s="785"/>
      <c r="H3" s="785"/>
    </row>
    <row r="4" spans="1:19" x14ac:dyDescent="0.2">
      <c r="A4" s="148"/>
      <c r="B4" s="281"/>
      <c r="C4" s="281" t="s">
        <v>613</v>
      </c>
      <c r="D4" s="439" t="s">
        <v>78</v>
      </c>
      <c r="E4" s="439" t="s">
        <v>308</v>
      </c>
      <c r="F4" s="439" t="s">
        <v>82</v>
      </c>
      <c r="G4" s="439" t="s">
        <v>309</v>
      </c>
      <c r="H4" s="439" t="s">
        <v>489</v>
      </c>
      <c r="I4" s="148"/>
      <c r="J4" s="148"/>
    </row>
    <row r="5" spans="1:19" s="23" customFormat="1" x14ac:dyDescent="0.2">
      <c r="A5" s="427"/>
      <c r="B5" s="435"/>
      <c r="C5" s="425" t="s">
        <v>106</v>
      </c>
      <c r="D5" s="426">
        <v>7.718</v>
      </c>
      <c r="E5" s="428">
        <v>11721.5496583526</v>
      </c>
      <c r="F5" s="433">
        <v>7.5830305775470297</v>
      </c>
      <c r="G5" s="440">
        <f>E5*F5/100</f>
        <v>888.84869475523703</v>
      </c>
      <c r="H5" s="441">
        <f>SUM(D5,E5)</f>
        <v>11729.267658352601</v>
      </c>
      <c r="I5" s="427"/>
      <c r="J5" s="427"/>
    </row>
    <row r="6" spans="1:19" s="24" customFormat="1" x14ac:dyDescent="0.2">
      <c r="A6" s="429"/>
      <c r="B6" s="436"/>
      <c r="C6" s="425" t="s">
        <v>92</v>
      </c>
      <c r="D6" s="426">
        <v>7.5179999999999998</v>
      </c>
      <c r="E6" s="428">
        <v>2283.4638052418504</v>
      </c>
      <c r="F6" s="433">
        <v>14.159882092344199</v>
      </c>
      <c r="G6" s="440">
        <f t="shared" ref="G6:G26" si="0">E6*F6/100</f>
        <v>323.33578244360223</v>
      </c>
      <c r="H6" s="441">
        <f>SUM(D6,E6)</f>
        <v>2290.9818052418505</v>
      </c>
      <c r="I6" s="429"/>
      <c r="J6" s="429"/>
    </row>
    <row r="7" spans="1:19" s="24" customFormat="1" x14ac:dyDescent="0.2">
      <c r="A7" s="429"/>
      <c r="B7" s="436"/>
      <c r="C7" s="425" t="s">
        <v>105</v>
      </c>
      <c r="D7" s="426">
        <v>0.2</v>
      </c>
      <c r="E7" s="428">
        <v>9427.0598001902708</v>
      </c>
      <c r="F7" s="433">
        <v>8.6168585591502307</v>
      </c>
      <c r="G7" s="440">
        <f>E7*F7/100</f>
        <v>812.316409268906</v>
      </c>
      <c r="H7" s="441">
        <f>SUM(D7,E7)</f>
        <v>9427.2598001902716</v>
      </c>
      <c r="I7" s="429"/>
      <c r="J7" s="429"/>
    </row>
    <row r="8" spans="1:19" s="24" customFormat="1" x14ac:dyDescent="0.2">
      <c r="A8" s="429"/>
      <c r="B8" s="436"/>
      <c r="C8" s="425" t="s">
        <v>84</v>
      </c>
      <c r="D8" s="426">
        <v>1.968</v>
      </c>
      <c r="E8" s="430">
        <v>538.14074900419303</v>
      </c>
      <c r="F8" s="433">
        <v>32.857547095266</v>
      </c>
      <c r="G8" s="440">
        <f t="shared" si="0"/>
        <v>176.81985004286992</v>
      </c>
      <c r="H8" s="441">
        <f>SUM(D8,E8)</f>
        <v>540.10874900419299</v>
      </c>
      <c r="I8" s="429"/>
      <c r="J8" s="429"/>
    </row>
    <row r="9" spans="1:19" s="24" customFormat="1" x14ac:dyDescent="0.2">
      <c r="A9" s="429"/>
      <c r="B9" s="436"/>
      <c r="C9" s="425" t="s">
        <v>85</v>
      </c>
      <c r="D9" s="426">
        <v>0.32800000000000001</v>
      </c>
      <c r="E9" s="430">
        <v>51.842235265212999</v>
      </c>
      <c r="F9" s="433">
        <v>59.663508675290302</v>
      </c>
      <c r="G9" s="440">
        <f t="shared" si="0"/>
        <v>30.930896534924763</v>
      </c>
      <c r="H9" s="441">
        <f t="shared" ref="H9:H26" si="1">SUM(D9,E9)</f>
        <v>52.170235265213002</v>
      </c>
      <c r="I9" s="429"/>
      <c r="J9" s="429"/>
    </row>
    <row r="10" spans="1:19" s="24" customFormat="1" x14ac:dyDescent="0.2">
      <c r="A10" s="429"/>
      <c r="B10" s="436"/>
      <c r="C10" s="425" t="s">
        <v>86</v>
      </c>
      <c r="D10" s="426">
        <v>0.433</v>
      </c>
      <c r="E10" s="430">
        <v>0</v>
      </c>
      <c r="F10" s="433">
        <v>0</v>
      </c>
      <c r="G10" s="440">
        <f t="shared" si="0"/>
        <v>0</v>
      </c>
      <c r="H10" s="441">
        <f t="shared" si="1"/>
        <v>0.433</v>
      </c>
      <c r="I10" s="429"/>
      <c r="J10" s="429"/>
    </row>
    <row r="11" spans="1:19" s="24" customFormat="1" x14ac:dyDescent="0.2">
      <c r="A11" s="429"/>
      <c r="B11" s="436"/>
      <c r="C11" s="425" t="s">
        <v>87</v>
      </c>
      <c r="D11" s="426">
        <v>0.88400000000000001</v>
      </c>
      <c r="E11" s="430">
        <v>0</v>
      </c>
      <c r="F11" s="433">
        <v>0</v>
      </c>
      <c r="G11" s="440">
        <f t="shared" si="0"/>
        <v>0</v>
      </c>
      <c r="H11" s="441">
        <f t="shared" si="1"/>
        <v>0.88400000000000001</v>
      </c>
      <c r="I11" s="429"/>
      <c r="J11" s="429"/>
    </row>
    <row r="12" spans="1:19" s="24" customFormat="1" x14ac:dyDescent="0.2">
      <c r="A12" s="429"/>
      <c r="B12" s="436"/>
      <c r="C12" s="425" t="s">
        <v>88</v>
      </c>
      <c r="D12" s="426">
        <v>0.55200000000000005</v>
      </c>
      <c r="E12" s="430">
        <v>895.312538075823</v>
      </c>
      <c r="F12" s="433">
        <v>20.975423612311001</v>
      </c>
      <c r="G12" s="440">
        <f t="shared" si="0"/>
        <v>187.79559751553708</v>
      </c>
      <c r="H12" s="441">
        <f t="shared" si="1"/>
        <v>895.86453807582302</v>
      </c>
      <c r="I12" s="429"/>
      <c r="J12" s="429"/>
    </row>
    <row r="13" spans="1:19" s="24" customFormat="1" x14ac:dyDescent="0.2">
      <c r="A13" s="429"/>
      <c r="B13" s="436"/>
      <c r="C13" s="425" t="s">
        <v>89</v>
      </c>
      <c r="D13" s="426">
        <v>1.9410000000000001</v>
      </c>
      <c r="E13" s="430">
        <v>650.42731171907803</v>
      </c>
      <c r="F13" s="433">
        <v>32.098876010488397</v>
      </c>
      <c r="G13" s="440">
        <f t="shared" si="0"/>
        <v>208.77985632705972</v>
      </c>
      <c r="H13" s="441">
        <f t="shared" si="1"/>
        <v>652.36831171907806</v>
      </c>
      <c r="I13" s="429"/>
      <c r="J13" s="429"/>
    </row>
    <row r="14" spans="1:19" s="24" customFormat="1" x14ac:dyDescent="0.2">
      <c r="A14" s="429"/>
      <c r="B14" s="436"/>
      <c r="C14" s="425" t="s">
        <v>90</v>
      </c>
      <c r="D14" s="426">
        <v>0</v>
      </c>
      <c r="E14" s="430">
        <v>0</v>
      </c>
      <c r="F14" s="433">
        <v>0</v>
      </c>
      <c r="G14" s="440">
        <f t="shared" si="0"/>
        <v>0</v>
      </c>
      <c r="H14" s="441">
        <f t="shared" si="1"/>
        <v>0</v>
      </c>
      <c r="I14" s="429"/>
      <c r="J14" s="429"/>
    </row>
    <row r="15" spans="1:19" s="24" customFormat="1" x14ac:dyDescent="0.2">
      <c r="A15" s="429"/>
      <c r="B15" s="436"/>
      <c r="C15" s="425" t="s">
        <v>91</v>
      </c>
      <c r="D15" s="426">
        <v>1.4119999999999999</v>
      </c>
      <c r="E15" s="430">
        <v>147.74097117754499</v>
      </c>
      <c r="F15" s="433">
        <v>48.286461895012202</v>
      </c>
      <c r="G15" s="440">
        <f t="shared" si="0"/>
        <v>71.338887750966222</v>
      </c>
      <c r="H15" s="441">
        <f t="shared" si="1"/>
        <v>149.152971177545</v>
      </c>
      <c r="I15" s="429"/>
      <c r="J15" s="429"/>
    </row>
    <row r="16" spans="1:19" s="24" customFormat="1" x14ac:dyDescent="0.2">
      <c r="A16" s="429"/>
      <c r="B16" s="436"/>
      <c r="C16" s="425" t="s">
        <v>94</v>
      </c>
      <c r="D16" s="426">
        <v>7.9000000000000001E-2</v>
      </c>
      <c r="E16" s="430">
        <v>4174.8210586333798</v>
      </c>
      <c r="F16" s="433">
        <v>14.715640622962299</v>
      </c>
      <c r="G16" s="440">
        <f t="shared" si="0"/>
        <v>614.35166364023837</v>
      </c>
      <c r="H16" s="441">
        <f t="shared" si="1"/>
        <v>4174.9000586333796</v>
      </c>
      <c r="I16" s="429"/>
      <c r="J16" s="429"/>
    </row>
    <row r="17" spans="1:10" s="24" customFormat="1" x14ac:dyDescent="0.2">
      <c r="A17" s="429"/>
      <c r="B17" s="436"/>
      <c r="C17" s="425" t="s">
        <v>95</v>
      </c>
      <c r="D17" s="426">
        <v>4.3999999999999997E-2</v>
      </c>
      <c r="E17" s="430">
        <v>735.55002603751893</v>
      </c>
      <c r="F17" s="433">
        <v>31.2088337645176</v>
      </c>
      <c r="G17" s="440">
        <f t="shared" si="0"/>
        <v>229.55658488091521</v>
      </c>
      <c r="H17" s="441">
        <f t="shared" si="1"/>
        <v>735.59402603751892</v>
      </c>
      <c r="I17" s="429"/>
      <c r="J17" s="429"/>
    </row>
    <row r="18" spans="1:10" s="24" customFormat="1" x14ac:dyDescent="0.2">
      <c r="A18" s="429"/>
      <c r="B18" s="436"/>
      <c r="C18" s="425" t="s">
        <v>96</v>
      </c>
      <c r="D18" s="426">
        <v>0</v>
      </c>
      <c r="E18" s="430">
        <v>1092.4075703813101</v>
      </c>
      <c r="F18" s="433">
        <v>25.140253792202099</v>
      </c>
      <c r="G18" s="440">
        <f t="shared" si="0"/>
        <v>274.63403563909009</v>
      </c>
      <c r="H18" s="441">
        <f t="shared" si="1"/>
        <v>1092.4075703813101</v>
      </c>
      <c r="I18" s="429"/>
      <c r="J18" s="429"/>
    </row>
    <row r="19" spans="1:10" s="24" customFormat="1" x14ac:dyDescent="0.2">
      <c r="A19" s="429"/>
      <c r="B19" s="436"/>
      <c r="C19" s="425" t="s">
        <v>97</v>
      </c>
      <c r="D19" s="426">
        <v>0</v>
      </c>
      <c r="E19" s="430">
        <v>1890.17801684199</v>
      </c>
      <c r="F19" s="433">
        <v>14.123660119799601</v>
      </c>
      <c r="G19" s="440">
        <f t="shared" si="0"/>
        <v>266.96231875793114</v>
      </c>
      <c r="H19" s="441">
        <f t="shared" si="1"/>
        <v>1890.17801684199</v>
      </c>
      <c r="I19" s="429"/>
      <c r="J19" s="429"/>
    </row>
    <row r="20" spans="1:10" s="24" customFormat="1" x14ac:dyDescent="0.2">
      <c r="A20" s="429"/>
      <c r="B20" s="436"/>
      <c r="C20" s="425" t="s">
        <v>98</v>
      </c>
      <c r="D20" s="426">
        <v>0</v>
      </c>
      <c r="E20" s="430">
        <v>286.91825555561502</v>
      </c>
      <c r="F20" s="433">
        <v>22.151863067272199</v>
      </c>
      <c r="G20" s="440">
        <f t="shared" si="0"/>
        <v>63.557739085685945</v>
      </c>
      <c r="H20" s="441">
        <f t="shared" si="1"/>
        <v>286.91825555561502</v>
      </c>
      <c r="I20" s="429"/>
      <c r="J20" s="429"/>
    </row>
    <row r="21" spans="1:10" s="24" customFormat="1" x14ac:dyDescent="0.2">
      <c r="A21" s="429"/>
      <c r="B21" s="436"/>
      <c r="C21" s="425" t="s">
        <v>99</v>
      </c>
      <c r="D21" s="426">
        <v>2.8000000000000001E-2</v>
      </c>
      <c r="E21" s="430">
        <v>68.955615129419897</v>
      </c>
      <c r="F21" s="433">
        <v>58.7574325536809</v>
      </c>
      <c r="G21" s="440">
        <f t="shared" si="0"/>
        <v>40.516549051644681</v>
      </c>
      <c r="H21" s="441">
        <f t="shared" si="1"/>
        <v>68.983615129419903</v>
      </c>
      <c r="I21" s="429"/>
      <c r="J21" s="429"/>
    </row>
    <row r="22" spans="1:10" s="24" customFormat="1" x14ac:dyDescent="0.2">
      <c r="A22" s="429"/>
      <c r="B22" s="436"/>
      <c r="C22" s="425" t="s">
        <v>100</v>
      </c>
      <c r="D22" s="426">
        <v>0</v>
      </c>
      <c r="E22" s="430">
        <v>311.505869570247</v>
      </c>
      <c r="F22" s="433">
        <v>21.7850362863085</v>
      </c>
      <c r="G22" s="440">
        <f t="shared" si="0"/>
        <v>67.861666719859144</v>
      </c>
      <c r="H22" s="441">
        <f t="shared" si="1"/>
        <v>311.505869570247</v>
      </c>
      <c r="I22" s="429"/>
      <c r="J22" s="429"/>
    </row>
    <row r="23" spans="1:10" s="24" customFormat="1" x14ac:dyDescent="0.2">
      <c r="A23" s="429"/>
      <c r="B23" s="436"/>
      <c r="C23" s="425" t="s">
        <v>101</v>
      </c>
      <c r="D23" s="426">
        <v>0</v>
      </c>
      <c r="E23" s="430">
        <v>0</v>
      </c>
      <c r="F23" s="433">
        <v>0</v>
      </c>
      <c r="G23" s="440">
        <f t="shared" si="0"/>
        <v>0</v>
      </c>
      <c r="H23" s="441">
        <f t="shared" si="1"/>
        <v>0</v>
      </c>
      <c r="I23" s="429"/>
      <c r="J23" s="429"/>
    </row>
    <row r="24" spans="1:10" s="24" customFormat="1" x14ac:dyDescent="0.2">
      <c r="A24" s="429"/>
      <c r="B24" s="436"/>
      <c r="C24" s="425" t="s">
        <v>102</v>
      </c>
      <c r="D24" s="426">
        <v>0</v>
      </c>
      <c r="E24" s="430">
        <v>546.45039738563901</v>
      </c>
      <c r="F24" s="433">
        <v>26.031158102176001</v>
      </c>
      <c r="G24" s="440">
        <f t="shared" si="0"/>
        <v>142.24736689342473</v>
      </c>
      <c r="H24" s="441">
        <f t="shared" si="1"/>
        <v>546.45039738563901</v>
      </c>
      <c r="I24" s="429"/>
      <c r="J24" s="429"/>
    </row>
    <row r="25" spans="1:10" s="24" customFormat="1" x14ac:dyDescent="0.2">
      <c r="A25" s="429"/>
      <c r="B25" s="436"/>
      <c r="C25" s="425" t="s">
        <v>103</v>
      </c>
      <c r="D25" s="426">
        <v>0</v>
      </c>
      <c r="E25" s="430">
        <v>1.99207876975859</v>
      </c>
      <c r="F25" s="433">
        <v>91.993795492546198</v>
      </c>
      <c r="G25" s="440">
        <f t="shared" si="0"/>
        <v>1.8325888695021475</v>
      </c>
      <c r="H25" s="441">
        <f t="shared" si="1"/>
        <v>1.99207876975859</v>
      </c>
      <c r="I25" s="429"/>
      <c r="J25" s="429"/>
    </row>
    <row r="26" spans="1:10" s="24" customFormat="1" ht="13.5" thickBot="1" x14ac:dyDescent="0.25">
      <c r="A26" s="429"/>
      <c r="B26" s="292"/>
      <c r="C26" s="431" t="s">
        <v>104</v>
      </c>
      <c r="D26" s="434">
        <v>4.9000000000000002E-2</v>
      </c>
      <c r="E26" s="434">
        <v>399.04073588335797</v>
      </c>
      <c r="F26" s="432">
        <v>41.798890735623999</v>
      </c>
      <c r="G26" s="331">
        <f t="shared" si="0"/>
        <v>166.79460118251475</v>
      </c>
      <c r="H26" s="339">
        <f t="shared" si="1"/>
        <v>399.08973588335795</v>
      </c>
      <c r="I26" s="429"/>
      <c r="J26" s="429"/>
    </row>
    <row r="27" spans="1:10" s="24" customFormat="1" x14ac:dyDescent="0.2">
      <c r="A27" s="429"/>
      <c r="B27" s="429"/>
      <c r="C27" s="427"/>
      <c r="D27" s="427"/>
      <c r="E27" s="427"/>
      <c r="F27" s="427"/>
      <c r="G27" s="427"/>
      <c r="H27" s="429"/>
      <c r="I27" s="429"/>
      <c r="J27" s="429"/>
    </row>
    <row r="28" spans="1:10" s="24" customFormat="1" x14ac:dyDescent="0.2">
      <c r="A28" s="429"/>
      <c r="B28" s="429"/>
      <c r="C28" s="429"/>
      <c r="D28" s="429"/>
      <c r="E28" s="429"/>
      <c r="F28" s="429"/>
      <c r="G28" s="429"/>
      <c r="H28" s="429"/>
      <c r="I28" s="429"/>
      <c r="J28" s="429"/>
    </row>
    <row r="29" spans="1:10" x14ac:dyDescent="0.2">
      <c r="B29" s="784" t="s">
        <v>694</v>
      </c>
      <c r="C29" s="785"/>
      <c r="D29" s="785"/>
      <c r="E29" s="785"/>
      <c r="F29" s="785"/>
      <c r="G29" s="785"/>
      <c r="H29" s="785"/>
    </row>
    <row r="30" spans="1:10" x14ac:dyDescent="0.2">
      <c r="B30" s="281"/>
      <c r="C30" s="281" t="s">
        <v>613</v>
      </c>
      <c r="D30" s="439" t="s">
        <v>78</v>
      </c>
      <c r="E30" s="439" t="s">
        <v>308</v>
      </c>
      <c r="F30" s="439" t="s">
        <v>82</v>
      </c>
      <c r="G30" s="439" t="s">
        <v>309</v>
      </c>
      <c r="H30" s="439" t="s">
        <v>489</v>
      </c>
    </row>
    <row r="31" spans="1:10" x14ac:dyDescent="0.2">
      <c r="B31" s="435"/>
      <c r="C31" s="425" t="s">
        <v>106</v>
      </c>
      <c r="D31" s="454">
        <v>2.8000000000000001E-2</v>
      </c>
      <c r="E31" s="452">
        <v>25.305731092109902</v>
      </c>
      <c r="F31" s="433">
        <v>5.6820514049774404</v>
      </c>
      <c r="G31" s="450">
        <f>E31*F31/100</f>
        <v>1.4378846490590436</v>
      </c>
      <c r="H31" s="451">
        <f>SUM(D31,E31)</f>
        <v>25.3337310921099</v>
      </c>
    </row>
    <row r="32" spans="1:10" x14ac:dyDescent="0.2">
      <c r="B32" s="436"/>
      <c r="C32" s="425" t="s">
        <v>92</v>
      </c>
      <c r="D32" s="454">
        <v>2.5000000000000001E-2</v>
      </c>
      <c r="E32" s="452">
        <v>4.5536266870494098</v>
      </c>
      <c r="F32" s="433">
        <v>14.2310137077791</v>
      </c>
      <c r="G32" s="450">
        <f>E32*F32/100</f>
        <v>0.64802723803508888</v>
      </c>
      <c r="H32" s="451">
        <f>SUM(D32,E32)</f>
        <v>4.5786266870494101</v>
      </c>
    </row>
    <row r="33" spans="2:8" x14ac:dyDescent="0.2">
      <c r="B33" s="436"/>
      <c r="C33" s="425" t="s">
        <v>105</v>
      </c>
      <c r="D33" s="454">
        <v>3.0000000000000001E-3</v>
      </c>
      <c r="E33" s="452">
        <v>20.705833844882601</v>
      </c>
      <c r="F33" s="433">
        <v>6.1441062516845797</v>
      </c>
      <c r="G33" s="450">
        <f>E33*F33/100</f>
        <v>1.2721884317268535</v>
      </c>
      <c r="H33" s="451">
        <f>SUM(D33,E33)</f>
        <v>20.708833844882601</v>
      </c>
    </row>
    <row r="34" spans="2:8" x14ac:dyDescent="0.2">
      <c r="B34" s="436"/>
      <c r="C34" s="425" t="s">
        <v>84</v>
      </c>
      <c r="D34" s="454">
        <v>6.0000000000000001E-3</v>
      </c>
      <c r="E34" s="457">
        <v>0.78726147508140398</v>
      </c>
      <c r="F34" s="433">
        <v>35.508579247119599</v>
      </c>
      <c r="G34" s="450">
        <f t="shared" ref="G34:G52" si="2">E34*F34/100</f>
        <v>0.27954536476132302</v>
      </c>
      <c r="H34" s="451">
        <f>SUM(D34,E34)</f>
        <v>0.79326147508140399</v>
      </c>
    </row>
    <row r="35" spans="2:8" x14ac:dyDescent="0.2">
      <c r="B35" s="436"/>
      <c r="C35" s="425" t="s">
        <v>85</v>
      </c>
      <c r="D35" s="454">
        <v>1E-3</v>
      </c>
      <c r="E35" s="457">
        <v>0.199538764067382</v>
      </c>
      <c r="F35" s="433">
        <v>54.224121696459399</v>
      </c>
      <c r="G35" s="450">
        <f t="shared" si="2"/>
        <v>0.10819814225950822</v>
      </c>
      <c r="H35" s="451">
        <f t="shared" ref="H35:H52" si="3">SUM(D35,E35)</f>
        <v>0.200538764067382</v>
      </c>
    </row>
    <row r="36" spans="2:8" x14ac:dyDescent="0.2">
      <c r="B36" s="436"/>
      <c r="C36" s="425" t="s">
        <v>86</v>
      </c>
      <c r="D36" s="454">
        <v>2E-3</v>
      </c>
      <c r="E36" s="457">
        <v>0</v>
      </c>
      <c r="F36" s="433">
        <v>0</v>
      </c>
      <c r="G36" s="450">
        <f t="shared" si="2"/>
        <v>0</v>
      </c>
      <c r="H36" s="451">
        <f t="shared" si="3"/>
        <v>2E-3</v>
      </c>
    </row>
    <row r="37" spans="2:8" x14ac:dyDescent="0.2">
      <c r="B37" s="436"/>
      <c r="C37" s="425" t="s">
        <v>87</v>
      </c>
      <c r="D37" s="454">
        <v>2E-3</v>
      </c>
      <c r="E37" s="457">
        <v>0</v>
      </c>
      <c r="F37" s="433">
        <v>0</v>
      </c>
      <c r="G37" s="450">
        <f t="shared" si="2"/>
        <v>0</v>
      </c>
      <c r="H37" s="451">
        <f t="shared" si="3"/>
        <v>2E-3</v>
      </c>
    </row>
    <row r="38" spans="2:8" x14ac:dyDescent="0.2">
      <c r="B38" s="436"/>
      <c r="C38" s="425" t="s">
        <v>88</v>
      </c>
      <c r="D38" s="454">
        <v>3.0000000000000001E-3</v>
      </c>
      <c r="E38" s="457">
        <v>2.23676276970069</v>
      </c>
      <c r="F38" s="433">
        <v>21.306111782369399</v>
      </c>
      <c r="G38" s="450">
        <f t="shared" si="2"/>
        <v>0.47656717601885085</v>
      </c>
      <c r="H38" s="451">
        <f t="shared" si="3"/>
        <v>2.2397627697006901</v>
      </c>
    </row>
    <row r="39" spans="2:8" x14ac:dyDescent="0.2">
      <c r="B39" s="436"/>
      <c r="C39" s="425" t="s">
        <v>89</v>
      </c>
      <c r="D39" s="454">
        <v>5.0000000000000001E-3</v>
      </c>
      <c r="E39" s="457">
        <v>1.09434616656198</v>
      </c>
      <c r="F39" s="433">
        <v>30.771653025889702</v>
      </c>
      <c r="G39" s="450">
        <f t="shared" si="2"/>
        <v>0.33674840527657751</v>
      </c>
      <c r="H39" s="451">
        <f t="shared" si="3"/>
        <v>1.0993461665619799</v>
      </c>
    </row>
    <row r="40" spans="2:8" x14ac:dyDescent="0.2">
      <c r="B40" s="436"/>
      <c r="C40" s="425" t="s">
        <v>90</v>
      </c>
      <c r="D40" s="454">
        <v>0</v>
      </c>
      <c r="E40" s="457">
        <v>0</v>
      </c>
      <c r="F40" s="433">
        <v>0</v>
      </c>
      <c r="G40" s="450">
        <f t="shared" si="2"/>
        <v>0</v>
      </c>
      <c r="H40" s="451">
        <f t="shared" si="3"/>
        <v>0</v>
      </c>
    </row>
    <row r="41" spans="2:8" x14ac:dyDescent="0.2">
      <c r="B41" s="436"/>
      <c r="C41" s="425" t="s">
        <v>91</v>
      </c>
      <c r="D41" s="454">
        <v>5.0000000000000001E-3</v>
      </c>
      <c r="E41" s="457">
        <v>0.23571751163795801</v>
      </c>
      <c r="F41" s="433">
        <v>46.455489210235299</v>
      </c>
      <c r="G41" s="450">
        <f t="shared" si="2"/>
        <v>0.10950372318560672</v>
      </c>
      <c r="H41" s="451">
        <f t="shared" si="3"/>
        <v>0.24071751163795801</v>
      </c>
    </row>
    <row r="42" spans="2:8" x14ac:dyDescent="0.2">
      <c r="B42" s="436"/>
      <c r="C42" s="425" t="s">
        <v>94</v>
      </c>
      <c r="D42" s="454">
        <v>1E-3</v>
      </c>
      <c r="E42" s="457">
        <v>6.4945809332908002</v>
      </c>
      <c r="F42" s="433">
        <v>11.7187469160024</v>
      </c>
      <c r="G42" s="450">
        <f t="shared" si="2"/>
        <v>0.76108350282729564</v>
      </c>
      <c r="H42" s="451">
        <f t="shared" si="3"/>
        <v>6.4955809332908006</v>
      </c>
    </row>
    <row r="43" spans="2:8" x14ac:dyDescent="0.2">
      <c r="B43" s="436"/>
      <c r="C43" s="425" t="s">
        <v>95</v>
      </c>
      <c r="D43" s="454">
        <v>0</v>
      </c>
      <c r="E43" s="457">
        <v>0.87623091817781595</v>
      </c>
      <c r="F43" s="433">
        <v>25.081567694757101</v>
      </c>
      <c r="G43" s="450">
        <f t="shared" si="2"/>
        <v>0.21977245090516059</v>
      </c>
      <c r="H43" s="451">
        <f t="shared" si="3"/>
        <v>0.87623091817781595</v>
      </c>
    </row>
    <row r="44" spans="2:8" x14ac:dyDescent="0.2">
      <c r="B44" s="436"/>
      <c r="C44" s="425" t="s">
        <v>96</v>
      </c>
      <c r="D44" s="454">
        <v>0</v>
      </c>
      <c r="E44" s="457">
        <v>2.91385735398406</v>
      </c>
      <c r="F44" s="433">
        <v>19.595067432811401</v>
      </c>
      <c r="G44" s="450">
        <f t="shared" si="2"/>
        <v>0.57097231340911059</v>
      </c>
      <c r="H44" s="451">
        <f t="shared" si="3"/>
        <v>2.91385735398406</v>
      </c>
    </row>
    <row r="45" spans="2:8" x14ac:dyDescent="0.2">
      <c r="B45" s="436"/>
      <c r="C45" s="425" t="s">
        <v>97</v>
      </c>
      <c r="D45" s="454">
        <v>0</v>
      </c>
      <c r="E45" s="457">
        <v>5.0863968449698103</v>
      </c>
      <c r="F45" s="433">
        <v>13.4807643995221</v>
      </c>
      <c r="G45" s="450">
        <f t="shared" si="2"/>
        <v>0.6856851750951054</v>
      </c>
      <c r="H45" s="451">
        <f t="shared" si="3"/>
        <v>5.0863968449698103</v>
      </c>
    </row>
    <row r="46" spans="2:8" x14ac:dyDescent="0.2">
      <c r="B46" s="436"/>
      <c r="C46" s="425" t="s">
        <v>98</v>
      </c>
      <c r="D46" s="454">
        <v>0</v>
      </c>
      <c r="E46" s="457">
        <v>0.98361847308088601</v>
      </c>
      <c r="F46" s="433">
        <v>22.7915270925775</v>
      </c>
      <c r="G46" s="450">
        <f t="shared" si="2"/>
        <v>0.22418167077982726</v>
      </c>
      <c r="H46" s="451">
        <f t="shared" si="3"/>
        <v>0.98361847308088601</v>
      </c>
    </row>
    <row r="47" spans="2:8" x14ac:dyDescent="0.2">
      <c r="B47" s="436"/>
      <c r="C47" s="425" t="s">
        <v>99</v>
      </c>
      <c r="D47" s="454">
        <v>0</v>
      </c>
      <c r="E47" s="457">
        <v>0.10184384860295699</v>
      </c>
      <c r="F47" s="433">
        <v>51.350453011845801</v>
      </c>
      <c r="G47" s="450">
        <f t="shared" si="2"/>
        <v>5.2297277622316812E-2</v>
      </c>
      <c r="H47" s="451">
        <f t="shared" si="3"/>
        <v>0.10184384860295699</v>
      </c>
    </row>
    <row r="48" spans="2:8" x14ac:dyDescent="0.2">
      <c r="B48" s="436"/>
      <c r="C48" s="425" t="s">
        <v>100</v>
      </c>
      <c r="D48" s="454">
        <v>0</v>
      </c>
      <c r="E48" s="457">
        <v>2.28700932129914</v>
      </c>
      <c r="F48" s="433">
        <v>19.420962121893702</v>
      </c>
      <c r="G48" s="450">
        <f t="shared" si="2"/>
        <v>0.44415921401368424</v>
      </c>
      <c r="H48" s="451">
        <f t="shared" si="3"/>
        <v>2.28700932129914</v>
      </c>
    </row>
    <row r="49" spans="2:8" x14ac:dyDescent="0.2">
      <c r="B49" s="436"/>
      <c r="C49" s="425" t="s">
        <v>101</v>
      </c>
      <c r="D49" s="454">
        <v>0</v>
      </c>
      <c r="E49" s="457">
        <v>0</v>
      </c>
      <c r="F49" s="433">
        <v>0</v>
      </c>
      <c r="G49" s="450">
        <f t="shared" si="2"/>
        <v>0</v>
      </c>
      <c r="H49" s="451">
        <f t="shared" si="3"/>
        <v>0</v>
      </c>
    </row>
    <row r="50" spans="2:8" x14ac:dyDescent="0.2">
      <c r="B50" s="436"/>
      <c r="C50" s="425" t="s">
        <v>102</v>
      </c>
      <c r="D50" s="454">
        <v>0</v>
      </c>
      <c r="E50" s="457">
        <v>1.19856210845113</v>
      </c>
      <c r="F50" s="433">
        <v>25.228114606645999</v>
      </c>
      <c r="G50" s="450">
        <f t="shared" si="2"/>
        <v>0.30237462235188378</v>
      </c>
      <c r="H50" s="451">
        <f t="shared" si="3"/>
        <v>1.19856210845113</v>
      </c>
    </row>
    <row r="51" spans="2:8" x14ac:dyDescent="0.2">
      <c r="B51" s="436"/>
      <c r="C51" s="425" t="s">
        <v>103</v>
      </c>
      <c r="D51" s="454">
        <v>0</v>
      </c>
      <c r="E51" s="457">
        <v>4.8399226531689607E-3</v>
      </c>
      <c r="F51" s="433">
        <v>91.993795492546099</v>
      </c>
      <c r="G51" s="450">
        <f t="shared" si="2"/>
        <v>4.4524285475536652E-3</v>
      </c>
      <c r="H51" s="451">
        <f t="shared" si="3"/>
        <v>4.8399226531689607E-3</v>
      </c>
    </row>
    <row r="52" spans="2:8" ht="13.5" thickBot="1" x14ac:dyDescent="0.25">
      <c r="B52" s="292"/>
      <c r="C52" s="431" t="s">
        <v>104</v>
      </c>
      <c r="D52" s="447">
        <v>2E-3</v>
      </c>
      <c r="E52" s="447">
        <v>0.981049478181371</v>
      </c>
      <c r="F52" s="432">
        <v>34.898229583508297</v>
      </c>
      <c r="G52" s="448">
        <f t="shared" si="2"/>
        <v>0.34236889922354502</v>
      </c>
      <c r="H52" s="449">
        <f t="shared" si="3"/>
        <v>0.98304947818137101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zoomScaleNormal="100"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7" customFormat="1" ht="20.100000000000001" customHeight="1" x14ac:dyDescent="0.2">
      <c r="B5" s="871" t="str">
        <f>Index!$B$4</f>
        <v>Devon Cornwall and the Isles of Scilly</v>
      </c>
      <c r="C5" s="872"/>
      <c r="D5" s="875" t="s">
        <v>213</v>
      </c>
      <c r="E5" s="875"/>
      <c r="F5" s="875"/>
      <c r="G5" s="875"/>
      <c r="H5" s="875"/>
      <c r="I5" s="875"/>
      <c r="J5" s="875"/>
      <c r="K5" s="875"/>
      <c r="L5" s="876"/>
    </row>
    <row r="6" spans="2:12" s="307" customFormat="1" ht="20.100000000000001" customHeight="1" x14ac:dyDescent="0.2">
      <c r="B6" s="873"/>
      <c r="C6" s="874"/>
      <c r="D6" s="308" t="s">
        <v>214</v>
      </c>
      <c r="E6" s="309" t="s">
        <v>215</v>
      </c>
      <c r="F6" s="309" t="s">
        <v>216</v>
      </c>
      <c r="G6" s="309" t="s">
        <v>217</v>
      </c>
      <c r="H6" s="309" t="s">
        <v>218</v>
      </c>
      <c r="I6" s="309" t="s">
        <v>219</v>
      </c>
      <c r="J6" s="309" t="s">
        <v>220</v>
      </c>
      <c r="K6" s="309" t="s">
        <v>221</v>
      </c>
      <c r="L6" s="310" t="s">
        <v>80</v>
      </c>
    </row>
    <row r="7" spans="2:12" s="307" customFormat="1" ht="20.100000000000001" customHeight="1" x14ac:dyDescent="0.2">
      <c r="B7" s="869" t="s">
        <v>331</v>
      </c>
      <c r="C7" s="310" t="s">
        <v>223</v>
      </c>
      <c r="D7" s="311">
        <v>70.498468065048314</v>
      </c>
      <c r="E7" s="311">
        <v>74.027603513174398</v>
      </c>
      <c r="F7" s="311">
        <v>73.562359970126963</v>
      </c>
      <c r="G7" s="311">
        <v>71.577192397465822</v>
      </c>
      <c r="H7" s="311">
        <v>68.705678869991345</v>
      </c>
      <c r="I7" s="311">
        <v>66.627176874777874</v>
      </c>
      <c r="J7" s="311">
        <v>65.812557710064638</v>
      </c>
      <c r="K7" s="311">
        <v>58.586572438162541</v>
      </c>
      <c r="L7" s="312">
        <v>69.638360426637135</v>
      </c>
    </row>
    <row r="8" spans="2:12" s="307" customFormat="1" ht="20.100000000000001" customHeight="1" x14ac:dyDescent="0.2">
      <c r="B8" s="877"/>
      <c r="C8" s="310" t="s">
        <v>224</v>
      </c>
      <c r="D8" s="311">
        <v>44.933560047861953</v>
      </c>
      <c r="E8" s="311">
        <v>38.625789298770357</v>
      </c>
      <c r="F8" s="311">
        <v>43.01250325605627</v>
      </c>
      <c r="G8" s="311">
        <v>48.524418147106402</v>
      </c>
      <c r="H8" s="311">
        <v>53.400059439922529</v>
      </c>
      <c r="I8" s="311">
        <v>41.594190661150051</v>
      </c>
      <c r="J8" s="311">
        <v>29.324318066039922</v>
      </c>
      <c r="K8" s="311">
        <v>11.209038010004424</v>
      </c>
      <c r="L8" s="312">
        <v>43.534577985455186</v>
      </c>
    </row>
    <row r="9" spans="2:12" s="307" customFormat="1" ht="20.100000000000001" customHeight="1" x14ac:dyDescent="0.2">
      <c r="B9" s="869" t="s">
        <v>222</v>
      </c>
      <c r="C9" s="310" t="s">
        <v>223</v>
      </c>
      <c r="D9" s="311">
        <v>65.22533923926035</v>
      </c>
      <c r="E9" s="311">
        <v>70.183395779925064</v>
      </c>
      <c r="F9" s="311">
        <v>72.654729466718564</v>
      </c>
      <c r="G9" s="311">
        <v>71.800300505395441</v>
      </c>
      <c r="H9" s="311">
        <v>66.778034260721668</v>
      </c>
      <c r="I9" s="311">
        <v>62.882730243253057</v>
      </c>
      <c r="J9" s="311">
        <v>61.200923787528872</v>
      </c>
      <c r="K9" s="311">
        <v>43.569091366725402</v>
      </c>
      <c r="L9" s="312">
        <v>66.090152565880729</v>
      </c>
    </row>
    <row r="10" spans="2:12" s="307" customFormat="1" ht="20.100000000000001" customHeight="1" x14ac:dyDescent="0.2">
      <c r="B10" s="877"/>
      <c r="C10" s="310" t="s">
        <v>224</v>
      </c>
      <c r="D10" s="311">
        <v>46.622118866091668</v>
      </c>
      <c r="E10" s="311">
        <v>46.20447236556727</v>
      </c>
      <c r="F10" s="311">
        <v>45.095316922091101</v>
      </c>
      <c r="G10" s="311">
        <v>51.171060698957696</v>
      </c>
      <c r="H10" s="311">
        <v>59.831965447303979</v>
      </c>
      <c r="I10" s="311">
        <v>62.443700448215324</v>
      </c>
      <c r="J10" s="311">
        <v>63.502587322121606</v>
      </c>
      <c r="K10" s="311">
        <v>35.584557523546238</v>
      </c>
      <c r="L10" s="312">
        <v>55.775923865311405</v>
      </c>
    </row>
    <row r="11" spans="2:12" s="307" customFormat="1" ht="20.100000000000001" customHeight="1" x14ac:dyDescent="0.2">
      <c r="B11" s="869" t="s">
        <v>225</v>
      </c>
      <c r="C11" s="310" t="s">
        <v>223</v>
      </c>
      <c r="D11" s="311">
        <v>61.028914757791966</v>
      </c>
      <c r="E11" s="311">
        <v>69.608048627122201</v>
      </c>
      <c r="F11" s="311">
        <v>73.285714285714292</v>
      </c>
      <c r="G11" s="311">
        <v>75.162435528166654</v>
      </c>
      <c r="H11" s="311">
        <v>66.607266038169698</v>
      </c>
      <c r="I11" s="311">
        <v>59.82002249718785</v>
      </c>
      <c r="J11" s="311">
        <v>57.777310039991583</v>
      </c>
      <c r="K11" s="311">
        <v>39.34252386002121</v>
      </c>
      <c r="L11" s="312">
        <v>65.171057697596396</v>
      </c>
    </row>
    <row r="12" spans="2:12" s="307" customFormat="1" ht="20.100000000000001" customHeight="1" x14ac:dyDescent="0.2">
      <c r="B12" s="877"/>
      <c r="C12" s="310" t="s">
        <v>224</v>
      </c>
      <c r="D12" s="311">
        <v>48.525149190110831</v>
      </c>
      <c r="E12" s="311">
        <v>45.085220639738502</v>
      </c>
      <c r="F12" s="311">
        <v>37.482600914694771</v>
      </c>
      <c r="G12" s="311">
        <v>30.697041974097765</v>
      </c>
      <c r="H12" s="311">
        <v>28.375886437049047</v>
      </c>
      <c r="I12" s="311">
        <v>30.148687124327743</v>
      </c>
      <c r="J12" s="311">
        <v>30.377213240954582</v>
      </c>
      <c r="K12" s="311">
        <v>31.858246800289784</v>
      </c>
      <c r="L12" s="312">
        <v>32.4847101386855</v>
      </c>
    </row>
    <row r="13" spans="2:12" s="307" customFormat="1" ht="20.100000000000001" customHeight="1" x14ac:dyDescent="0.2">
      <c r="B13" s="869" t="s">
        <v>226</v>
      </c>
      <c r="C13" s="310" t="s">
        <v>223</v>
      </c>
      <c r="D13" s="311">
        <v>61.451349882225038</v>
      </c>
      <c r="E13" s="311">
        <v>66.466680951360615</v>
      </c>
      <c r="F13" s="311">
        <v>69.93729251198819</v>
      </c>
      <c r="G13" s="311">
        <v>73.73062672859156</v>
      </c>
      <c r="H13" s="311">
        <v>71.133584557409819</v>
      </c>
      <c r="I13" s="311">
        <v>61.075235353613941</v>
      </c>
      <c r="J13" s="311">
        <v>55.243044940385197</v>
      </c>
      <c r="K13" s="311">
        <v>38.747645951035778</v>
      </c>
      <c r="L13" s="312">
        <v>65.431280753397118</v>
      </c>
    </row>
    <row r="14" spans="2:12" s="307" customFormat="1" ht="20.100000000000001" customHeight="1" x14ac:dyDescent="0.2">
      <c r="B14" s="877"/>
      <c r="C14" s="310" t="s">
        <v>224</v>
      </c>
      <c r="D14" s="311">
        <v>60.33510722377364</v>
      </c>
      <c r="E14" s="311">
        <v>59.293514597726769</v>
      </c>
      <c r="F14" s="311">
        <v>55.722604552673374</v>
      </c>
      <c r="G14" s="311">
        <v>50.363480863801577</v>
      </c>
      <c r="H14" s="311">
        <v>44.314490943160521</v>
      </c>
      <c r="I14" s="311">
        <v>42.919638876504678</v>
      </c>
      <c r="J14" s="311">
        <v>43.398492956208365</v>
      </c>
      <c r="K14" s="311">
        <v>41.796469366562825</v>
      </c>
      <c r="L14" s="312">
        <v>47.405056137442543</v>
      </c>
    </row>
    <row r="15" spans="2:12" s="307" customFormat="1" ht="20.100000000000001" customHeight="1" x14ac:dyDescent="0.2">
      <c r="B15" s="869" t="s">
        <v>227</v>
      </c>
      <c r="C15" s="310" t="s">
        <v>223</v>
      </c>
      <c r="D15" s="311">
        <v>57.011339395980684</v>
      </c>
      <c r="E15" s="311">
        <v>61.155555555555551</v>
      </c>
      <c r="F15" s="311">
        <v>62.264150943396224</v>
      </c>
      <c r="G15" s="311">
        <v>61.681866952789697</v>
      </c>
      <c r="H15" s="311">
        <v>61.31510803582799</v>
      </c>
      <c r="I15" s="311">
        <v>55.624733475479751</v>
      </c>
      <c r="J15" s="311">
        <v>47.407937075437964</v>
      </c>
      <c r="K15" s="311">
        <v>24.751381215469614</v>
      </c>
      <c r="L15" s="312">
        <v>56.877556621404388</v>
      </c>
    </row>
    <row r="16" spans="2:12" s="307" customFormat="1" ht="20.100000000000001" customHeight="1" x14ac:dyDescent="0.2">
      <c r="B16" s="877"/>
      <c r="C16" s="310" t="s">
        <v>224</v>
      </c>
      <c r="D16" s="311">
        <v>54.638688347614874</v>
      </c>
      <c r="E16" s="311">
        <v>52.434346414871648</v>
      </c>
      <c r="F16" s="311">
        <v>50.425506412561425</v>
      </c>
      <c r="G16" s="311">
        <v>48.46754807692308</v>
      </c>
      <c r="H16" s="311">
        <v>52.845922241131035</v>
      </c>
      <c r="I16" s="311">
        <v>55.713632204940531</v>
      </c>
      <c r="J16" s="311">
        <v>57.337193804862352</v>
      </c>
      <c r="K16" s="311">
        <v>42.012383900928789</v>
      </c>
      <c r="L16" s="312">
        <v>52.216227606158114</v>
      </c>
    </row>
    <row r="17" spans="2:12" s="307" customFormat="1" ht="20.100000000000001" customHeight="1" x14ac:dyDescent="0.2">
      <c r="B17" s="869" t="s">
        <v>228</v>
      </c>
      <c r="C17" s="310" t="s">
        <v>223</v>
      </c>
      <c r="D17" s="311">
        <v>51.625140982261861</v>
      </c>
      <c r="E17" s="311">
        <v>58.12421580928482</v>
      </c>
      <c r="F17" s="311">
        <v>59.806433247936241</v>
      </c>
      <c r="G17" s="311">
        <v>61.024342197833128</v>
      </c>
      <c r="H17" s="311">
        <v>62.225414949525501</v>
      </c>
      <c r="I17" s="311">
        <v>57.016198920071993</v>
      </c>
      <c r="J17" s="311">
        <v>53.368997579926123</v>
      </c>
      <c r="K17" s="311">
        <v>33.266932270916335</v>
      </c>
      <c r="L17" s="312">
        <v>56.030560080894332</v>
      </c>
    </row>
    <row r="18" spans="2:12" s="307" customFormat="1" ht="20.100000000000001" customHeight="1" x14ac:dyDescent="0.2">
      <c r="B18" s="870"/>
      <c r="C18" s="313" t="s">
        <v>224</v>
      </c>
      <c r="D18" s="314">
        <v>55.249227120653877</v>
      </c>
      <c r="E18" s="314">
        <v>69.363041898764834</v>
      </c>
      <c r="F18" s="314">
        <v>72.478723404255319</v>
      </c>
      <c r="G18" s="314">
        <v>70.698909855569696</v>
      </c>
      <c r="H18" s="314">
        <v>55.502990879523281</v>
      </c>
      <c r="I18" s="314">
        <v>45.318530518892643</v>
      </c>
      <c r="J18" s="314">
        <v>43.931720127555806</v>
      </c>
      <c r="K18" s="314">
        <v>37.881092041422257</v>
      </c>
      <c r="L18" s="315">
        <v>56.922200911052499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ColWidth="9" defaultRowHeight="15" customHeight="1" x14ac:dyDescent="0.2"/>
  <cols>
    <col min="1" max="1" width="9" style="148"/>
    <col min="2" max="2" width="20.625" style="148" customWidth="1"/>
    <col min="3" max="4" width="12.625" style="148" customWidth="1"/>
    <col min="5" max="5" width="6.625" style="148" customWidth="1"/>
    <col min="6" max="7" width="12.625" style="148" customWidth="1"/>
    <col min="8" max="8" width="6.625" style="148" customWidth="1"/>
    <col min="9" max="10" width="12.625" style="148" customWidth="1"/>
    <col min="11" max="11" width="6.625" style="148" customWidth="1"/>
    <col min="12" max="13" width="12.625" style="148" customWidth="1"/>
    <col min="14" max="14" width="6.625" style="148" customWidth="1"/>
    <col min="15" max="16" width="12.625" style="148" customWidth="1"/>
    <col min="17" max="17" width="6.625" style="148" customWidth="1"/>
    <col min="18" max="19" width="12.625" style="148" customWidth="1"/>
    <col min="20" max="20" width="6.625" style="148" customWidth="1"/>
    <col min="21" max="16384" width="9" style="148"/>
  </cols>
  <sheetData>
    <row r="3" spans="2:20" ht="15" customHeight="1" x14ac:dyDescent="0.2">
      <c r="B3" s="148" t="s">
        <v>182</v>
      </c>
      <c r="C3" s="148" t="s">
        <v>492</v>
      </c>
    </row>
    <row r="5" spans="2:20" ht="15" customHeight="1" x14ac:dyDescent="0.2">
      <c r="B5" s="882" t="s">
        <v>213</v>
      </c>
      <c r="C5" s="880" t="s">
        <v>331</v>
      </c>
      <c r="D5" s="880"/>
      <c r="E5" s="880"/>
      <c r="F5" s="880" t="s">
        <v>222</v>
      </c>
      <c r="G5" s="880"/>
      <c r="H5" s="880"/>
      <c r="I5" s="880" t="s">
        <v>225</v>
      </c>
      <c r="J5" s="880"/>
      <c r="K5" s="880"/>
      <c r="L5" s="880" t="s">
        <v>226</v>
      </c>
      <c r="M5" s="880"/>
      <c r="N5" s="880"/>
      <c r="O5" s="880" t="s">
        <v>227</v>
      </c>
      <c r="P5" s="880"/>
      <c r="Q5" s="880"/>
      <c r="R5" s="880" t="s">
        <v>228</v>
      </c>
      <c r="S5" s="880"/>
      <c r="T5" s="881"/>
    </row>
    <row r="6" spans="2:20" ht="15" customHeight="1" x14ac:dyDescent="0.2">
      <c r="B6" s="883"/>
      <c r="C6" s="38" t="s">
        <v>78</v>
      </c>
      <c r="D6" s="878" t="s">
        <v>79</v>
      </c>
      <c r="E6" s="878"/>
      <c r="F6" s="38" t="s">
        <v>78</v>
      </c>
      <c r="G6" s="878" t="s">
        <v>79</v>
      </c>
      <c r="H6" s="878"/>
      <c r="I6" s="38" t="s">
        <v>78</v>
      </c>
      <c r="J6" s="878" t="s">
        <v>79</v>
      </c>
      <c r="K6" s="878"/>
      <c r="L6" s="38" t="s">
        <v>78</v>
      </c>
      <c r="M6" s="878" t="s">
        <v>79</v>
      </c>
      <c r="N6" s="878"/>
      <c r="O6" s="38" t="s">
        <v>78</v>
      </c>
      <c r="P6" s="878" t="s">
        <v>79</v>
      </c>
      <c r="Q6" s="878"/>
      <c r="R6" s="38" t="s">
        <v>78</v>
      </c>
      <c r="S6" s="878" t="s">
        <v>79</v>
      </c>
      <c r="T6" s="879"/>
    </row>
    <row r="7" spans="2:20" ht="30" customHeight="1" x14ac:dyDescent="0.2">
      <c r="B7" s="883"/>
      <c r="C7" s="867" t="s">
        <v>325</v>
      </c>
      <c r="D7" s="867"/>
      <c r="E7" s="149" t="s">
        <v>82</v>
      </c>
      <c r="F7" s="867" t="s">
        <v>325</v>
      </c>
      <c r="G7" s="867"/>
      <c r="H7" s="149" t="s">
        <v>82</v>
      </c>
      <c r="I7" s="867" t="s">
        <v>325</v>
      </c>
      <c r="J7" s="867"/>
      <c r="K7" s="149" t="s">
        <v>82</v>
      </c>
      <c r="L7" s="867" t="s">
        <v>325</v>
      </c>
      <c r="M7" s="867"/>
      <c r="N7" s="149" t="s">
        <v>82</v>
      </c>
      <c r="O7" s="867" t="s">
        <v>325</v>
      </c>
      <c r="P7" s="867"/>
      <c r="Q7" s="149" t="s">
        <v>82</v>
      </c>
      <c r="R7" s="867" t="s">
        <v>325</v>
      </c>
      <c r="S7" s="867"/>
      <c r="T7" s="150" t="s">
        <v>82</v>
      </c>
    </row>
    <row r="8" spans="2:20" ht="15" customHeight="1" x14ac:dyDescent="0.2">
      <c r="B8" s="151" t="str">
        <f>Index!$B$4</f>
        <v>Devon Cornwall and the Isles of Scilly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2:20" ht="15" customHeight="1" x14ac:dyDescent="0.2">
      <c r="B9" s="192" t="s">
        <v>214</v>
      </c>
      <c r="C9" s="193">
        <f>'Section 9 chart data'!$C$114</f>
        <v>16.972000000000001</v>
      </c>
      <c r="D9" s="193">
        <f>'Section 9 chart data'!$C$128</f>
        <v>31.757999999999999</v>
      </c>
      <c r="E9" s="153">
        <f>'Section 9 chart data'!$D$128</f>
        <v>14.05</v>
      </c>
      <c r="F9" s="193">
        <f>'Section 9 chart data'!$D$114</f>
        <v>14.223000000000001</v>
      </c>
      <c r="G9" s="193">
        <f>'Section 9 chart data'!$E$128</f>
        <v>33.970999999999997</v>
      </c>
      <c r="H9" s="153">
        <f>'Section 9 chart data'!$F$128</f>
        <v>12.36</v>
      </c>
      <c r="I9" s="193">
        <f>'Section 9 chart data'!$E$114</f>
        <v>13.315</v>
      </c>
      <c r="J9" s="193">
        <f>'Section 9 chart data'!$G$128</f>
        <v>23.46</v>
      </c>
      <c r="K9" s="153">
        <f>'Section 9 chart data'!$H$128</f>
        <v>15.55</v>
      </c>
      <c r="L9" s="193">
        <f>'Section 9 chart data'!$F$114</f>
        <v>11.038</v>
      </c>
      <c r="M9" s="193">
        <f>'Section 9 chart data'!$I$128</f>
        <v>18.978999999999999</v>
      </c>
      <c r="N9" s="153">
        <f>'Section 9 chart data'!$J$128</f>
        <v>19.62</v>
      </c>
      <c r="O9" s="193">
        <f>'Section 9 chart data'!$G$114</f>
        <v>8.907</v>
      </c>
      <c r="P9" s="193">
        <f>'Section 9 chart data'!$K$128</f>
        <v>14.821</v>
      </c>
      <c r="Q9" s="153">
        <f>'Section 9 chart data'!$L$128</f>
        <v>12.76</v>
      </c>
      <c r="R9" s="193">
        <f>'Section 9 chart data'!$H$114</f>
        <v>9.7530000000000001</v>
      </c>
      <c r="S9" s="193">
        <f>'Section 9 chart data'!$M$128</f>
        <v>23.613</v>
      </c>
      <c r="T9" s="159">
        <f>'Section 9 chart data'!$N$128</f>
        <v>22.39</v>
      </c>
    </row>
    <row r="10" spans="2:20" ht="15" customHeight="1" x14ac:dyDescent="0.2">
      <c r="B10" s="158" t="s">
        <v>215</v>
      </c>
      <c r="C10" s="193">
        <f>'Section 9 chart data'!$C$115</f>
        <v>5.5789999999999997</v>
      </c>
      <c r="D10" s="193">
        <f>'Section 9 chart data'!$C$129</f>
        <v>12.036</v>
      </c>
      <c r="E10" s="153">
        <f>'Section 9 chart data'!$D$129</f>
        <v>13.81</v>
      </c>
      <c r="F10" s="193">
        <f>'Section 9 chart data'!$D$115</f>
        <v>5.0709999999999997</v>
      </c>
      <c r="G10" s="193">
        <f>'Section 9 chart data'!$E$129</f>
        <v>13.371</v>
      </c>
      <c r="H10" s="153">
        <f>'Section 9 chart data'!$F$129</f>
        <v>13.49</v>
      </c>
      <c r="I10" s="193">
        <f>'Section 9 chart data'!$E$115</f>
        <v>4.7709999999999999</v>
      </c>
      <c r="J10" s="193">
        <f>'Section 9 chart data'!$G$129</f>
        <v>8.5660000000000007</v>
      </c>
      <c r="K10" s="153">
        <f>'Section 9 chart data'!$H$129</f>
        <v>11.86</v>
      </c>
      <c r="L10" s="193">
        <f>'Section 9 chart data'!$F$115</f>
        <v>4.6669999999999998</v>
      </c>
      <c r="M10" s="193">
        <f>'Section 9 chart data'!$I$129</f>
        <v>8.9740000000000002</v>
      </c>
      <c r="N10" s="153">
        <f>'Section 9 chart data'!$J$129</f>
        <v>18.78</v>
      </c>
      <c r="O10" s="193">
        <f>'Section 9 chart data'!$G$115</f>
        <v>3.375</v>
      </c>
      <c r="P10" s="193">
        <f>'Section 9 chart data'!$K$129</f>
        <v>6.7779999999999996</v>
      </c>
      <c r="Q10" s="153">
        <f>'Section 9 chart data'!$L$129</f>
        <v>13.99</v>
      </c>
      <c r="R10" s="193">
        <f>'Section 9 chart data'!$H$115</f>
        <v>3.1880000000000002</v>
      </c>
      <c r="S10" s="193">
        <f>'Section 9 chart data'!$M$129</f>
        <v>8.2579999999999991</v>
      </c>
      <c r="T10" s="159">
        <f>'Section 9 chart data'!$N$129</f>
        <v>34.65</v>
      </c>
    </row>
    <row r="11" spans="2:20" ht="15" customHeight="1" x14ac:dyDescent="0.2">
      <c r="B11" s="158" t="s">
        <v>216</v>
      </c>
      <c r="C11" s="193">
        <f>'Section 9 chart data'!$C$116</f>
        <v>5.3559999999999999</v>
      </c>
      <c r="D11" s="193">
        <f>'Section 9 chart data'!$C$130</f>
        <v>15.356</v>
      </c>
      <c r="E11" s="153">
        <f>'Section 9 chart data'!$D$130</f>
        <v>15.98</v>
      </c>
      <c r="F11" s="193">
        <f>'Section 9 chart data'!$D$116</f>
        <v>5.1379999999999999</v>
      </c>
      <c r="G11" s="193">
        <f>'Section 9 chart data'!$E$130</f>
        <v>18.727</v>
      </c>
      <c r="H11" s="153">
        <f>'Section 9 chart data'!$F$130</f>
        <v>15.29</v>
      </c>
      <c r="I11" s="193">
        <f>'Section 9 chart data'!$E$116</f>
        <v>4.9000000000000004</v>
      </c>
      <c r="J11" s="193">
        <f>'Section 9 chart data'!$G$130</f>
        <v>10.058</v>
      </c>
      <c r="K11" s="153">
        <f>'Section 9 chart data'!$H$130</f>
        <v>12.07</v>
      </c>
      <c r="L11" s="193">
        <f>'Section 9 chart data'!$F$116</f>
        <v>5.4219999999999997</v>
      </c>
      <c r="M11" s="193">
        <f>'Section 9 chart data'!$I$130</f>
        <v>9.4450000000000003</v>
      </c>
      <c r="N11" s="153">
        <f>'Section 9 chart data'!$J$130</f>
        <v>18.350000000000001</v>
      </c>
      <c r="O11" s="193">
        <f>'Section 9 chart data'!$G$116</f>
        <v>3.9220000000000002</v>
      </c>
      <c r="P11" s="193">
        <f>'Section 9 chart data'!$K$130</f>
        <v>8.343</v>
      </c>
      <c r="Q11" s="153">
        <f>'Section 9 chart data'!$L$130</f>
        <v>13.22</v>
      </c>
      <c r="R11" s="193">
        <f>'Section 9 chart data'!$H$116</f>
        <v>3.5129999999999999</v>
      </c>
      <c r="S11" s="193">
        <f>'Section 9 chart data'!$M$130</f>
        <v>9.4</v>
      </c>
      <c r="T11" s="159">
        <f>'Section 9 chart data'!$N$130</f>
        <v>37.57</v>
      </c>
    </row>
    <row r="12" spans="2:20" ht="15" customHeight="1" x14ac:dyDescent="0.2">
      <c r="B12" s="158" t="s">
        <v>217</v>
      </c>
      <c r="C12" s="193">
        <f>'Section 9 chart data'!$C$117</f>
        <v>14.994999999999999</v>
      </c>
      <c r="D12" s="193">
        <f>'Section 9 chart data'!$C$131</f>
        <v>68.617000000000004</v>
      </c>
      <c r="E12" s="153">
        <f>'Section 9 chart data'!$D$131</f>
        <v>19.399999999999999</v>
      </c>
      <c r="F12" s="193">
        <f>'Section 9 chart data'!$D$117</f>
        <v>14.641999999999999</v>
      </c>
      <c r="G12" s="193">
        <f>'Section 9 chart data'!$E$131</f>
        <v>97.86</v>
      </c>
      <c r="H12" s="153">
        <f>'Section 9 chart data'!$F$131</f>
        <v>17.440000000000001</v>
      </c>
      <c r="I12" s="193">
        <f>'Section 9 chart data'!$E$117</f>
        <v>14.929</v>
      </c>
      <c r="J12" s="193">
        <f>'Section 9 chart data'!$G$131</f>
        <v>44.860999999999997</v>
      </c>
      <c r="K12" s="153">
        <f>'Section 9 chart data'!$H$131</f>
        <v>13.74</v>
      </c>
      <c r="L12" s="193">
        <f>'Section 9 chart data'!$F$117</f>
        <v>19.163</v>
      </c>
      <c r="M12" s="193">
        <f>'Section 9 chart data'!$I$131</f>
        <v>37.415999999999997</v>
      </c>
      <c r="N12" s="153">
        <f>'Section 9 chart data'!$J$131</f>
        <v>15.62</v>
      </c>
      <c r="O12" s="193">
        <f>'Section 9 chart data'!$G$117</f>
        <v>14.912000000000001</v>
      </c>
      <c r="P12" s="193">
        <f>'Section 9 chart data'!$K$131</f>
        <v>36.607999999999997</v>
      </c>
      <c r="Q12" s="153">
        <f>'Section 9 chart data'!$L$131</f>
        <v>13.98</v>
      </c>
      <c r="R12" s="193">
        <f>'Section 9 chart data'!$H$117</f>
        <v>14.214</v>
      </c>
      <c r="S12" s="193">
        <f>'Section 9 chart data'!$M$131</f>
        <v>36.142000000000003</v>
      </c>
      <c r="T12" s="159">
        <f>'Section 9 chart data'!$N$131</f>
        <v>34.74</v>
      </c>
    </row>
    <row r="13" spans="2:20" ht="15" customHeight="1" x14ac:dyDescent="0.2">
      <c r="B13" s="158" t="s">
        <v>218</v>
      </c>
      <c r="C13" s="193">
        <f>'Section 9 chart data'!$C$118</f>
        <v>17.344999999999999</v>
      </c>
      <c r="D13" s="193">
        <f>'Section 9 chart data'!$C$132</f>
        <v>104.307</v>
      </c>
      <c r="E13" s="153">
        <f>'Section 9 chart data'!$D$132</f>
        <v>20.7</v>
      </c>
      <c r="F13" s="193">
        <f>'Section 9 chart data'!$D$118</f>
        <v>16.462</v>
      </c>
      <c r="G13" s="193">
        <f>'Section 9 chart data'!$E$132</f>
        <v>190.31800000000001</v>
      </c>
      <c r="H13" s="153">
        <f>'Section 9 chart data'!$F$132</f>
        <v>18.03</v>
      </c>
      <c r="I13" s="193">
        <f>'Section 9 chart data'!$E$118</f>
        <v>17.396000000000001</v>
      </c>
      <c r="J13" s="193">
        <f>'Section 9 chart data'!$G$132</f>
        <v>80.801000000000002</v>
      </c>
      <c r="K13" s="153">
        <f>'Section 9 chart data'!$H$132</f>
        <v>14.78</v>
      </c>
      <c r="L13" s="193">
        <f>'Section 9 chart data'!$F$118</f>
        <v>26.006</v>
      </c>
      <c r="M13" s="193">
        <f>'Section 9 chart data'!$I$132</f>
        <v>64.040000000000006</v>
      </c>
      <c r="N13" s="153">
        <f>'Section 9 chart data'!$J$132</f>
        <v>17.02</v>
      </c>
      <c r="O13" s="193">
        <f>'Section 9 chart data'!$G$118</f>
        <v>23.556999999999999</v>
      </c>
      <c r="P13" s="193">
        <f>'Section 9 chart data'!$K$132</f>
        <v>76.39</v>
      </c>
      <c r="Q13" s="153">
        <f>'Section 9 chart data'!$L$132</f>
        <v>18</v>
      </c>
      <c r="R13" s="193">
        <f>'Section 9 chart data'!$H$118</f>
        <v>26.449000000000002</v>
      </c>
      <c r="S13" s="193">
        <f>'Section 9 chart data'!$M$132</f>
        <v>43.966999999999999</v>
      </c>
      <c r="T13" s="159">
        <f>'Section 9 chart data'!$N$132</f>
        <v>22.26</v>
      </c>
    </row>
    <row r="14" spans="2:20" ht="15" customHeight="1" x14ac:dyDescent="0.2">
      <c r="B14" s="158" t="s">
        <v>219</v>
      </c>
      <c r="C14" s="193">
        <f>'Section 9 chart data'!$C$119</f>
        <v>8.4410000000000007</v>
      </c>
      <c r="D14" s="193">
        <f>'Section 9 chart data'!$C$133</f>
        <v>47.372</v>
      </c>
      <c r="E14" s="153">
        <f>'Section 9 chart data'!$D$133</f>
        <v>24.76</v>
      </c>
      <c r="F14" s="193">
        <f>'Section 9 chart data'!$D$119</f>
        <v>8.2629999999999999</v>
      </c>
      <c r="G14" s="193">
        <f>'Section 9 chart data'!$E$133</f>
        <v>91.697000000000003</v>
      </c>
      <c r="H14" s="153">
        <f>'Section 9 chart data'!$F$133</f>
        <v>20.88</v>
      </c>
      <c r="I14" s="193">
        <f>'Section 9 chart data'!$E$119</f>
        <v>8.89</v>
      </c>
      <c r="J14" s="193">
        <f>'Section 9 chart data'!$G$133</f>
        <v>34.771000000000001</v>
      </c>
      <c r="K14" s="153">
        <f>'Section 9 chart data'!$H$133</f>
        <v>14.05</v>
      </c>
      <c r="L14" s="193">
        <f>'Section 9 chart data'!$F$119</f>
        <v>12.853</v>
      </c>
      <c r="M14" s="193">
        <f>'Section 9 chart data'!$I$133</f>
        <v>35.887999999999998</v>
      </c>
      <c r="N14" s="153">
        <f>'Section 9 chart data'!$J$133</f>
        <v>20.13</v>
      </c>
      <c r="O14" s="193">
        <f>'Section 9 chart data'!$G$119</f>
        <v>11.725</v>
      </c>
      <c r="P14" s="193">
        <f>'Section 9 chart data'!$K$133</f>
        <v>43.72</v>
      </c>
      <c r="Q14" s="153">
        <f>'Section 9 chart data'!$L$133</f>
        <v>19.21</v>
      </c>
      <c r="R14" s="193">
        <f>'Section 9 chart data'!$H$119</f>
        <v>15.000999999999999</v>
      </c>
      <c r="S14" s="193">
        <f>'Section 9 chart data'!$M$133</f>
        <v>20.986999999999998</v>
      </c>
      <c r="T14" s="159">
        <f>'Section 9 chart data'!$N$133</f>
        <v>18.190000000000001</v>
      </c>
    </row>
    <row r="15" spans="2:20" ht="15" customHeight="1" x14ac:dyDescent="0.2">
      <c r="B15" s="158" t="s">
        <v>220</v>
      </c>
      <c r="C15" s="193">
        <f>'Section 9 chart data'!$C$120</f>
        <v>4.3319999999999999</v>
      </c>
      <c r="D15" s="193">
        <f>'Section 9 chart data'!$C$134</f>
        <v>21.593</v>
      </c>
      <c r="E15" s="153">
        <f>'Section 9 chart data'!$D$134</f>
        <v>29.29</v>
      </c>
      <c r="F15" s="193">
        <f>'Section 9 chart data'!$D$120</f>
        <v>4.33</v>
      </c>
      <c r="G15" s="193">
        <f>'Section 9 chart data'!$E$134</f>
        <v>43.287999999999997</v>
      </c>
      <c r="H15" s="153">
        <f>'Section 9 chart data'!$F$134</f>
        <v>24.7</v>
      </c>
      <c r="I15" s="193">
        <f>'Section 9 chart data'!$E$120</f>
        <v>4.7510000000000003</v>
      </c>
      <c r="J15" s="193">
        <f>'Section 9 chart data'!$G$134</f>
        <v>12.99</v>
      </c>
      <c r="K15" s="153">
        <f>'Section 9 chart data'!$H$134</f>
        <v>14.83</v>
      </c>
      <c r="L15" s="193">
        <f>'Section 9 chart data'!$F$120</f>
        <v>6.5419999999999998</v>
      </c>
      <c r="M15" s="193">
        <f>'Section 9 chart data'!$I$134</f>
        <v>18.314</v>
      </c>
      <c r="N15" s="153">
        <f>'Section 9 chart data'!$J$134</f>
        <v>21.66</v>
      </c>
      <c r="O15" s="193">
        <f>'Section 9 chart data'!$G$120</f>
        <v>5.5940000000000003</v>
      </c>
      <c r="P15" s="193">
        <f>'Section 9 chart data'!$K$134</f>
        <v>21.759</v>
      </c>
      <c r="Q15" s="153">
        <f>'Section 9 chart data'!$L$134</f>
        <v>20.75</v>
      </c>
      <c r="R15" s="193">
        <f>'Section 9 chart data'!$H$120</f>
        <v>7.851</v>
      </c>
      <c r="S15" s="193">
        <f>'Section 9 chart data'!$M$134</f>
        <v>10.662000000000001</v>
      </c>
      <c r="T15" s="159">
        <f>'Section 9 chart data'!$N$134</f>
        <v>18.940000000000001</v>
      </c>
    </row>
    <row r="16" spans="2:20" ht="15" customHeight="1" x14ac:dyDescent="0.2">
      <c r="B16" s="158" t="s">
        <v>221</v>
      </c>
      <c r="C16" s="193">
        <f>'Section 9 chart data'!$C$121</f>
        <v>2.83</v>
      </c>
      <c r="D16" s="193">
        <f>'Section 9 chart data'!$C$135</f>
        <v>29.387</v>
      </c>
      <c r="E16" s="153">
        <f>'Section 9 chart data'!$D$135</f>
        <v>41.58</v>
      </c>
      <c r="F16" s="193">
        <f>'Section 9 chart data'!$D$121</f>
        <v>3.9729999999999999</v>
      </c>
      <c r="G16" s="193">
        <f>'Section 9 chart data'!$E$135</f>
        <v>31.109000000000002</v>
      </c>
      <c r="H16" s="153">
        <f>'Section 9 chart data'!$F$135</f>
        <v>23.08</v>
      </c>
      <c r="I16" s="193">
        <f>'Section 9 chart data'!$E$121</f>
        <v>3.7719999999999998</v>
      </c>
      <c r="J16" s="193">
        <f>'Section 9 chart data'!$G$135</f>
        <v>16.564</v>
      </c>
      <c r="K16" s="153">
        <f>'Section 9 chart data'!$H$135</f>
        <v>26.13</v>
      </c>
      <c r="L16" s="193">
        <f>'Section 9 chart data'!$F$121</f>
        <v>6.3719999999999999</v>
      </c>
      <c r="M16" s="193">
        <f>'Section 9 chart data'!$I$135</f>
        <v>19.260000000000002</v>
      </c>
      <c r="N16" s="153">
        <f>'Section 9 chart data'!$J$135</f>
        <v>29.45</v>
      </c>
      <c r="O16" s="193">
        <f>'Section 9 chart data'!$G$121</f>
        <v>4.5250000000000004</v>
      </c>
      <c r="P16" s="193">
        <f>'Section 9 chart data'!$K$135</f>
        <v>19.38</v>
      </c>
      <c r="Q16" s="153">
        <f>'Section 9 chart data'!$L$135</f>
        <v>23.29</v>
      </c>
      <c r="R16" s="193">
        <f>'Section 9 chart data'!$H$121</f>
        <v>9.0359999999999996</v>
      </c>
      <c r="S16" s="193">
        <f>'Section 9 chart data'!$M$135</f>
        <v>13.808999999999999</v>
      </c>
      <c r="T16" s="159">
        <f>'Section 9 chart data'!$N$135</f>
        <v>27.37</v>
      </c>
    </row>
    <row r="17" spans="2:20" ht="15" customHeight="1" x14ac:dyDescent="0.2">
      <c r="B17" s="194" t="s">
        <v>80</v>
      </c>
      <c r="C17" s="195">
        <f>'Section 9 chart data'!$C$122</f>
        <v>75.849000000000004</v>
      </c>
      <c r="D17" s="195">
        <f>'Section 9 chart data'!$C$136</f>
        <v>330.42700000000002</v>
      </c>
      <c r="E17" s="196">
        <f>'Section 9 chart data'!$D$136</f>
        <v>17.149999999999999</v>
      </c>
      <c r="F17" s="195">
        <f>'Section 9 chart data'!$D$122</f>
        <v>72.099999999999994</v>
      </c>
      <c r="G17" s="195">
        <f>'Section 9 chart data'!$E$136</f>
        <v>520.34100000000001</v>
      </c>
      <c r="H17" s="196">
        <f>'Section 9 chart data'!$F$136</f>
        <v>15.88</v>
      </c>
      <c r="I17" s="195">
        <f>'Section 9 chart data'!$E$122</f>
        <v>72.724000000000004</v>
      </c>
      <c r="J17" s="195">
        <f>'Section 9 chart data'!$G$136</f>
        <v>232.18</v>
      </c>
      <c r="K17" s="196">
        <f>'Section 9 chart data'!$H$136</f>
        <v>11.5</v>
      </c>
      <c r="L17" s="195">
        <f>'Section 9 chart data'!$F$122</f>
        <v>92.063000000000002</v>
      </c>
      <c r="M17" s="195">
        <f>'Section 9 chart data'!$I$136</f>
        <v>212.33600000000001</v>
      </c>
      <c r="N17" s="196">
        <f>'Section 9 chart data'!$J$136</f>
        <v>14.74</v>
      </c>
      <c r="O17" s="195">
        <f>'Section 9 chart data'!$G$122</f>
        <v>76.516999999999996</v>
      </c>
      <c r="P17" s="195">
        <f>'Section 9 chart data'!$K$136</f>
        <v>227.797</v>
      </c>
      <c r="Q17" s="196">
        <f>'Section 9 chart data'!$L$136</f>
        <v>14.85</v>
      </c>
      <c r="R17" s="195">
        <f>'Section 9 chart data'!$H$122</f>
        <v>89.004999999999995</v>
      </c>
      <c r="S17" s="195">
        <f>'Section 9 chart data'!$M$136</f>
        <v>166.84</v>
      </c>
      <c r="T17" s="197">
        <f>'Section 9 chart data'!$N$136</f>
        <v>21.27</v>
      </c>
    </row>
    <row r="20" spans="2:20" ht="15" customHeight="1" x14ac:dyDescent="0.2">
      <c r="B20" s="882" t="s">
        <v>213</v>
      </c>
      <c r="C20" s="880" t="s">
        <v>331</v>
      </c>
      <c r="D20" s="880"/>
      <c r="E20" s="880"/>
      <c r="F20" s="880" t="s">
        <v>222</v>
      </c>
      <c r="G20" s="880"/>
      <c r="H20" s="881"/>
    </row>
    <row r="21" spans="2:20" ht="15" customHeight="1" x14ac:dyDescent="0.2">
      <c r="B21" s="883"/>
      <c r="C21" s="303" t="s">
        <v>78</v>
      </c>
      <c r="D21" s="878" t="s">
        <v>79</v>
      </c>
      <c r="E21" s="878"/>
      <c r="F21" s="303" t="s">
        <v>78</v>
      </c>
      <c r="G21" s="878" t="s">
        <v>79</v>
      </c>
      <c r="H21" s="879"/>
    </row>
    <row r="22" spans="2:20" ht="30" customHeight="1" x14ac:dyDescent="0.2">
      <c r="B22" s="883"/>
      <c r="C22" s="867" t="s">
        <v>325</v>
      </c>
      <c r="D22" s="867"/>
      <c r="E22" s="149" t="s">
        <v>82</v>
      </c>
      <c r="F22" s="867" t="s">
        <v>325</v>
      </c>
      <c r="G22" s="867"/>
      <c r="H22" s="150" t="s">
        <v>82</v>
      </c>
    </row>
    <row r="23" spans="2:20" ht="15" customHeight="1" x14ac:dyDescent="0.2">
      <c r="B23" s="151" t="str">
        <f>Index!$B$4</f>
        <v>Devon Cornwall and the Isles of Scilly</v>
      </c>
      <c r="C23" s="152"/>
      <c r="D23" s="152"/>
      <c r="E23" s="152"/>
      <c r="F23" s="152"/>
      <c r="G23" s="152"/>
      <c r="H23" s="152"/>
    </row>
    <row r="24" spans="2:20" ht="15" customHeight="1" x14ac:dyDescent="0.2">
      <c r="B24" s="192" t="s">
        <v>214</v>
      </c>
      <c r="C24" s="193">
        <f>$C$9</f>
        <v>16.972000000000001</v>
      </c>
      <c r="D24" s="193">
        <f>$D$9</f>
        <v>31.757999999999999</v>
      </c>
      <c r="E24" s="153">
        <f>$E$9</f>
        <v>14.05</v>
      </c>
      <c r="F24" s="193">
        <f>$F$9</f>
        <v>14.223000000000001</v>
      </c>
      <c r="G24" s="193">
        <f>$G$9</f>
        <v>33.970999999999997</v>
      </c>
      <c r="H24" s="159">
        <f>$H$9</f>
        <v>12.36</v>
      </c>
    </row>
    <row r="25" spans="2:20" ht="15" customHeight="1" x14ac:dyDescent="0.2">
      <c r="B25" s="158" t="s">
        <v>215</v>
      </c>
      <c r="C25" s="193">
        <f>$C$10</f>
        <v>5.5789999999999997</v>
      </c>
      <c r="D25" s="193">
        <f>$D$10</f>
        <v>12.036</v>
      </c>
      <c r="E25" s="153">
        <f>$E$10</f>
        <v>13.81</v>
      </c>
      <c r="F25" s="193">
        <f>$F$10</f>
        <v>5.0709999999999997</v>
      </c>
      <c r="G25" s="193">
        <f>$G$10</f>
        <v>13.371</v>
      </c>
      <c r="H25" s="159">
        <f>$H$10</f>
        <v>13.49</v>
      </c>
    </row>
    <row r="26" spans="2:20" ht="15" customHeight="1" x14ac:dyDescent="0.2">
      <c r="B26" s="158" t="s">
        <v>216</v>
      </c>
      <c r="C26" s="193">
        <f>$C$11</f>
        <v>5.3559999999999999</v>
      </c>
      <c r="D26" s="193">
        <f>$D$11</f>
        <v>15.356</v>
      </c>
      <c r="E26" s="153">
        <f>$E$11</f>
        <v>15.98</v>
      </c>
      <c r="F26" s="193">
        <f>$F$11</f>
        <v>5.1379999999999999</v>
      </c>
      <c r="G26" s="193">
        <f>$G$11</f>
        <v>18.727</v>
      </c>
      <c r="H26" s="159">
        <f>$H$11</f>
        <v>15.29</v>
      </c>
    </row>
    <row r="27" spans="2:20" ht="15" customHeight="1" x14ac:dyDescent="0.2">
      <c r="B27" s="158" t="s">
        <v>217</v>
      </c>
      <c r="C27" s="193">
        <f>$C$12</f>
        <v>14.994999999999999</v>
      </c>
      <c r="D27" s="193">
        <f>$D$12</f>
        <v>68.617000000000004</v>
      </c>
      <c r="E27" s="153">
        <f>$E$12</f>
        <v>19.399999999999999</v>
      </c>
      <c r="F27" s="193">
        <f>$F$12</f>
        <v>14.641999999999999</v>
      </c>
      <c r="G27" s="193">
        <f>$G$12</f>
        <v>97.86</v>
      </c>
      <c r="H27" s="159">
        <f>$H$12</f>
        <v>17.440000000000001</v>
      </c>
    </row>
    <row r="28" spans="2:20" ht="15" customHeight="1" x14ac:dyDescent="0.2">
      <c r="B28" s="158" t="s">
        <v>218</v>
      </c>
      <c r="C28" s="193">
        <f>$C$13</f>
        <v>17.344999999999999</v>
      </c>
      <c r="D28" s="193">
        <f>$D$13</f>
        <v>104.307</v>
      </c>
      <c r="E28" s="153">
        <f>$E$13</f>
        <v>20.7</v>
      </c>
      <c r="F28" s="193">
        <f>$F$13</f>
        <v>16.462</v>
      </c>
      <c r="G28" s="193">
        <f>$G$13</f>
        <v>190.31800000000001</v>
      </c>
      <c r="H28" s="159">
        <f>$H$13</f>
        <v>18.03</v>
      </c>
    </row>
    <row r="29" spans="2:20" ht="15" customHeight="1" x14ac:dyDescent="0.2">
      <c r="B29" s="158" t="s">
        <v>219</v>
      </c>
      <c r="C29" s="193">
        <f>$C$14</f>
        <v>8.4410000000000007</v>
      </c>
      <c r="D29" s="193">
        <f>$D$14</f>
        <v>47.372</v>
      </c>
      <c r="E29" s="153">
        <f>$E$14</f>
        <v>24.76</v>
      </c>
      <c r="F29" s="193">
        <f>$F$14</f>
        <v>8.2629999999999999</v>
      </c>
      <c r="G29" s="193">
        <f>$G$14</f>
        <v>91.697000000000003</v>
      </c>
      <c r="H29" s="159">
        <f>$H$14</f>
        <v>20.88</v>
      </c>
    </row>
    <row r="30" spans="2:20" ht="15" customHeight="1" x14ac:dyDescent="0.2">
      <c r="B30" s="158" t="s">
        <v>220</v>
      </c>
      <c r="C30" s="193">
        <f>$C$15</f>
        <v>4.3319999999999999</v>
      </c>
      <c r="D30" s="193">
        <f>$D$15</f>
        <v>21.593</v>
      </c>
      <c r="E30" s="153">
        <f>$E$15</f>
        <v>29.29</v>
      </c>
      <c r="F30" s="193">
        <f>$F$15</f>
        <v>4.33</v>
      </c>
      <c r="G30" s="193">
        <f>$G$15</f>
        <v>43.287999999999997</v>
      </c>
      <c r="H30" s="159">
        <f>$H$15</f>
        <v>24.7</v>
      </c>
    </row>
    <row r="31" spans="2:20" ht="15" customHeight="1" x14ac:dyDescent="0.2">
      <c r="B31" s="158" t="s">
        <v>221</v>
      </c>
      <c r="C31" s="193">
        <f>$C$16</f>
        <v>2.83</v>
      </c>
      <c r="D31" s="193">
        <f>$D$16</f>
        <v>29.387</v>
      </c>
      <c r="E31" s="153">
        <f>$E$16</f>
        <v>41.58</v>
      </c>
      <c r="F31" s="193">
        <f>$F$16</f>
        <v>3.9729999999999999</v>
      </c>
      <c r="G31" s="193">
        <f>$G$16</f>
        <v>31.109000000000002</v>
      </c>
      <c r="H31" s="159">
        <f>$H$16</f>
        <v>23.08</v>
      </c>
    </row>
    <row r="32" spans="2:20" ht="15" customHeight="1" x14ac:dyDescent="0.2">
      <c r="B32" s="194" t="s">
        <v>80</v>
      </c>
      <c r="C32" s="195">
        <f>$C$17</f>
        <v>75.849000000000004</v>
      </c>
      <c r="D32" s="195">
        <f>$D$17</f>
        <v>330.42700000000002</v>
      </c>
      <c r="E32" s="196">
        <f>$E$17</f>
        <v>17.149999999999999</v>
      </c>
      <c r="F32" s="195">
        <f>$F$17</f>
        <v>72.099999999999994</v>
      </c>
      <c r="G32" s="195">
        <f>$G$17</f>
        <v>520.34100000000001</v>
      </c>
      <c r="H32" s="197">
        <f>$H$17</f>
        <v>15.88</v>
      </c>
    </row>
    <row r="35" spans="2:8" ht="15" customHeight="1" x14ac:dyDescent="0.2">
      <c r="B35" s="882" t="s">
        <v>213</v>
      </c>
      <c r="C35" s="880" t="s">
        <v>225</v>
      </c>
      <c r="D35" s="880"/>
      <c r="E35" s="880"/>
      <c r="F35" s="880" t="s">
        <v>226</v>
      </c>
      <c r="G35" s="880"/>
      <c r="H35" s="881"/>
    </row>
    <row r="36" spans="2:8" ht="15" customHeight="1" x14ac:dyDescent="0.2">
      <c r="B36" s="883"/>
      <c r="C36" s="303" t="s">
        <v>78</v>
      </c>
      <c r="D36" s="878" t="s">
        <v>79</v>
      </c>
      <c r="E36" s="878"/>
      <c r="F36" s="303" t="s">
        <v>78</v>
      </c>
      <c r="G36" s="878" t="s">
        <v>79</v>
      </c>
      <c r="H36" s="879"/>
    </row>
    <row r="37" spans="2:8" ht="30" customHeight="1" x14ac:dyDescent="0.2">
      <c r="B37" s="883"/>
      <c r="C37" s="867" t="s">
        <v>325</v>
      </c>
      <c r="D37" s="867"/>
      <c r="E37" s="149" t="s">
        <v>82</v>
      </c>
      <c r="F37" s="867" t="s">
        <v>325</v>
      </c>
      <c r="G37" s="867"/>
      <c r="H37" s="150" t="s">
        <v>82</v>
      </c>
    </row>
    <row r="38" spans="2:8" ht="15" customHeight="1" x14ac:dyDescent="0.2">
      <c r="B38" s="151" t="str">
        <f>Index!$B$4</f>
        <v>Devon Cornwall and the Isles of Scilly</v>
      </c>
      <c r="C38" s="152"/>
      <c r="D38" s="152"/>
      <c r="E38" s="152"/>
      <c r="F38" s="152"/>
      <c r="G38" s="152"/>
      <c r="H38" s="152"/>
    </row>
    <row r="39" spans="2:8" ht="15" customHeight="1" x14ac:dyDescent="0.2">
      <c r="B39" s="192" t="s">
        <v>214</v>
      </c>
      <c r="C39" s="193">
        <f>$I$9</f>
        <v>13.315</v>
      </c>
      <c r="D39" s="193">
        <f>$J$9</f>
        <v>23.46</v>
      </c>
      <c r="E39" s="153">
        <f>$K$9</f>
        <v>15.55</v>
      </c>
      <c r="F39" s="193">
        <f>$L$9</f>
        <v>11.038</v>
      </c>
      <c r="G39" s="193">
        <f>$M$9</f>
        <v>18.978999999999999</v>
      </c>
      <c r="H39" s="159">
        <f>$N$9</f>
        <v>19.62</v>
      </c>
    </row>
    <row r="40" spans="2:8" ht="15" customHeight="1" x14ac:dyDescent="0.2">
      <c r="B40" s="158" t="s">
        <v>215</v>
      </c>
      <c r="C40" s="193">
        <f>$I$10</f>
        <v>4.7709999999999999</v>
      </c>
      <c r="D40" s="193">
        <f>$J$10</f>
        <v>8.5660000000000007</v>
      </c>
      <c r="E40" s="153">
        <f>$K$10</f>
        <v>11.86</v>
      </c>
      <c r="F40" s="193">
        <f>$L$10</f>
        <v>4.6669999999999998</v>
      </c>
      <c r="G40" s="193">
        <f>$M$10</f>
        <v>8.9740000000000002</v>
      </c>
      <c r="H40" s="159">
        <f>$N$10</f>
        <v>18.78</v>
      </c>
    </row>
    <row r="41" spans="2:8" ht="15" customHeight="1" x14ac:dyDescent="0.2">
      <c r="B41" s="158" t="s">
        <v>216</v>
      </c>
      <c r="C41" s="193">
        <f>$I$11</f>
        <v>4.9000000000000004</v>
      </c>
      <c r="D41" s="193">
        <f>$J$11</f>
        <v>10.058</v>
      </c>
      <c r="E41" s="153">
        <f>$K$11</f>
        <v>12.07</v>
      </c>
      <c r="F41" s="193">
        <f>$L$11</f>
        <v>5.4219999999999997</v>
      </c>
      <c r="G41" s="193">
        <f>$M$11</f>
        <v>9.4450000000000003</v>
      </c>
      <c r="H41" s="159">
        <f>$N$11</f>
        <v>18.350000000000001</v>
      </c>
    </row>
    <row r="42" spans="2:8" ht="15" customHeight="1" x14ac:dyDescent="0.2">
      <c r="B42" s="158" t="s">
        <v>217</v>
      </c>
      <c r="C42" s="193">
        <f>$I$12</f>
        <v>14.929</v>
      </c>
      <c r="D42" s="193">
        <f>$J$12</f>
        <v>44.860999999999997</v>
      </c>
      <c r="E42" s="153">
        <f>$K$12</f>
        <v>13.74</v>
      </c>
      <c r="F42" s="193">
        <f>$L$12</f>
        <v>19.163</v>
      </c>
      <c r="G42" s="193">
        <f>$M$12</f>
        <v>37.415999999999997</v>
      </c>
      <c r="H42" s="159">
        <f>$N$12</f>
        <v>15.62</v>
      </c>
    </row>
    <row r="43" spans="2:8" ht="15" customHeight="1" x14ac:dyDescent="0.2">
      <c r="B43" s="158" t="s">
        <v>218</v>
      </c>
      <c r="C43" s="193">
        <f>$I$13</f>
        <v>17.396000000000001</v>
      </c>
      <c r="D43" s="193">
        <f>$J$13</f>
        <v>80.801000000000002</v>
      </c>
      <c r="E43" s="153">
        <f>$K$13</f>
        <v>14.78</v>
      </c>
      <c r="F43" s="193">
        <f>$L$13</f>
        <v>26.006</v>
      </c>
      <c r="G43" s="193">
        <f>$M$13</f>
        <v>64.040000000000006</v>
      </c>
      <c r="H43" s="159">
        <f>$N$13</f>
        <v>17.02</v>
      </c>
    </row>
    <row r="44" spans="2:8" ht="15" customHeight="1" x14ac:dyDescent="0.2">
      <c r="B44" s="158" t="s">
        <v>219</v>
      </c>
      <c r="C44" s="193">
        <f>$I$14</f>
        <v>8.89</v>
      </c>
      <c r="D44" s="193">
        <f>$J$14</f>
        <v>34.771000000000001</v>
      </c>
      <c r="E44" s="153">
        <f>$K$14</f>
        <v>14.05</v>
      </c>
      <c r="F44" s="193">
        <f>$L$14</f>
        <v>12.853</v>
      </c>
      <c r="G44" s="193">
        <f>$M$14</f>
        <v>35.887999999999998</v>
      </c>
      <c r="H44" s="159">
        <f>$N$14</f>
        <v>20.13</v>
      </c>
    </row>
    <row r="45" spans="2:8" ht="15" customHeight="1" x14ac:dyDescent="0.2">
      <c r="B45" s="158" t="s">
        <v>220</v>
      </c>
      <c r="C45" s="193">
        <f>$I$15</f>
        <v>4.7510000000000003</v>
      </c>
      <c r="D45" s="193">
        <f>$J$15</f>
        <v>12.99</v>
      </c>
      <c r="E45" s="153">
        <f>$K$15</f>
        <v>14.83</v>
      </c>
      <c r="F45" s="193">
        <f>$L$15</f>
        <v>6.5419999999999998</v>
      </c>
      <c r="G45" s="193">
        <f>$M$15</f>
        <v>18.314</v>
      </c>
      <c r="H45" s="159">
        <f>$N$15</f>
        <v>21.66</v>
      </c>
    </row>
    <row r="46" spans="2:8" ht="15" customHeight="1" x14ac:dyDescent="0.2">
      <c r="B46" s="158" t="s">
        <v>221</v>
      </c>
      <c r="C46" s="193">
        <f>$I$16</f>
        <v>3.7719999999999998</v>
      </c>
      <c r="D46" s="193">
        <f>$J$16</f>
        <v>16.564</v>
      </c>
      <c r="E46" s="153">
        <f>$K$16</f>
        <v>26.13</v>
      </c>
      <c r="F46" s="193">
        <f>$L$16</f>
        <v>6.3719999999999999</v>
      </c>
      <c r="G46" s="193">
        <f>$M$16</f>
        <v>19.260000000000002</v>
      </c>
      <c r="H46" s="159">
        <f>$N$16</f>
        <v>29.45</v>
      </c>
    </row>
    <row r="47" spans="2:8" ht="15" customHeight="1" x14ac:dyDescent="0.2">
      <c r="B47" s="194" t="s">
        <v>80</v>
      </c>
      <c r="C47" s="195">
        <f>$I$17</f>
        <v>72.724000000000004</v>
      </c>
      <c r="D47" s="195">
        <f>$J$17</f>
        <v>232.18</v>
      </c>
      <c r="E47" s="196">
        <f>$K$17</f>
        <v>11.5</v>
      </c>
      <c r="F47" s="195">
        <f>$L$17</f>
        <v>92.063000000000002</v>
      </c>
      <c r="G47" s="195">
        <f>$M$17</f>
        <v>212.33600000000001</v>
      </c>
      <c r="H47" s="197">
        <f>$N$17</f>
        <v>14.74</v>
      </c>
    </row>
    <row r="50" spans="2:8" ht="15" customHeight="1" x14ac:dyDescent="0.2">
      <c r="B50" s="882" t="s">
        <v>213</v>
      </c>
      <c r="C50" s="880" t="s">
        <v>227</v>
      </c>
      <c r="D50" s="880"/>
      <c r="E50" s="880"/>
      <c r="F50" s="880" t="s">
        <v>228</v>
      </c>
      <c r="G50" s="880"/>
      <c r="H50" s="881"/>
    </row>
    <row r="51" spans="2:8" ht="15" customHeight="1" x14ac:dyDescent="0.2">
      <c r="B51" s="883"/>
      <c r="C51" s="303" t="s">
        <v>78</v>
      </c>
      <c r="D51" s="878" t="s">
        <v>79</v>
      </c>
      <c r="E51" s="878"/>
      <c r="F51" s="303" t="s">
        <v>78</v>
      </c>
      <c r="G51" s="878" t="s">
        <v>79</v>
      </c>
      <c r="H51" s="879"/>
    </row>
    <row r="52" spans="2:8" ht="30" customHeight="1" x14ac:dyDescent="0.2">
      <c r="B52" s="883"/>
      <c r="C52" s="867" t="s">
        <v>325</v>
      </c>
      <c r="D52" s="867"/>
      <c r="E52" s="149" t="s">
        <v>82</v>
      </c>
      <c r="F52" s="867" t="s">
        <v>325</v>
      </c>
      <c r="G52" s="867"/>
      <c r="H52" s="150" t="s">
        <v>82</v>
      </c>
    </row>
    <row r="53" spans="2:8" ht="15" customHeight="1" x14ac:dyDescent="0.2">
      <c r="B53" s="151" t="str">
        <f>Index!$B$4</f>
        <v>Devon Cornwall and the Isles of Scilly</v>
      </c>
      <c r="C53" s="152"/>
      <c r="D53" s="152"/>
      <c r="E53" s="152"/>
      <c r="F53" s="152"/>
      <c r="G53" s="152"/>
      <c r="H53" s="152"/>
    </row>
    <row r="54" spans="2:8" ht="15" customHeight="1" x14ac:dyDescent="0.2">
      <c r="B54" s="192" t="s">
        <v>214</v>
      </c>
      <c r="C54" s="193">
        <f>$O$9</f>
        <v>8.907</v>
      </c>
      <c r="D54" s="193">
        <f>$P$9</f>
        <v>14.821</v>
      </c>
      <c r="E54" s="153">
        <f>$Q$9</f>
        <v>12.76</v>
      </c>
      <c r="F54" s="193">
        <f>$R$9</f>
        <v>9.7530000000000001</v>
      </c>
      <c r="G54" s="193">
        <f>$S$9</f>
        <v>23.613</v>
      </c>
      <c r="H54" s="159">
        <f>$T$9</f>
        <v>22.39</v>
      </c>
    </row>
    <row r="55" spans="2:8" ht="15" customHeight="1" x14ac:dyDescent="0.2">
      <c r="B55" s="158" t="s">
        <v>215</v>
      </c>
      <c r="C55" s="193">
        <f>$O$10</f>
        <v>3.375</v>
      </c>
      <c r="D55" s="193">
        <f>$P$10</f>
        <v>6.7779999999999996</v>
      </c>
      <c r="E55" s="153">
        <f>$Q$10</f>
        <v>13.99</v>
      </c>
      <c r="F55" s="193">
        <f>$R$10</f>
        <v>3.1880000000000002</v>
      </c>
      <c r="G55" s="193">
        <f>$S$10</f>
        <v>8.2579999999999991</v>
      </c>
      <c r="H55" s="159">
        <f>$T$10</f>
        <v>34.65</v>
      </c>
    </row>
    <row r="56" spans="2:8" ht="15" customHeight="1" x14ac:dyDescent="0.2">
      <c r="B56" s="158" t="s">
        <v>216</v>
      </c>
      <c r="C56" s="193">
        <f>$O$11</f>
        <v>3.9220000000000002</v>
      </c>
      <c r="D56" s="193">
        <f>$P$11</f>
        <v>8.343</v>
      </c>
      <c r="E56" s="153">
        <f>$Q$11</f>
        <v>13.22</v>
      </c>
      <c r="F56" s="193">
        <f>$R$11</f>
        <v>3.5129999999999999</v>
      </c>
      <c r="G56" s="193">
        <f>$S$11</f>
        <v>9.4</v>
      </c>
      <c r="H56" s="159">
        <f>$T$11</f>
        <v>37.57</v>
      </c>
    </row>
    <row r="57" spans="2:8" ht="15" customHeight="1" x14ac:dyDescent="0.2">
      <c r="B57" s="158" t="s">
        <v>217</v>
      </c>
      <c r="C57" s="193">
        <f>$O$12</f>
        <v>14.912000000000001</v>
      </c>
      <c r="D57" s="193">
        <f>$P$12</f>
        <v>36.607999999999997</v>
      </c>
      <c r="E57" s="153">
        <f>$Q$12</f>
        <v>13.98</v>
      </c>
      <c r="F57" s="193">
        <f>$R$12</f>
        <v>14.214</v>
      </c>
      <c r="G57" s="193">
        <f>$S$12</f>
        <v>36.142000000000003</v>
      </c>
      <c r="H57" s="159">
        <f>$T$12</f>
        <v>34.74</v>
      </c>
    </row>
    <row r="58" spans="2:8" ht="15" customHeight="1" x14ac:dyDescent="0.2">
      <c r="B58" s="158" t="s">
        <v>218</v>
      </c>
      <c r="C58" s="193">
        <f>$O$13</f>
        <v>23.556999999999999</v>
      </c>
      <c r="D58" s="193">
        <f>$P$13</f>
        <v>76.39</v>
      </c>
      <c r="E58" s="153">
        <f>$Q$13</f>
        <v>18</v>
      </c>
      <c r="F58" s="193">
        <f>$R$13</f>
        <v>26.449000000000002</v>
      </c>
      <c r="G58" s="193">
        <f>$S$13</f>
        <v>43.966999999999999</v>
      </c>
      <c r="H58" s="159">
        <f>$T$13</f>
        <v>22.26</v>
      </c>
    </row>
    <row r="59" spans="2:8" ht="15" customHeight="1" x14ac:dyDescent="0.2">
      <c r="B59" s="158" t="s">
        <v>219</v>
      </c>
      <c r="C59" s="193">
        <f>$O$14</f>
        <v>11.725</v>
      </c>
      <c r="D59" s="193">
        <f>$P$14</f>
        <v>43.72</v>
      </c>
      <c r="E59" s="153">
        <f>$Q$14</f>
        <v>19.21</v>
      </c>
      <c r="F59" s="193">
        <f>$R$14</f>
        <v>15.000999999999999</v>
      </c>
      <c r="G59" s="193">
        <f>$S$14</f>
        <v>20.986999999999998</v>
      </c>
      <c r="H59" s="159">
        <f>$T$14</f>
        <v>18.190000000000001</v>
      </c>
    </row>
    <row r="60" spans="2:8" ht="15" customHeight="1" x14ac:dyDescent="0.2">
      <c r="B60" s="158" t="s">
        <v>220</v>
      </c>
      <c r="C60" s="193">
        <f>$O$15</f>
        <v>5.5940000000000003</v>
      </c>
      <c r="D60" s="193">
        <f>$P$15</f>
        <v>21.759</v>
      </c>
      <c r="E60" s="153">
        <f>$Q$15</f>
        <v>20.75</v>
      </c>
      <c r="F60" s="193">
        <f>$R$15</f>
        <v>7.851</v>
      </c>
      <c r="G60" s="193">
        <f>$S$15</f>
        <v>10.662000000000001</v>
      </c>
      <c r="H60" s="159">
        <f>$T$15</f>
        <v>18.940000000000001</v>
      </c>
    </row>
    <row r="61" spans="2:8" ht="15" customHeight="1" x14ac:dyDescent="0.2">
      <c r="B61" s="158" t="s">
        <v>221</v>
      </c>
      <c r="C61" s="193">
        <f>$O$16</f>
        <v>4.5250000000000004</v>
      </c>
      <c r="D61" s="193">
        <f>$P$16</f>
        <v>19.38</v>
      </c>
      <c r="E61" s="153">
        <f>$Q$16</f>
        <v>23.29</v>
      </c>
      <c r="F61" s="193">
        <f>$R$16</f>
        <v>9.0359999999999996</v>
      </c>
      <c r="G61" s="193">
        <f>$S$16</f>
        <v>13.808999999999999</v>
      </c>
      <c r="H61" s="159">
        <f>$T$16</f>
        <v>27.37</v>
      </c>
    </row>
    <row r="62" spans="2:8" ht="15" customHeight="1" x14ac:dyDescent="0.2">
      <c r="B62" s="194" t="s">
        <v>80</v>
      </c>
      <c r="C62" s="195">
        <f>$O$17</f>
        <v>76.516999999999996</v>
      </c>
      <c r="D62" s="195">
        <f>$P$17</f>
        <v>227.797</v>
      </c>
      <c r="E62" s="196">
        <f>$Q$17</f>
        <v>14.85</v>
      </c>
      <c r="F62" s="195">
        <f>$R$17</f>
        <v>89.004999999999995</v>
      </c>
      <c r="G62" s="195">
        <f>$S$17</f>
        <v>166.84</v>
      </c>
      <c r="H62" s="197">
        <f>$T$17</f>
        <v>21.27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770</v>
      </c>
    </row>
    <row r="5" spans="2:6" ht="15" customHeight="1" x14ac:dyDescent="0.2">
      <c r="B5" s="884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8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1" t="str">
        <f>Index!$B$4</f>
        <v>Devon Cornwall and the Isles of Scilly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data'!D15</f>
        <v>1877.1559999999999</v>
      </c>
      <c r="D8" s="44">
        <f>'Section 9 chart data'!J15</f>
        <v>6009.2330000000002</v>
      </c>
      <c r="E8" s="146">
        <f>'Section 9 chart data'!K15</f>
        <v>7.43</v>
      </c>
      <c r="F8" s="45">
        <f t="shared" ref="F8:F13" si="0">SUM(C8,D8)</f>
        <v>7886.3890000000001</v>
      </c>
    </row>
    <row r="9" spans="2:6" ht="15" customHeight="1" x14ac:dyDescent="0.2">
      <c r="B9" s="42" t="s">
        <v>222</v>
      </c>
      <c r="C9" s="43">
        <f>'Section 9 chart data'!D16</f>
        <v>2067.8319999999999</v>
      </c>
      <c r="D9" s="44">
        <f>'Section 9 chart data'!J16</f>
        <v>4902.0439999999999</v>
      </c>
      <c r="E9" s="146">
        <f>'Section 9 chart data'!K16</f>
        <v>6.75</v>
      </c>
      <c r="F9" s="45">
        <f t="shared" si="0"/>
        <v>6969.8760000000002</v>
      </c>
    </row>
    <row r="10" spans="2:6" ht="15" customHeight="1" x14ac:dyDescent="0.2">
      <c r="B10" s="42" t="s">
        <v>225</v>
      </c>
      <c r="C10" s="43">
        <f>'Section 9 chart data'!D17</f>
        <v>2197.7379999999998</v>
      </c>
      <c r="D10" s="44">
        <f>'Section 9 chart data'!J17</f>
        <v>3995.5529999999999</v>
      </c>
      <c r="E10" s="146">
        <f>'Section 9 chart data'!K17</f>
        <v>7.89</v>
      </c>
      <c r="F10" s="45">
        <f t="shared" si="0"/>
        <v>6193.2909999999993</v>
      </c>
    </row>
    <row r="11" spans="2:6" ht="15" customHeight="1" x14ac:dyDescent="0.2">
      <c r="B11" s="42" t="s">
        <v>226</v>
      </c>
      <c r="C11" s="43">
        <f>'Section 9 chart data'!D18</f>
        <v>2254.884</v>
      </c>
      <c r="D11" s="44">
        <f>'Section 9 chart data'!J18</f>
        <v>3553.1849999999999</v>
      </c>
      <c r="E11" s="146">
        <f>'Section 9 chart data'!K18</f>
        <v>8.19</v>
      </c>
      <c r="F11" s="45">
        <f t="shared" si="0"/>
        <v>5808.0689999999995</v>
      </c>
    </row>
    <row r="12" spans="2:6" ht="15" customHeight="1" x14ac:dyDescent="0.2">
      <c r="B12" s="42" t="s">
        <v>227</v>
      </c>
      <c r="C12" s="43">
        <f>'Section 9 chart data'!D19</f>
        <v>2292.6550000000002</v>
      </c>
      <c r="D12" s="44">
        <f>'Section 9 chart data'!J19</f>
        <v>3148.9690000000001</v>
      </c>
      <c r="E12" s="146">
        <f>'Section 9 chart data'!K19</f>
        <v>8.56</v>
      </c>
      <c r="F12" s="45">
        <f t="shared" si="0"/>
        <v>5441.6239999999998</v>
      </c>
    </row>
    <row r="13" spans="2:6" ht="15" customHeight="1" x14ac:dyDescent="0.2">
      <c r="B13" s="46" t="s">
        <v>228</v>
      </c>
      <c r="C13" s="47">
        <f>'Section 9 chart data'!D20</f>
        <v>2327.1770000000001</v>
      </c>
      <c r="D13" s="48">
        <f>'Section 9 chart data'!J20</f>
        <v>2970.6190000000001</v>
      </c>
      <c r="E13" s="147">
        <f>'Section 9 chart data'!K20</f>
        <v>8.4700000000000006</v>
      </c>
      <c r="F13" s="49">
        <f t="shared" si="0"/>
        <v>5297.7960000000003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771</v>
      </c>
    </row>
    <row r="5" spans="2:6" ht="15" customHeight="1" x14ac:dyDescent="0.2">
      <c r="B5" s="884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8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1" t="str">
        <f>Index!$B$4</f>
        <v>Devon Cornwall and the Isles of Scilly</v>
      </c>
      <c r="C7" s="773"/>
      <c r="D7" s="773"/>
      <c r="E7" s="773"/>
      <c r="F7" s="773"/>
    </row>
    <row r="8" spans="2:6" ht="15" customHeight="1" x14ac:dyDescent="0.2">
      <c r="B8" s="42" t="s">
        <v>331</v>
      </c>
      <c r="C8" s="43">
        <f>'Section 9 chart data'!D25</f>
        <v>108.014</v>
      </c>
      <c r="D8" s="44">
        <f>'Section 9 chart data'!J25</f>
        <v>214.21199999999999</v>
      </c>
      <c r="E8" s="146">
        <f>'Section 9 chart data'!K25</f>
        <v>6.29</v>
      </c>
      <c r="F8" s="45">
        <f t="shared" ref="F8:F13" si="0">SUM(C8,D8)</f>
        <v>322.226</v>
      </c>
    </row>
    <row r="9" spans="2:6" ht="15" customHeight="1" x14ac:dyDescent="0.2">
      <c r="B9" s="42" t="s">
        <v>222</v>
      </c>
      <c r="C9" s="43">
        <f>'Section 9 chart data'!D26</f>
        <v>105.068</v>
      </c>
      <c r="D9" s="44">
        <f>'Section 9 chart data'!J26</f>
        <v>183.87200000000001</v>
      </c>
      <c r="E9" s="146">
        <f>'Section 9 chart data'!K26</f>
        <v>7.12</v>
      </c>
      <c r="F9" s="45">
        <f t="shared" si="0"/>
        <v>288.94</v>
      </c>
    </row>
    <row r="10" spans="2:6" ht="15" customHeight="1" x14ac:dyDescent="0.2">
      <c r="B10" s="42" t="s">
        <v>225</v>
      </c>
      <c r="C10" s="43">
        <f>'Section 9 chart data'!D27</f>
        <v>98.620999999999995</v>
      </c>
      <c r="D10" s="44">
        <f>'Section 9 chart data'!J27</f>
        <v>146.76499999999999</v>
      </c>
      <c r="E10" s="146">
        <f>'Section 9 chart data'!K27</f>
        <v>8.73</v>
      </c>
      <c r="F10" s="45">
        <f t="shared" si="0"/>
        <v>245.38599999999997</v>
      </c>
    </row>
    <row r="11" spans="2:6" ht="15" customHeight="1" x14ac:dyDescent="0.2">
      <c r="B11" s="42" t="s">
        <v>226</v>
      </c>
      <c r="C11" s="43">
        <f>'Section 9 chart data'!D28</f>
        <v>93.903000000000006</v>
      </c>
      <c r="D11" s="44">
        <f>'Section 9 chart data'!J28</f>
        <v>136.99299999999999</v>
      </c>
      <c r="E11" s="146">
        <f>'Section 9 chart data'!K28</f>
        <v>9.2100000000000009</v>
      </c>
      <c r="F11" s="45">
        <f t="shared" si="0"/>
        <v>230.89600000000002</v>
      </c>
    </row>
    <row r="12" spans="2:6" ht="15" customHeight="1" x14ac:dyDescent="0.2">
      <c r="B12" s="42" t="s">
        <v>227</v>
      </c>
      <c r="C12" s="43">
        <f>'Section 9 chart data'!D29</f>
        <v>88.989000000000004</v>
      </c>
      <c r="D12" s="44">
        <f>'Section 9 chart data'!J29</f>
        <v>142.66200000000001</v>
      </c>
      <c r="E12" s="146">
        <f>'Section 9 chart data'!K29</f>
        <v>8.7899999999999991</v>
      </c>
      <c r="F12" s="45">
        <f t="shared" si="0"/>
        <v>231.65100000000001</v>
      </c>
    </row>
    <row r="13" spans="2:6" ht="15" customHeight="1" x14ac:dyDescent="0.2">
      <c r="B13" s="46" t="s">
        <v>228</v>
      </c>
      <c r="C13" s="47">
        <f>'Section 9 chart data'!D30</f>
        <v>88.123000000000005</v>
      </c>
      <c r="D13" s="48">
        <f>'Section 9 chart data'!J30</f>
        <v>154.31200000000001</v>
      </c>
      <c r="E13" s="147">
        <f>'Section 9 chart data'!K30</f>
        <v>8.25</v>
      </c>
      <c r="F13" s="49">
        <f t="shared" si="0"/>
        <v>242.435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498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Devon Cornwall and the Isles of Scilly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75.849000000000004</v>
      </c>
      <c r="D8" s="138">
        <f>'Section 10 chart data'!J50</f>
        <v>330.42700000000002</v>
      </c>
      <c r="E8" s="691">
        <f>'Section 10 chart data'!K50</f>
        <v>17.149999999999999</v>
      </c>
      <c r="F8" s="139">
        <f>SUM(C8,D8)</f>
        <v>406.27600000000001</v>
      </c>
    </row>
    <row r="9" spans="2:6" ht="15" customHeight="1" x14ac:dyDescent="0.2">
      <c r="B9" s="42" t="s">
        <v>222</v>
      </c>
      <c r="C9" s="137">
        <f>'Section 10 chart data'!D51</f>
        <v>72.099999999999994</v>
      </c>
      <c r="D9" s="138">
        <f>'Section 10 chart data'!J51</f>
        <v>520.34100000000001</v>
      </c>
      <c r="E9" s="691">
        <f>'Section 10 chart data'!K51</f>
        <v>15.88</v>
      </c>
      <c r="F9" s="139">
        <f t="shared" ref="F9:F17" si="0">SUM(C9,D9)</f>
        <v>592.44100000000003</v>
      </c>
    </row>
    <row r="10" spans="2:6" ht="15" customHeight="1" x14ac:dyDescent="0.2">
      <c r="B10" s="42" t="s">
        <v>225</v>
      </c>
      <c r="C10" s="137">
        <f>'Section 10 chart data'!D52</f>
        <v>72.724000000000004</v>
      </c>
      <c r="D10" s="138">
        <f>'Section 10 chart data'!J52</f>
        <v>232.18</v>
      </c>
      <c r="E10" s="691">
        <f>'Section 10 chart data'!K52</f>
        <v>11.5</v>
      </c>
      <c r="F10" s="139">
        <f t="shared" si="0"/>
        <v>304.904</v>
      </c>
    </row>
    <row r="11" spans="2:6" ht="15" customHeight="1" x14ac:dyDescent="0.2">
      <c r="B11" s="42" t="s">
        <v>226</v>
      </c>
      <c r="C11" s="137">
        <f>'Section 10 chart data'!D53</f>
        <v>92.063000000000002</v>
      </c>
      <c r="D11" s="138">
        <f>'Section 10 chart data'!J53</f>
        <v>212.33600000000001</v>
      </c>
      <c r="E11" s="691">
        <f>'Section 10 chart data'!K53</f>
        <v>14.74</v>
      </c>
      <c r="F11" s="139">
        <f t="shared" si="0"/>
        <v>304.399</v>
      </c>
    </row>
    <row r="12" spans="2:6" ht="15" customHeight="1" x14ac:dyDescent="0.2">
      <c r="B12" s="42" t="s">
        <v>227</v>
      </c>
      <c r="C12" s="137">
        <f>'Section 10 chart data'!D54</f>
        <v>76.516999999999996</v>
      </c>
      <c r="D12" s="138">
        <f>'Section 10 chart data'!J54</f>
        <v>227.797</v>
      </c>
      <c r="E12" s="691">
        <f>'Section 10 chart data'!K54</f>
        <v>14.85</v>
      </c>
      <c r="F12" s="139">
        <f t="shared" si="0"/>
        <v>304.31399999999996</v>
      </c>
    </row>
    <row r="13" spans="2:6" ht="15" customHeight="1" x14ac:dyDescent="0.2">
      <c r="B13" s="42" t="s">
        <v>228</v>
      </c>
      <c r="C13" s="137">
        <f>'Section 10 chart data'!D55</f>
        <v>89.004999999999995</v>
      </c>
      <c r="D13" s="138">
        <f>'Section 10 chart data'!J55</f>
        <v>166.84</v>
      </c>
      <c r="E13" s="691">
        <f>'Section 10 chart data'!K55</f>
        <v>21.27</v>
      </c>
      <c r="F13" s="139">
        <f t="shared" si="0"/>
        <v>255.845</v>
      </c>
    </row>
    <row r="14" spans="2:6" ht="15" customHeight="1" x14ac:dyDescent="0.2">
      <c r="B14" s="42" t="s">
        <v>332</v>
      </c>
      <c r="C14" s="137">
        <f>'Section 10 chart data'!D56</f>
        <v>84.558000000000007</v>
      </c>
      <c r="D14" s="138">
        <f>'Section 10 chart data'!J56</f>
        <v>181.90899999999999</v>
      </c>
      <c r="E14" s="691">
        <f>'Section 10 chart data'!K56</f>
        <v>15.4</v>
      </c>
      <c r="F14" s="139">
        <f t="shared" si="0"/>
        <v>266.46699999999998</v>
      </c>
    </row>
    <row r="15" spans="2:6" ht="15" customHeight="1" x14ac:dyDescent="0.2">
      <c r="B15" s="42" t="s">
        <v>333</v>
      </c>
      <c r="C15" s="137">
        <f>'Section 10 chart data'!D57</f>
        <v>105.60299999999999</v>
      </c>
      <c r="D15" s="138">
        <f>'Section 10 chart data'!J57</f>
        <v>183.56899999999999</v>
      </c>
      <c r="E15" s="691">
        <f>'Section 10 chart data'!K57</f>
        <v>15.26</v>
      </c>
      <c r="F15" s="139">
        <f t="shared" si="0"/>
        <v>289.17199999999997</v>
      </c>
    </row>
    <row r="16" spans="2:6" ht="15" customHeight="1" x14ac:dyDescent="0.2">
      <c r="B16" s="42" t="s">
        <v>231</v>
      </c>
      <c r="C16" s="137">
        <f>'Section 10 chart data'!D58</f>
        <v>84.367999999999995</v>
      </c>
      <c r="D16" s="138">
        <f>'Section 10 chart data'!J58</f>
        <v>130.34399999999999</v>
      </c>
      <c r="E16" s="691">
        <f>'Section 10 chart data'!K58</f>
        <v>16.260000000000002</v>
      </c>
      <c r="F16" s="139">
        <f t="shared" si="0"/>
        <v>214.71199999999999</v>
      </c>
    </row>
    <row r="17" spans="2:6" ht="15" customHeight="1" x14ac:dyDescent="0.2">
      <c r="B17" s="46" t="s">
        <v>232</v>
      </c>
      <c r="C17" s="137">
        <f>'Section 10 chart data'!D59</f>
        <v>92.313000000000002</v>
      </c>
      <c r="D17" s="138">
        <f>'Section 10 chart data'!J59</f>
        <v>204.273</v>
      </c>
      <c r="E17" s="691">
        <f>'Section 10 chart data'!K59</f>
        <v>19.190000000000001</v>
      </c>
      <c r="F17" s="139">
        <f t="shared" si="0"/>
        <v>296.58600000000001</v>
      </c>
    </row>
    <row r="18" spans="2:6" ht="15" customHeight="1" x14ac:dyDescent="0.2">
      <c r="B18" s="46" t="s">
        <v>233</v>
      </c>
      <c r="C18" s="137">
        <f>'Section 10 chart data'!D60</f>
        <v>138.72300000000001</v>
      </c>
      <c r="D18" s="138">
        <f>'Section 10 chart data'!J60</f>
        <v>94.292000000000002</v>
      </c>
      <c r="E18" s="691">
        <f>'Section 10 chart data'!K60</f>
        <v>6.48</v>
      </c>
      <c r="F18" s="140">
        <f>SUM(C18,D18)</f>
        <v>233.01500000000001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493</v>
      </c>
    </row>
    <row r="5" spans="2:35" ht="15" customHeight="1" x14ac:dyDescent="0.2">
      <c r="B5" s="864" t="s">
        <v>77</v>
      </c>
      <c r="C5" s="866" t="s">
        <v>331</v>
      </c>
      <c r="D5" s="866"/>
      <c r="E5" s="866"/>
      <c r="F5" s="866" t="s">
        <v>222</v>
      </c>
      <c r="G5" s="866"/>
      <c r="H5" s="866"/>
      <c r="I5" s="791" t="s">
        <v>225</v>
      </c>
      <c r="J5" s="793"/>
      <c r="K5" s="792"/>
      <c r="L5" s="791" t="s">
        <v>226</v>
      </c>
      <c r="M5" s="793"/>
      <c r="N5" s="792"/>
      <c r="O5" s="791" t="s">
        <v>227</v>
      </c>
      <c r="P5" s="793"/>
      <c r="Q5" s="792"/>
      <c r="R5" s="791" t="s">
        <v>228</v>
      </c>
      <c r="S5" s="793"/>
      <c r="T5" s="792"/>
      <c r="U5" s="791" t="s">
        <v>332</v>
      </c>
      <c r="V5" s="793"/>
      <c r="W5" s="792"/>
      <c r="X5" s="791" t="s">
        <v>333</v>
      </c>
      <c r="Y5" s="793"/>
      <c r="Z5" s="792"/>
      <c r="AA5" s="791" t="s">
        <v>231</v>
      </c>
      <c r="AB5" s="793"/>
      <c r="AC5" s="792"/>
      <c r="AD5" s="791" t="s">
        <v>232</v>
      </c>
      <c r="AE5" s="793"/>
      <c r="AF5" s="792"/>
      <c r="AG5" s="791" t="s">
        <v>233</v>
      </c>
      <c r="AH5" s="793"/>
      <c r="AI5" s="793"/>
    </row>
    <row r="6" spans="2:35" ht="15" customHeight="1" x14ac:dyDescent="0.2">
      <c r="B6" s="886"/>
      <c r="C6" s="129" t="s">
        <v>78</v>
      </c>
      <c r="D6" s="868" t="s">
        <v>79</v>
      </c>
      <c r="E6" s="868"/>
      <c r="F6" s="129" t="s">
        <v>78</v>
      </c>
      <c r="G6" s="868" t="s">
        <v>79</v>
      </c>
      <c r="H6" s="868"/>
      <c r="I6" s="129" t="s">
        <v>78</v>
      </c>
      <c r="J6" s="794" t="s">
        <v>79</v>
      </c>
      <c r="K6" s="795"/>
      <c r="L6" s="129" t="s">
        <v>78</v>
      </c>
      <c r="M6" s="794" t="s">
        <v>79</v>
      </c>
      <c r="N6" s="795"/>
      <c r="O6" s="129" t="s">
        <v>78</v>
      </c>
      <c r="P6" s="794" t="s">
        <v>79</v>
      </c>
      <c r="Q6" s="795"/>
      <c r="R6" s="129" t="s">
        <v>78</v>
      </c>
      <c r="S6" s="794" t="s">
        <v>79</v>
      </c>
      <c r="T6" s="795"/>
      <c r="U6" s="129" t="s">
        <v>78</v>
      </c>
      <c r="V6" s="794" t="s">
        <v>79</v>
      </c>
      <c r="W6" s="795"/>
      <c r="X6" s="129" t="s">
        <v>78</v>
      </c>
      <c r="Y6" s="794" t="s">
        <v>79</v>
      </c>
      <c r="Z6" s="795"/>
      <c r="AA6" s="129" t="s">
        <v>78</v>
      </c>
      <c r="AB6" s="794" t="s">
        <v>79</v>
      </c>
      <c r="AC6" s="795"/>
      <c r="AD6" s="129" t="s">
        <v>78</v>
      </c>
      <c r="AE6" s="794" t="s">
        <v>79</v>
      </c>
      <c r="AF6" s="795"/>
      <c r="AG6" s="129" t="s">
        <v>78</v>
      </c>
      <c r="AH6" s="794" t="s">
        <v>79</v>
      </c>
      <c r="AI6" s="796"/>
    </row>
    <row r="7" spans="2:35" ht="30" customHeight="1" x14ac:dyDescent="0.2">
      <c r="B7" s="886"/>
      <c r="C7" s="867" t="s">
        <v>325</v>
      </c>
      <c r="D7" s="867"/>
      <c r="E7" s="130" t="s">
        <v>82</v>
      </c>
      <c r="F7" s="867" t="s">
        <v>325</v>
      </c>
      <c r="G7" s="867"/>
      <c r="H7" s="130" t="s">
        <v>82</v>
      </c>
      <c r="I7" s="887" t="s">
        <v>325</v>
      </c>
      <c r="J7" s="888"/>
      <c r="K7" s="130" t="s">
        <v>82</v>
      </c>
      <c r="L7" s="887" t="s">
        <v>325</v>
      </c>
      <c r="M7" s="888"/>
      <c r="N7" s="130" t="s">
        <v>82</v>
      </c>
      <c r="O7" s="887" t="s">
        <v>325</v>
      </c>
      <c r="P7" s="888"/>
      <c r="Q7" s="130" t="s">
        <v>82</v>
      </c>
      <c r="R7" s="887" t="s">
        <v>325</v>
      </c>
      <c r="S7" s="888"/>
      <c r="T7" s="130" t="s">
        <v>82</v>
      </c>
      <c r="U7" s="887" t="s">
        <v>325</v>
      </c>
      <c r="V7" s="888"/>
      <c r="W7" s="130" t="s">
        <v>82</v>
      </c>
      <c r="X7" s="887" t="s">
        <v>325</v>
      </c>
      <c r="Y7" s="888"/>
      <c r="Z7" s="130" t="s">
        <v>82</v>
      </c>
      <c r="AA7" s="887" t="s">
        <v>325</v>
      </c>
      <c r="AB7" s="888"/>
      <c r="AC7" s="130" t="s">
        <v>82</v>
      </c>
      <c r="AD7" s="887" t="s">
        <v>325</v>
      </c>
      <c r="AE7" s="888"/>
      <c r="AF7" s="130" t="s">
        <v>82</v>
      </c>
      <c r="AG7" s="887" t="s">
        <v>325</v>
      </c>
      <c r="AH7" s="888"/>
      <c r="AI7" s="131" t="s">
        <v>82</v>
      </c>
    </row>
    <row r="8" spans="2:35" ht="15" customHeight="1" x14ac:dyDescent="0.2">
      <c r="B8" s="143" t="str">
        <f>Index!$B$4</f>
        <v>Devon Cornwall and the Isles of Scilly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2">
        <f>'Section 10 chart data'!$C$66</f>
        <v>75.849000000000004</v>
      </c>
      <c r="D9" s="322">
        <f>'Section 10 chart data'!$C$83</f>
        <v>330.42700000000002</v>
      </c>
      <c r="E9" s="695">
        <f>'Section 10 chart data'!$D$83</f>
        <v>17.149999999999999</v>
      </c>
      <c r="F9" s="322">
        <f>'Section 10 chart data'!$D$66</f>
        <v>72.099999999999994</v>
      </c>
      <c r="G9" s="322">
        <f>'Section 10 chart data'!$E$83</f>
        <v>520.34100000000001</v>
      </c>
      <c r="H9" s="695">
        <f>'Section 10 chart data'!$F$83</f>
        <v>15.88</v>
      </c>
      <c r="I9" s="322">
        <f>'Section 10 chart data'!$E$66</f>
        <v>72.724000000000004</v>
      </c>
      <c r="J9" s="322">
        <f>'Section 10 chart data'!$G$83</f>
        <v>72.556250000000006</v>
      </c>
      <c r="K9" s="695">
        <f>'Section 10 chart data'!$H$83</f>
        <v>11.5</v>
      </c>
      <c r="L9" s="322">
        <f>'Section 10 chart data'!$F$66</f>
        <v>92.063000000000002</v>
      </c>
      <c r="M9" s="322">
        <f>'Section 10 chart data'!$I$83</f>
        <v>212.33600000000001</v>
      </c>
      <c r="N9" s="695">
        <f>'Section 10 chart data'!$J$83</f>
        <v>14.74</v>
      </c>
      <c r="O9" s="322">
        <f>'Section 10 chart data'!$G$66</f>
        <v>76.516999999999996</v>
      </c>
      <c r="P9" s="322">
        <f>'Section 10 chart data'!$K$83</f>
        <v>227.797</v>
      </c>
      <c r="Q9" s="695">
        <f>'Section 10 chart data'!$L$83</f>
        <v>14.85</v>
      </c>
      <c r="R9" s="322">
        <f>'Section 10 chart data'!$H$66</f>
        <v>89.004999999999995</v>
      </c>
      <c r="S9" s="322">
        <f>'Section 10 chart data'!$M$83</f>
        <v>166.84</v>
      </c>
      <c r="T9" s="695">
        <f>'Section 10 chart data'!$N$83</f>
        <v>21.27</v>
      </c>
      <c r="U9" s="322">
        <f>'Section 10 chart data'!$I$66</f>
        <v>84.558000000000007</v>
      </c>
      <c r="V9" s="322">
        <f>'Section 10 chart data'!$O$83</f>
        <v>181.90899999999999</v>
      </c>
      <c r="W9" s="695">
        <f>'Section 10 chart data'!$P$83</f>
        <v>15.4</v>
      </c>
      <c r="X9" s="322">
        <f>'Section 10 chart data'!$J$66</f>
        <v>105.60299999999999</v>
      </c>
      <c r="Y9" s="322">
        <f>'Section 10 chart data'!$Q$83</f>
        <v>183.56899999999999</v>
      </c>
      <c r="Z9" s="695">
        <f>'Section 10 chart data'!$R$83</f>
        <v>15.26</v>
      </c>
      <c r="AA9" s="322">
        <f>'Section 10 chart data'!$K$66</f>
        <v>84.367999999999995</v>
      </c>
      <c r="AB9" s="322">
        <f>'Section 10 chart data'!$S$83</f>
        <v>130.34399999999999</v>
      </c>
      <c r="AC9" s="695">
        <f>'Section 10 chart data'!$T$83</f>
        <v>16.260000000000002</v>
      </c>
      <c r="AD9" s="322">
        <f>'Section 10 chart data'!$L$66</f>
        <v>92.313000000000002</v>
      </c>
      <c r="AE9" s="322">
        <f>'Section 10 chart data'!$U$83</f>
        <v>204.273</v>
      </c>
      <c r="AF9" s="695">
        <f>'Section 10 chart data'!$V$83</f>
        <v>19.190000000000001</v>
      </c>
      <c r="AG9" s="322">
        <f>'Section 10 chart data'!$M$66</f>
        <v>138.72300000000001</v>
      </c>
      <c r="AH9" s="322">
        <f>'Section 10 chart data'!$W$83</f>
        <v>94.292000000000002</v>
      </c>
      <c r="AI9" s="698">
        <f>'Section 10 chart data'!$X$83</f>
        <v>6.48</v>
      </c>
    </row>
    <row r="10" spans="2:35" ht="15" customHeight="1" x14ac:dyDescent="0.2">
      <c r="B10" s="158" t="s">
        <v>84</v>
      </c>
      <c r="C10" s="323">
        <f>'Section 10 chart data'!$C$67</f>
        <v>49.874000000000002</v>
      </c>
      <c r="D10" s="323">
        <f>'Section 10 chart data'!$C$84</f>
        <v>129.17500000000001</v>
      </c>
      <c r="E10" s="696">
        <f>'Section 10 chart data'!$D$84</f>
        <v>35.81</v>
      </c>
      <c r="F10" s="323">
        <f>'Section 10 chart data'!$D$67</f>
        <v>45.893999999999998</v>
      </c>
      <c r="G10" s="323">
        <f>'Section 10 chart data'!$E$84</f>
        <v>262.56700000000001</v>
      </c>
      <c r="H10" s="696">
        <f>'Section 10 chart data'!$F$84</f>
        <v>31.03</v>
      </c>
      <c r="I10" s="323">
        <f>'Section 10 chart data'!$E$67</f>
        <v>45.279000000000003</v>
      </c>
      <c r="J10" s="323">
        <f>'Section 10 chart data'!$G$84</f>
        <v>18.114062499999999</v>
      </c>
      <c r="K10" s="696">
        <f>'Section 10 chart data'!$H$84</f>
        <v>26.64</v>
      </c>
      <c r="L10" s="323">
        <f>'Section 10 chart data'!$F$67</f>
        <v>56.978999999999999</v>
      </c>
      <c r="M10" s="323">
        <f>'Section 10 chart data'!$I$84</f>
        <v>65.64</v>
      </c>
      <c r="N10" s="696">
        <f>'Section 10 chart data'!$J$84</f>
        <v>35.4</v>
      </c>
      <c r="O10" s="323">
        <f>'Section 10 chart data'!$G$67</f>
        <v>42.661999999999999</v>
      </c>
      <c r="P10" s="323">
        <f>'Section 10 chart data'!$K$84</f>
        <v>33.496000000000002</v>
      </c>
      <c r="Q10" s="696">
        <f>'Section 10 chart data'!$L$84</f>
        <v>20.07</v>
      </c>
      <c r="R10" s="323">
        <f>'Section 10 chart data'!$H$67</f>
        <v>46.396000000000001</v>
      </c>
      <c r="S10" s="323">
        <f>'Section 10 chart data'!$M$84</f>
        <v>78.296999999999997</v>
      </c>
      <c r="T10" s="696">
        <f>'Section 10 chart data'!$N$84</f>
        <v>41.29</v>
      </c>
      <c r="U10" s="323">
        <f>'Section 10 chart data'!$I$67</f>
        <v>41.27</v>
      </c>
      <c r="V10" s="323">
        <f>'Section 10 chart data'!$O$84</f>
        <v>73.534999999999997</v>
      </c>
      <c r="W10" s="696">
        <f>'Section 10 chart data'!$P$84</f>
        <v>31.01</v>
      </c>
      <c r="X10" s="323">
        <f>'Section 10 chart data'!$J$67</f>
        <v>58.89</v>
      </c>
      <c r="Y10" s="323">
        <f>'Section 10 chart data'!$Q$84</f>
        <v>60.290999999999997</v>
      </c>
      <c r="Z10" s="696">
        <f>'Section 10 chart data'!$R$84</f>
        <v>20.38</v>
      </c>
      <c r="AA10" s="323">
        <f>'Section 10 chart data'!$K$67</f>
        <v>39.039000000000001</v>
      </c>
      <c r="AB10" s="323">
        <f>'Section 10 chart data'!$S$84</f>
        <v>52.798000000000002</v>
      </c>
      <c r="AC10" s="696">
        <f>'Section 10 chart data'!$T$84</f>
        <v>27.86</v>
      </c>
      <c r="AD10" s="323">
        <f>'Section 10 chart data'!$L$67</f>
        <v>45.853000000000002</v>
      </c>
      <c r="AE10" s="323">
        <f>'Section 10 chart data'!$U$84</f>
        <v>105.55</v>
      </c>
      <c r="AF10" s="696">
        <f>'Section 10 chart data'!$V$84</f>
        <v>34.75</v>
      </c>
      <c r="AG10" s="323">
        <f>'Section 10 chart data'!$M$67</f>
        <v>45.24</v>
      </c>
      <c r="AH10" s="323">
        <f>'Section 10 chart data'!$W$84</f>
        <v>28.48</v>
      </c>
      <c r="AI10" s="699">
        <f>'Section 10 chart data'!$X$84</f>
        <v>16.21</v>
      </c>
    </row>
    <row r="11" spans="2:35" ht="15" customHeight="1" x14ac:dyDescent="0.2">
      <c r="B11" s="158" t="s">
        <v>85</v>
      </c>
      <c r="C11" s="323">
        <f>'Section 10 chart data'!$C$68</f>
        <v>2.536</v>
      </c>
      <c r="D11" s="323">
        <f>'Section 10 chart data'!$C$85</f>
        <v>7.5570000000000004</v>
      </c>
      <c r="E11" s="696">
        <f>'Section 10 chart data'!$D$85</f>
        <v>31.31</v>
      </c>
      <c r="F11" s="323">
        <f>'Section 10 chart data'!$D$68</f>
        <v>2.641</v>
      </c>
      <c r="G11" s="323">
        <f>'Section 10 chart data'!$E$85</f>
        <v>5.4740000000000002</v>
      </c>
      <c r="H11" s="696">
        <f>'Section 10 chart data'!$F$85</f>
        <v>30.47</v>
      </c>
      <c r="I11" s="323">
        <f>'Section 10 chart data'!$E$68</f>
        <v>2.4609999999999999</v>
      </c>
      <c r="J11" s="323">
        <f>'Section 10 chart data'!$G$85</f>
        <v>6.9693750000000003</v>
      </c>
      <c r="K11" s="696">
        <f>'Section 10 chart data'!$H$85</f>
        <v>47.08</v>
      </c>
      <c r="L11" s="323">
        <f>'Section 10 chart data'!$F$68</f>
        <v>2.1949999999999998</v>
      </c>
      <c r="M11" s="323">
        <f>'Section 10 chart data'!$I$85</f>
        <v>18.003</v>
      </c>
      <c r="N11" s="696">
        <f>'Section 10 chart data'!$J$85</f>
        <v>50.67</v>
      </c>
      <c r="O11" s="323">
        <f>'Section 10 chart data'!$G$68</f>
        <v>3.278</v>
      </c>
      <c r="P11" s="323">
        <f>'Section 10 chart data'!$K$85</f>
        <v>5.5110000000000001</v>
      </c>
      <c r="Q11" s="696">
        <f>'Section 10 chart data'!$L$85</f>
        <v>35.81</v>
      </c>
      <c r="R11" s="323">
        <f>'Section 10 chart data'!$H$68</f>
        <v>3.2429999999999999</v>
      </c>
      <c r="S11" s="323">
        <f>'Section 10 chart data'!$M$85</f>
        <v>4.4450000000000003</v>
      </c>
      <c r="T11" s="696">
        <f>'Section 10 chart data'!$N$85</f>
        <v>29.2</v>
      </c>
      <c r="U11" s="323">
        <f>'Section 10 chart data'!$I$68</f>
        <v>2.2130000000000001</v>
      </c>
      <c r="V11" s="323">
        <f>'Section 10 chart data'!$O$85</f>
        <v>3.5150000000000001</v>
      </c>
      <c r="W11" s="696">
        <f>'Section 10 chart data'!$P$85</f>
        <v>23.28</v>
      </c>
      <c r="X11" s="323">
        <f>'Section 10 chart data'!$J$68</f>
        <v>2.3740000000000001</v>
      </c>
      <c r="Y11" s="323">
        <f>'Section 10 chart data'!$Q$85</f>
        <v>34.595999999999997</v>
      </c>
      <c r="Z11" s="696">
        <f>'Section 10 chart data'!$R$85</f>
        <v>50.24</v>
      </c>
      <c r="AA11" s="323">
        <f>'Section 10 chart data'!$K$68</f>
        <v>2.585</v>
      </c>
      <c r="AB11" s="323">
        <f>'Section 10 chart data'!$S$85</f>
        <v>5.6239999999999997</v>
      </c>
      <c r="AC11" s="696">
        <f>'Section 10 chart data'!$T$85</f>
        <v>21.13</v>
      </c>
      <c r="AD11" s="323">
        <f>'Section 10 chart data'!$L$68</f>
        <v>2.7509999999999999</v>
      </c>
      <c r="AE11" s="323">
        <f>'Section 10 chart data'!$U$85</f>
        <v>6.8819999999999997</v>
      </c>
      <c r="AF11" s="696">
        <f>'Section 10 chart data'!$V$85</f>
        <v>19.96</v>
      </c>
      <c r="AG11" s="323">
        <f>'Section 10 chart data'!$M$68</f>
        <v>3.5550000000000002</v>
      </c>
      <c r="AH11" s="323">
        <f>'Section 10 chart data'!$W$85</f>
        <v>5.8719999999999999</v>
      </c>
      <c r="AI11" s="699">
        <f>'Section 10 chart data'!$X$85</f>
        <v>19.940000000000001</v>
      </c>
    </row>
    <row r="12" spans="2:35" ht="15" customHeight="1" x14ac:dyDescent="0.2">
      <c r="B12" s="158" t="s">
        <v>86</v>
      </c>
      <c r="C12" s="323">
        <f>'Section 10 chart data'!$C$69</f>
        <v>2.4</v>
      </c>
      <c r="D12" s="323">
        <f>'Section 10 chart data'!$C$86</f>
        <v>9.7319999999999993</v>
      </c>
      <c r="E12" s="696">
        <f>'Section 10 chart data'!$D$86</f>
        <v>51.99</v>
      </c>
      <c r="F12" s="323">
        <f>'Section 10 chart data'!$D$69</f>
        <v>3.1789999999999998</v>
      </c>
      <c r="G12" s="323">
        <f>'Section 10 chart data'!$E$86</f>
        <v>18.081</v>
      </c>
      <c r="H12" s="696">
        <f>'Section 10 chart data'!$F$86</f>
        <v>91.21</v>
      </c>
      <c r="I12" s="323">
        <f>'Section 10 chart data'!$E$69</f>
        <v>4.4240000000000004</v>
      </c>
      <c r="J12" s="323">
        <f>'Section 10 chart data'!$G$86</f>
        <v>0.255</v>
      </c>
      <c r="K12" s="696">
        <f>'Section 10 chart data'!$H$86</f>
        <v>65.09</v>
      </c>
      <c r="L12" s="323">
        <f>'Section 10 chart data'!$F$69</f>
        <v>1.974</v>
      </c>
      <c r="M12" s="323">
        <f>'Section 10 chart data'!$I$86</f>
        <v>0.80400000000000005</v>
      </c>
      <c r="N12" s="696">
        <f>'Section 10 chart data'!$J$86</f>
        <v>65.03</v>
      </c>
      <c r="O12" s="323">
        <f>'Section 10 chart data'!$G$69</f>
        <v>2.92</v>
      </c>
      <c r="P12" s="323">
        <f>'Section 10 chart data'!$K$86</f>
        <v>0.76</v>
      </c>
      <c r="Q12" s="696">
        <f>'Section 10 chart data'!$L$86</f>
        <v>64.94</v>
      </c>
      <c r="R12" s="323">
        <f>'Section 10 chart data'!$H$69</f>
        <v>1.149</v>
      </c>
      <c r="S12" s="323">
        <f>'Section 10 chart data'!$M$86</f>
        <v>3.6989999999999998</v>
      </c>
      <c r="T12" s="696">
        <f>'Section 10 chart data'!$N$86</f>
        <v>89.98</v>
      </c>
      <c r="U12" s="323">
        <f>'Section 10 chart data'!$I$69</f>
        <v>1.6080000000000001</v>
      </c>
      <c r="V12" s="323">
        <f>'Section 10 chart data'!$O$86</f>
        <v>3.536</v>
      </c>
      <c r="W12" s="696">
        <f>'Section 10 chart data'!$P$86</f>
        <v>97.58</v>
      </c>
      <c r="X12" s="323">
        <f>'Section 10 chart data'!$J$69</f>
        <v>2.1789999999999998</v>
      </c>
      <c r="Y12" s="323">
        <f>'Section 10 chart data'!$Q$86</f>
        <v>0.11600000000000001</v>
      </c>
      <c r="Z12" s="696">
        <f>'Section 10 chart data'!$R$86</f>
        <v>44.12</v>
      </c>
      <c r="AA12" s="323">
        <f>'Section 10 chart data'!$K$69</f>
        <v>1.7270000000000001</v>
      </c>
      <c r="AB12" s="323">
        <f>'Section 10 chart data'!$S$86</f>
        <v>0.47599999999999998</v>
      </c>
      <c r="AC12" s="696">
        <f>'Section 10 chart data'!$T$86</f>
        <v>84.39</v>
      </c>
      <c r="AD12" s="323">
        <f>'Section 10 chart data'!$L$69</f>
        <v>0.54700000000000004</v>
      </c>
      <c r="AE12" s="323">
        <f>'Section 10 chart data'!$U$86</f>
        <v>8.7999999999999995E-2</v>
      </c>
      <c r="AF12" s="696">
        <f>'Section 10 chart data'!$V$86</f>
        <v>48.15</v>
      </c>
      <c r="AG12" s="323">
        <f>'Section 10 chart data'!$M$69</f>
        <v>0.57199999999999995</v>
      </c>
      <c r="AH12" s="323">
        <f>'Section 10 chart data'!$W$86</f>
        <v>0.10199999999999999</v>
      </c>
      <c r="AI12" s="699">
        <f>'Section 10 chart data'!$X$86</f>
        <v>43.06</v>
      </c>
    </row>
    <row r="13" spans="2:35" ht="15" customHeight="1" x14ac:dyDescent="0.2">
      <c r="B13" s="158" t="s">
        <v>87</v>
      </c>
      <c r="C13" s="323">
        <f>'Section 10 chart data'!$C$70</f>
        <v>2.9460000000000002</v>
      </c>
      <c r="D13" s="323">
        <f>'Section 10 chart data'!$C$87</f>
        <v>14.675000000000001</v>
      </c>
      <c r="E13" s="696">
        <f>'Section 10 chart data'!$D$87</f>
        <v>25.67</v>
      </c>
      <c r="F13" s="323">
        <f>'Section 10 chart data'!$D$70</f>
        <v>1.7569999999999999</v>
      </c>
      <c r="G13" s="323">
        <f>'Section 10 chart data'!$E$87</f>
        <v>27.658000000000001</v>
      </c>
      <c r="H13" s="696">
        <f>'Section 10 chart data'!$F$87</f>
        <v>30.11</v>
      </c>
      <c r="I13" s="323">
        <f>'Section 10 chart data'!$E$70</f>
        <v>2.1160000000000001</v>
      </c>
      <c r="J13" s="323">
        <f>'Section 10 chart data'!$G$87</f>
        <v>5.4556250000000004</v>
      </c>
      <c r="K13" s="696">
        <f>'Section 10 chart data'!$H$87</f>
        <v>28</v>
      </c>
      <c r="L13" s="323">
        <f>'Section 10 chart data'!$F$70</f>
        <v>3.2589999999999999</v>
      </c>
      <c r="M13" s="323">
        <f>'Section 10 chart data'!$I$87</f>
        <v>35.018000000000001</v>
      </c>
      <c r="N13" s="696">
        <f>'Section 10 chart data'!$J$87</f>
        <v>35.130000000000003</v>
      </c>
      <c r="O13" s="323">
        <f>'Section 10 chart data'!$G$70</f>
        <v>0.85899999999999999</v>
      </c>
      <c r="P13" s="323">
        <f>'Section 10 chart data'!$K$87</f>
        <v>85.450999999999993</v>
      </c>
      <c r="Q13" s="696">
        <f>'Section 10 chart data'!$L$87</f>
        <v>36.9</v>
      </c>
      <c r="R13" s="323">
        <f>'Section 10 chart data'!$H$70</f>
        <v>3.4740000000000002</v>
      </c>
      <c r="S13" s="323">
        <f>'Section 10 chart data'!$M$87</f>
        <v>16.672000000000001</v>
      </c>
      <c r="T13" s="696">
        <f>'Section 10 chart data'!$N$87</f>
        <v>52.83</v>
      </c>
      <c r="U13" s="323">
        <f>'Section 10 chart data'!$I$70</f>
        <v>2.37</v>
      </c>
      <c r="V13" s="323">
        <f>'Section 10 chart data'!$O$87</f>
        <v>18.117000000000001</v>
      </c>
      <c r="W13" s="696">
        <f>'Section 10 chart data'!$P$87</f>
        <v>49.97</v>
      </c>
      <c r="X13" s="323">
        <f>'Section 10 chart data'!$J$70</f>
        <v>2.923</v>
      </c>
      <c r="Y13" s="323">
        <f>'Section 10 chart data'!$Q$87</f>
        <v>30.283999999999999</v>
      </c>
      <c r="Z13" s="696">
        <f>'Section 10 chart data'!$R$87</f>
        <v>57.09</v>
      </c>
      <c r="AA13" s="323">
        <f>'Section 10 chart data'!$K$70</f>
        <v>2.5670000000000002</v>
      </c>
      <c r="AB13" s="323">
        <f>'Section 10 chart data'!$S$87</f>
        <v>6.47</v>
      </c>
      <c r="AC13" s="696">
        <f>'Section 10 chart data'!$T$87</f>
        <v>28.42</v>
      </c>
      <c r="AD13" s="323">
        <f>'Section 10 chart data'!$L$70</f>
        <v>3.76</v>
      </c>
      <c r="AE13" s="323">
        <f>'Section 10 chart data'!$U$87</f>
        <v>12.753</v>
      </c>
      <c r="AF13" s="696">
        <f>'Section 10 chart data'!$V$87</f>
        <v>23.99</v>
      </c>
      <c r="AG13" s="323">
        <f>'Section 10 chart data'!$M$70</f>
        <v>8.2129999999999992</v>
      </c>
      <c r="AH13" s="323">
        <f>'Section 10 chart data'!$W$87</f>
        <v>11.144</v>
      </c>
      <c r="AI13" s="699">
        <f>'Section 10 chart data'!$X$87</f>
        <v>23.11</v>
      </c>
    </row>
    <row r="14" spans="2:35" ht="15" customHeight="1" x14ac:dyDescent="0.2">
      <c r="B14" s="158" t="s">
        <v>88</v>
      </c>
      <c r="C14" s="323">
        <f>'Section 10 chart data'!$C$71</f>
        <v>2.3380000000000001</v>
      </c>
      <c r="D14" s="323">
        <f>'Section 10 chart data'!$C$88</f>
        <v>58.918999999999997</v>
      </c>
      <c r="E14" s="696">
        <f>'Section 10 chart data'!$D$88</f>
        <v>20.28</v>
      </c>
      <c r="F14" s="323">
        <f>'Section 10 chart data'!$D$71</f>
        <v>2.8889999999999998</v>
      </c>
      <c r="G14" s="323">
        <f>'Section 10 chart data'!$E$88</f>
        <v>56.475000000000001</v>
      </c>
      <c r="H14" s="696">
        <f>'Section 10 chart data'!$F$88</f>
        <v>19.850000000000001</v>
      </c>
      <c r="I14" s="323">
        <f>'Section 10 chart data'!$E$71</f>
        <v>3.9039999999999999</v>
      </c>
      <c r="J14" s="323">
        <f>'Section 10 chart data'!$G$88</f>
        <v>11.034375000000001</v>
      </c>
      <c r="K14" s="696">
        <f>'Section 10 chart data'!$H$88</f>
        <v>21.63</v>
      </c>
      <c r="L14" s="323">
        <f>'Section 10 chart data'!$F$71</f>
        <v>3.7570000000000001</v>
      </c>
      <c r="M14" s="323">
        <f>'Section 10 chart data'!$I$88</f>
        <v>26.492000000000001</v>
      </c>
      <c r="N14" s="696">
        <f>'Section 10 chart data'!$J$88</f>
        <v>22.3</v>
      </c>
      <c r="O14" s="323">
        <f>'Section 10 chart data'!$G$71</f>
        <v>3.9649999999999999</v>
      </c>
      <c r="P14" s="323">
        <f>'Section 10 chart data'!$K$88</f>
        <v>28.032</v>
      </c>
      <c r="Q14" s="696">
        <f>'Section 10 chart data'!$L$88</f>
        <v>21.59</v>
      </c>
      <c r="R14" s="323">
        <f>'Section 10 chart data'!$H$71</f>
        <v>4.0949999999999998</v>
      </c>
      <c r="S14" s="323">
        <f>'Section 10 chart data'!$M$88</f>
        <v>14.432</v>
      </c>
      <c r="T14" s="696">
        <f>'Section 10 chart data'!$N$88</f>
        <v>21.92</v>
      </c>
      <c r="U14" s="323">
        <f>'Section 10 chart data'!$I$71</f>
        <v>4.2539999999999996</v>
      </c>
      <c r="V14" s="323">
        <f>'Section 10 chart data'!$O$88</f>
        <v>11.504</v>
      </c>
      <c r="W14" s="696">
        <f>'Section 10 chart data'!$P$88</f>
        <v>24.36</v>
      </c>
      <c r="X14" s="323">
        <f>'Section 10 chart data'!$J$71</f>
        <v>4.8630000000000004</v>
      </c>
      <c r="Y14" s="323">
        <f>'Section 10 chart data'!$Q$88</f>
        <v>10.582000000000001</v>
      </c>
      <c r="Z14" s="696">
        <f>'Section 10 chart data'!$R$88</f>
        <v>25.25</v>
      </c>
      <c r="AA14" s="323">
        <f>'Section 10 chart data'!$K$71</f>
        <v>4.9119999999999999</v>
      </c>
      <c r="AB14" s="323">
        <f>'Section 10 chart data'!$S$88</f>
        <v>10.657999999999999</v>
      </c>
      <c r="AC14" s="696">
        <f>'Section 10 chart data'!$T$88</f>
        <v>24.32</v>
      </c>
      <c r="AD14" s="323">
        <f>'Section 10 chart data'!$L$71</f>
        <v>5.1689999999999996</v>
      </c>
      <c r="AE14" s="323">
        <f>'Section 10 chart data'!$U$88</f>
        <v>12.833</v>
      </c>
      <c r="AF14" s="696">
        <f>'Section 10 chart data'!$V$88</f>
        <v>21.53</v>
      </c>
      <c r="AG14" s="323">
        <f>'Section 10 chart data'!$M$71</f>
        <v>4.8070000000000004</v>
      </c>
      <c r="AH14" s="323">
        <f>'Section 10 chart data'!$W$88</f>
        <v>5.758</v>
      </c>
      <c r="AI14" s="699">
        <f>'Section 10 chart data'!$X$88</f>
        <v>18.04</v>
      </c>
    </row>
    <row r="15" spans="2:35" ht="15" customHeight="1" x14ac:dyDescent="0.2">
      <c r="B15" s="158" t="s">
        <v>89</v>
      </c>
      <c r="C15" s="323">
        <f>'Section 10 chart data'!$C$72</f>
        <v>6.923</v>
      </c>
      <c r="D15" s="323">
        <f>'Section 10 chart data'!$C$89</f>
        <v>91.698999999999998</v>
      </c>
      <c r="E15" s="696">
        <f>'Section 10 chart data'!$D$89</f>
        <v>39.380000000000003</v>
      </c>
      <c r="F15" s="323">
        <f>'Section 10 chart data'!$D$72</f>
        <v>10.321</v>
      </c>
      <c r="G15" s="323">
        <f>'Section 10 chart data'!$E$89</f>
        <v>106.464</v>
      </c>
      <c r="H15" s="696">
        <f>'Section 10 chart data'!$F$89</f>
        <v>22.52</v>
      </c>
      <c r="I15" s="323">
        <f>'Section 10 chart data'!$E$72</f>
        <v>9.5440000000000005</v>
      </c>
      <c r="J15" s="323">
        <f>'Section 10 chart data'!$G$89</f>
        <v>23.42</v>
      </c>
      <c r="K15" s="696">
        <f>'Section 10 chart data'!$H$89</f>
        <v>25.84</v>
      </c>
      <c r="L15" s="323">
        <f>'Section 10 chart data'!$F$72</f>
        <v>16.466999999999999</v>
      </c>
      <c r="M15" s="323">
        <f>'Section 10 chart data'!$I$89</f>
        <v>44.267000000000003</v>
      </c>
      <c r="N15" s="696">
        <f>'Section 10 chart data'!$J$89</f>
        <v>21.75</v>
      </c>
      <c r="O15" s="323">
        <f>'Section 10 chart data'!$G$72</f>
        <v>15.925000000000001</v>
      </c>
      <c r="P15" s="323">
        <f>'Section 10 chart data'!$K$89</f>
        <v>57.677999999999997</v>
      </c>
      <c r="Q15" s="696">
        <f>'Section 10 chart data'!$L$89</f>
        <v>23.7</v>
      </c>
      <c r="R15" s="323">
        <f>'Section 10 chart data'!$H$72</f>
        <v>22.777000000000001</v>
      </c>
      <c r="S15" s="323">
        <f>'Section 10 chart data'!$M$89</f>
        <v>29.28</v>
      </c>
      <c r="T15" s="696">
        <f>'Section 10 chart data'!$N$89</f>
        <v>26.3</v>
      </c>
      <c r="U15" s="323">
        <f>'Section 10 chart data'!$I$72</f>
        <v>27.635999999999999</v>
      </c>
      <c r="V15" s="323">
        <f>'Section 10 chart data'!$O$89</f>
        <v>53.478999999999999</v>
      </c>
      <c r="W15" s="696">
        <f>'Section 10 chart data'!$P$89</f>
        <v>31.38</v>
      </c>
      <c r="X15" s="323">
        <f>'Section 10 chart data'!$J$72</f>
        <v>25.423999999999999</v>
      </c>
      <c r="Y15" s="323">
        <f>'Section 10 chart data'!$Q$89</f>
        <v>25.193000000000001</v>
      </c>
      <c r="Z15" s="696">
        <f>'Section 10 chart data'!$R$89</f>
        <v>15.5</v>
      </c>
      <c r="AA15" s="323">
        <f>'Section 10 chart data'!$K$72</f>
        <v>26.885000000000002</v>
      </c>
      <c r="AB15" s="323">
        <f>'Section 10 chart data'!$S$89</f>
        <v>40.875</v>
      </c>
      <c r="AC15" s="696">
        <f>'Section 10 chart data'!$T$89</f>
        <v>38.32</v>
      </c>
      <c r="AD15" s="323">
        <f>'Section 10 chart data'!$L$72</f>
        <v>27.873000000000001</v>
      </c>
      <c r="AE15" s="323">
        <f>'Section 10 chart data'!$U$89</f>
        <v>50.215000000000003</v>
      </c>
      <c r="AF15" s="696">
        <f>'Section 10 chart data'!$V$89</f>
        <v>30.66</v>
      </c>
      <c r="AG15" s="323">
        <f>'Section 10 chart data'!$M$72</f>
        <v>51.540999999999997</v>
      </c>
      <c r="AH15" s="323">
        <f>'Section 10 chart data'!$W$89</f>
        <v>26.728000000000002</v>
      </c>
      <c r="AI15" s="699">
        <f>'Section 10 chart data'!$X$89</f>
        <v>12.13</v>
      </c>
    </row>
    <row r="16" spans="2:35" ht="15" customHeight="1" x14ac:dyDescent="0.2">
      <c r="B16" s="158" t="s">
        <v>90</v>
      </c>
      <c r="C16" s="323">
        <f>'Section 10 chart data'!$C$73</f>
        <v>1.9</v>
      </c>
      <c r="D16" s="323">
        <f>'Section 10 chart data'!$C$90</f>
        <v>0.21099999999999999</v>
      </c>
      <c r="E16" s="696">
        <f>'Section 10 chart data'!$D$90</f>
        <v>92.65</v>
      </c>
      <c r="F16" s="323">
        <f>'Section 10 chart data'!$D$73</f>
        <v>0.95499999999999996</v>
      </c>
      <c r="G16" s="323">
        <f>'Section 10 chart data'!$E$90</f>
        <v>0.30599999999999999</v>
      </c>
      <c r="H16" s="696">
        <f>'Section 10 chart data'!$F$90</f>
        <v>116.08</v>
      </c>
      <c r="I16" s="323">
        <f>'Section 10 chart data'!$E$73</f>
        <v>0.52200000000000002</v>
      </c>
      <c r="J16" s="323">
        <f>'Section 10 chart data'!$G$90</f>
        <v>1.0203125</v>
      </c>
      <c r="K16" s="696">
        <f>'Section 10 chart data'!$H$90</f>
        <v>84.71</v>
      </c>
      <c r="L16" s="323">
        <f>'Section 10 chart data'!$F$73</f>
        <v>0.94799999999999995</v>
      </c>
      <c r="M16" s="323">
        <f>'Section 10 chart data'!$I$90</f>
        <v>0.30599999999999999</v>
      </c>
      <c r="N16" s="696">
        <f>'Section 10 chart data'!$J$90</f>
        <v>116.08</v>
      </c>
      <c r="O16" s="323">
        <f>'Section 10 chart data'!$G$73</f>
        <v>0.24199999999999999</v>
      </c>
      <c r="P16" s="323">
        <f>'Section 10 chart data'!$K$90</f>
        <v>0.30599999999999999</v>
      </c>
      <c r="Q16" s="696">
        <f>'Section 10 chart data'!$L$90</f>
        <v>116.08</v>
      </c>
      <c r="R16" s="323">
        <f>'Section 10 chart data'!$H$73</f>
        <v>0.50600000000000001</v>
      </c>
      <c r="S16" s="323">
        <f>'Section 10 chart data'!$M$90</f>
        <v>0.32300000000000001</v>
      </c>
      <c r="T16" s="696">
        <f>'Section 10 chart data'!$N$90</f>
        <v>109.73</v>
      </c>
      <c r="U16" s="323">
        <f>'Section 10 chart data'!$I$73</f>
        <v>0.223</v>
      </c>
      <c r="V16" s="323">
        <f>'Section 10 chart data'!$O$90</f>
        <v>0.32300000000000001</v>
      </c>
      <c r="W16" s="696">
        <f>'Section 10 chart data'!$P$90</f>
        <v>109.73</v>
      </c>
      <c r="X16" s="323">
        <f>'Section 10 chart data'!$J$73</f>
        <v>0.373</v>
      </c>
      <c r="Y16" s="323">
        <f>'Section 10 chart data'!$Q$90</f>
        <v>2.8889999999999998</v>
      </c>
      <c r="Z16" s="696">
        <f>'Section 10 chart data'!$R$90</f>
        <v>115.37</v>
      </c>
      <c r="AA16" s="323">
        <f>'Section 10 chart data'!$K$73</f>
        <v>0.11799999999999999</v>
      </c>
      <c r="AB16" s="323">
        <f>'Section 10 chart data'!$S$90</f>
        <v>4.4999999999999998E-2</v>
      </c>
      <c r="AC16" s="696">
        <f>'Section 10 chart data'!$T$90</f>
        <v>57.77</v>
      </c>
      <c r="AD16" s="323">
        <f>'Section 10 chart data'!$L$73</f>
        <v>0.13700000000000001</v>
      </c>
      <c r="AE16" s="323">
        <f>'Section 10 chart data'!$U$90</f>
        <v>4.4999999999999998E-2</v>
      </c>
      <c r="AF16" s="696">
        <f>'Section 10 chart data'!$V$90</f>
        <v>57.77</v>
      </c>
      <c r="AG16" s="323">
        <f>'Section 10 chart data'!$M$73</f>
        <v>0.33900000000000002</v>
      </c>
      <c r="AH16" s="323">
        <f>'Section 10 chart data'!$W$90</f>
        <v>4.4999999999999998E-2</v>
      </c>
      <c r="AI16" s="699">
        <f>'Section 10 chart data'!$X$90</f>
        <v>57.77</v>
      </c>
    </row>
    <row r="17" spans="2:35" ht="15" customHeight="1" x14ac:dyDescent="0.2">
      <c r="B17" s="160" t="s">
        <v>91</v>
      </c>
      <c r="C17" s="324">
        <f>'Section 10 chart data'!$C$74</f>
        <v>6.93</v>
      </c>
      <c r="D17" s="324">
        <f>'Section 10 chart data'!$C$91</f>
        <v>18.459</v>
      </c>
      <c r="E17" s="697">
        <f>'Section 10 chart data'!$D$91</f>
        <v>25.46</v>
      </c>
      <c r="F17" s="324">
        <f>'Section 10 chart data'!$D$74</f>
        <v>4.4649999999999999</v>
      </c>
      <c r="G17" s="324">
        <f>'Section 10 chart data'!$E$91</f>
        <v>43.314</v>
      </c>
      <c r="H17" s="697">
        <f>'Section 10 chart data'!$F$91</f>
        <v>35.43</v>
      </c>
      <c r="I17" s="324">
        <f>'Section 10 chart data'!$E$74</f>
        <v>4.4749999999999996</v>
      </c>
      <c r="J17" s="324">
        <f>'Section 10 chart data'!$G$91</f>
        <v>6.2878125000000002</v>
      </c>
      <c r="K17" s="697">
        <f>'Section 10 chart data'!$H$91</f>
        <v>35.979999999999997</v>
      </c>
      <c r="L17" s="324">
        <f>'Section 10 chart data'!$F$74</f>
        <v>6.4829999999999997</v>
      </c>
      <c r="M17" s="324">
        <f>'Section 10 chart data'!$I$91</f>
        <v>21.806000000000001</v>
      </c>
      <c r="N17" s="697">
        <f>'Section 10 chart data'!$J$91</f>
        <v>40.76</v>
      </c>
      <c r="O17" s="324">
        <f>'Section 10 chart data'!$G$74</f>
        <v>6.6669999999999998</v>
      </c>
      <c r="P17" s="324">
        <f>'Section 10 chart data'!$K$91</f>
        <v>16.562999999999999</v>
      </c>
      <c r="Q17" s="697">
        <f>'Section 10 chart data'!$L$91</f>
        <v>40.31</v>
      </c>
      <c r="R17" s="324">
        <f>'Section 10 chart data'!$H$74</f>
        <v>7.3650000000000002</v>
      </c>
      <c r="S17" s="324">
        <f>'Section 10 chart data'!$M$91</f>
        <v>19.692</v>
      </c>
      <c r="T17" s="697">
        <f>'Section 10 chart data'!$N$91</f>
        <v>43.91</v>
      </c>
      <c r="U17" s="324">
        <f>'Section 10 chart data'!$I$74</f>
        <v>4.984</v>
      </c>
      <c r="V17" s="324">
        <f>'Section 10 chart data'!$O$91</f>
        <v>17.899000000000001</v>
      </c>
      <c r="W17" s="697">
        <f>'Section 10 chart data'!$P$91</f>
        <v>25.82</v>
      </c>
      <c r="X17" s="324">
        <f>'Section 10 chart data'!$J$74</f>
        <v>8.5779999999999994</v>
      </c>
      <c r="Y17" s="324">
        <f>'Section 10 chart data'!$Q$91</f>
        <v>19.617000000000001</v>
      </c>
      <c r="Z17" s="697">
        <f>'Section 10 chart data'!$R$91</f>
        <v>29.25</v>
      </c>
      <c r="AA17" s="324">
        <f>'Section 10 chart data'!$K$74</f>
        <v>6.5339999999999998</v>
      </c>
      <c r="AB17" s="324">
        <f>'Section 10 chart data'!$S$91</f>
        <v>13.398</v>
      </c>
      <c r="AC17" s="697">
        <f>'Section 10 chart data'!$T$91</f>
        <v>13.2</v>
      </c>
      <c r="AD17" s="324">
        <f>'Section 10 chart data'!$L$74</f>
        <v>6.2240000000000002</v>
      </c>
      <c r="AE17" s="324">
        <f>'Section 10 chart data'!$U$91</f>
        <v>15.907</v>
      </c>
      <c r="AF17" s="697">
        <f>'Section 10 chart data'!$V$91</f>
        <v>12.82</v>
      </c>
      <c r="AG17" s="324">
        <f>'Section 10 chart data'!$M$74</f>
        <v>24.454999999999998</v>
      </c>
      <c r="AH17" s="324">
        <f>'Section 10 chart data'!$W$91</f>
        <v>16.164000000000001</v>
      </c>
      <c r="AI17" s="700">
        <f>'Section 10 chart data'!$X$91</f>
        <v>10.82</v>
      </c>
    </row>
    <row r="20" spans="2:35" ht="15" customHeight="1" x14ac:dyDescent="0.2">
      <c r="B20" s="864" t="s">
        <v>77</v>
      </c>
      <c r="C20" s="866" t="s">
        <v>331</v>
      </c>
      <c r="D20" s="866"/>
      <c r="E20" s="866"/>
      <c r="F20" s="866" t="s">
        <v>222</v>
      </c>
      <c r="G20" s="866"/>
      <c r="H20" s="791"/>
    </row>
    <row r="21" spans="2:35" ht="15" customHeight="1" x14ac:dyDescent="0.2">
      <c r="B21" s="886"/>
      <c r="C21" s="319" t="s">
        <v>78</v>
      </c>
      <c r="D21" s="868" t="s">
        <v>79</v>
      </c>
      <c r="E21" s="868"/>
      <c r="F21" s="319" t="s">
        <v>78</v>
      </c>
      <c r="G21" s="868" t="s">
        <v>79</v>
      </c>
      <c r="H21" s="794"/>
    </row>
    <row r="22" spans="2:35" ht="30" customHeight="1" x14ac:dyDescent="0.2">
      <c r="B22" s="886"/>
      <c r="C22" s="867" t="s">
        <v>325</v>
      </c>
      <c r="D22" s="867"/>
      <c r="E22" s="130" t="s">
        <v>82</v>
      </c>
      <c r="F22" s="867" t="s">
        <v>325</v>
      </c>
      <c r="G22" s="867"/>
      <c r="H22" s="131" t="s">
        <v>82</v>
      </c>
    </row>
    <row r="23" spans="2:35" ht="15" customHeight="1" x14ac:dyDescent="0.2">
      <c r="B23" s="143" t="str">
        <f>Index!$B$4</f>
        <v>Devon Cornwall and the Isles of Scilly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2">
        <f>$C$9</f>
        <v>75.849000000000004</v>
      </c>
      <c r="D24" s="322">
        <f>$D$9</f>
        <v>330.42700000000002</v>
      </c>
      <c r="E24" s="695">
        <f>$E$9</f>
        <v>17.149999999999999</v>
      </c>
      <c r="F24" s="322">
        <f>$F$9</f>
        <v>72.099999999999994</v>
      </c>
      <c r="G24" s="322">
        <f>$G$9</f>
        <v>520.34100000000001</v>
      </c>
      <c r="H24" s="698">
        <f>$H$9</f>
        <v>15.88</v>
      </c>
    </row>
    <row r="25" spans="2:35" ht="15" customHeight="1" x14ac:dyDescent="0.2">
      <c r="B25" s="158" t="s">
        <v>84</v>
      </c>
      <c r="C25" s="323">
        <f>$C$10</f>
        <v>49.874000000000002</v>
      </c>
      <c r="D25" s="323">
        <f>$D$10</f>
        <v>129.17500000000001</v>
      </c>
      <c r="E25" s="696">
        <f>$E$10</f>
        <v>35.81</v>
      </c>
      <c r="F25" s="323">
        <f>$F$10</f>
        <v>45.893999999999998</v>
      </c>
      <c r="G25" s="323">
        <f>$G$10</f>
        <v>262.56700000000001</v>
      </c>
      <c r="H25" s="699">
        <f>$H$10</f>
        <v>31.03</v>
      </c>
    </row>
    <row r="26" spans="2:35" ht="15" customHeight="1" x14ac:dyDescent="0.2">
      <c r="B26" s="158" t="s">
        <v>85</v>
      </c>
      <c r="C26" s="323">
        <f>$C$11</f>
        <v>2.536</v>
      </c>
      <c r="D26" s="323">
        <f>$D$11</f>
        <v>7.5570000000000004</v>
      </c>
      <c r="E26" s="696">
        <f>$E$11</f>
        <v>31.31</v>
      </c>
      <c r="F26" s="323">
        <f>$F$11</f>
        <v>2.641</v>
      </c>
      <c r="G26" s="323">
        <f>$G$11</f>
        <v>5.4740000000000002</v>
      </c>
      <c r="H26" s="699">
        <f>$H$11</f>
        <v>30.47</v>
      </c>
    </row>
    <row r="27" spans="2:35" ht="15" customHeight="1" x14ac:dyDescent="0.2">
      <c r="B27" s="158" t="s">
        <v>86</v>
      </c>
      <c r="C27" s="323">
        <f>$C$12</f>
        <v>2.4</v>
      </c>
      <c r="D27" s="323">
        <f>$D$12</f>
        <v>9.7319999999999993</v>
      </c>
      <c r="E27" s="696">
        <f>$E$12</f>
        <v>51.99</v>
      </c>
      <c r="F27" s="323">
        <f>$F$12</f>
        <v>3.1789999999999998</v>
      </c>
      <c r="G27" s="323">
        <f>$G$12</f>
        <v>18.081</v>
      </c>
      <c r="H27" s="699">
        <f>$H$12</f>
        <v>91.21</v>
      </c>
    </row>
    <row r="28" spans="2:35" ht="15" customHeight="1" x14ac:dyDescent="0.2">
      <c r="B28" s="158" t="s">
        <v>87</v>
      </c>
      <c r="C28" s="323">
        <f>$C$13</f>
        <v>2.9460000000000002</v>
      </c>
      <c r="D28" s="323">
        <f>$D$13</f>
        <v>14.675000000000001</v>
      </c>
      <c r="E28" s="696">
        <f>$E$13</f>
        <v>25.67</v>
      </c>
      <c r="F28" s="323">
        <f>$F$13</f>
        <v>1.7569999999999999</v>
      </c>
      <c r="G28" s="323">
        <f>$G$13</f>
        <v>27.658000000000001</v>
      </c>
      <c r="H28" s="699">
        <f>$H$13</f>
        <v>30.11</v>
      </c>
    </row>
    <row r="29" spans="2:35" ht="15" customHeight="1" x14ac:dyDescent="0.2">
      <c r="B29" s="158" t="s">
        <v>88</v>
      </c>
      <c r="C29" s="323">
        <f>$C$14</f>
        <v>2.3380000000000001</v>
      </c>
      <c r="D29" s="323">
        <f>$D$14</f>
        <v>58.918999999999997</v>
      </c>
      <c r="E29" s="696">
        <f>$E$14</f>
        <v>20.28</v>
      </c>
      <c r="F29" s="323">
        <f>$F$14</f>
        <v>2.8889999999999998</v>
      </c>
      <c r="G29" s="323">
        <f>$G$14</f>
        <v>56.475000000000001</v>
      </c>
      <c r="H29" s="699">
        <f>$H$14</f>
        <v>19.850000000000001</v>
      </c>
    </row>
    <row r="30" spans="2:35" ht="15" customHeight="1" x14ac:dyDescent="0.2">
      <c r="B30" s="158" t="s">
        <v>89</v>
      </c>
      <c r="C30" s="323">
        <f>$C$15</f>
        <v>6.923</v>
      </c>
      <c r="D30" s="323">
        <f>$D$15</f>
        <v>91.698999999999998</v>
      </c>
      <c r="E30" s="696">
        <f>$E$15</f>
        <v>39.380000000000003</v>
      </c>
      <c r="F30" s="323">
        <f>$F$15</f>
        <v>10.321</v>
      </c>
      <c r="G30" s="323">
        <f>$G$15</f>
        <v>106.464</v>
      </c>
      <c r="H30" s="699">
        <f>$H$15</f>
        <v>22.52</v>
      </c>
    </row>
    <row r="31" spans="2:35" ht="15" customHeight="1" x14ac:dyDescent="0.2">
      <c r="B31" s="158" t="s">
        <v>90</v>
      </c>
      <c r="C31" s="323">
        <f>$C$16</f>
        <v>1.9</v>
      </c>
      <c r="D31" s="323">
        <f>$D$16</f>
        <v>0.21099999999999999</v>
      </c>
      <c r="E31" s="696">
        <f>$E$16</f>
        <v>92.65</v>
      </c>
      <c r="F31" s="323">
        <f>$F$16</f>
        <v>0.95499999999999996</v>
      </c>
      <c r="G31" s="323">
        <f>$G$16</f>
        <v>0.30599999999999999</v>
      </c>
      <c r="H31" s="699">
        <f>$H$16</f>
        <v>116.08</v>
      </c>
    </row>
    <row r="32" spans="2:35" ht="15" customHeight="1" x14ac:dyDescent="0.2">
      <c r="B32" s="160" t="s">
        <v>91</v>
      </c>
      <c r="C32" s="324">
        <f>$C$17</f>
        <v>6.93</v>
      </c>
      <c r="D32" s="324">
        <f>$D$17</f>
        <v>18.459</v>
      </c>
      <c r="E32" s="697">
        <f>$E$17</f>
        <v>25.46</v>
      </c>
      <c r="F32" s="324">
        <f>$F$17</f>
        <v>4.4649999999999999</v>
      </c>
      <c r="G32" s="324">
        <f>$G$17</f>
        <v>43.314</v>
      </c>
      <c r="H32" s="700">
        <f>$H$17</f>
        <v>35.43</v>
      </c>
    </row>
    <row r="35" spans="2:8" ht="15" customHeight="1" x14ac:dyDescent="0.2">
      <c r="B35" s="864" t="s">
        <v>77</v>
      </c>
      <c r="C35" s="866" t="s">
        <v>225</v>
      </c>
      <c r="D35" s="866"/>
      <c r="E35" s="866"/>
      <c r="F35" s="866" t="s">
        <v>226</v>
      </c>
      <c r="G35" s="866"/>
      <c r="H35" s="791"/>
    </row>
    <row r="36" spans="2:8" ht="15" customHeight="1" x14ac:dyDescent="0.2">
      <c r="B36" s="886"/>
      <c r="C36" s="319" t="s">
        <v>78</v>
      </c>
      <c r="D36" s="868" t="s">
        <v>79</v>
      </c>
      <c r="E36" s="868"/>
      <c r="F36" s="319" t="s">
        <v>78</v>
      </c>
      <c r="G36" s="868" t="s">
        <v>79</v>
      </c>
      <c r="H36" s="794"/>
    </row>
    <row r="37" spans="2:8" ht="30" customHeight="1" x14ac:dyDescent="0.2">
      <c r="B37" s="886"/>
      <c r="C37" s="867" t="s">
        <v>325</v>
      </c>
      <c r="D37" s="867"/>
      <c r="E37" s="130" t="s">
        <v>82</v>
      </c>
      <c r="F37" s="867" t="s">
        <v>325</v>
      </c>
      <c r="G37" s="867"/>
      <c r="H37" s="131" t="s">
        <v>82</v>
      </c>
    </row>
    <row r="38" spans="2:8" ht="15" customHeight="1" x14ac:dyDescent="0.2">
      <c r="B38" s="143" t="str">
        <f>Index!$B$4</f>
        <v>Devon Cornwall and the Isles of Scilly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2">
        <f>$I$9</f>
        <v>72.724000000000004</v>
      </c>
      <c r="D39" s="322">
        <f>$J$9</f>
        <v>72.556250000000006</v>
      </c>
      <c r="E39" s="695">
        <f>$K$9</f>
        <v>11.5</v>
      </c>
      <c r="F39" s="322">
        <f>$L$9</f>
        <v>92.063000000000002</v>
      </c>
      <c r="G39" s="322">
        <f>$M$9</f>
        <v>212.33600000000001</v>
      </c>
      <c r="H39" s="698">
        <f>$N$9</f>
        <v>14.74</v>
      </c>
    </row>
    <row r="40" spans="2:8" ht="15" customHeight="1" x14ac:dyDescent="0.2">
      <c r="B40" s="158" t="s">
        <v>84</v>
      </c>
      <c r="C40" s="323">
        <f>$I$10</f>
        <v>45.279000000000003</v>
      </c>
      <c r="D40" s="323">
        <f>$J$10</f>
        <v>18.114062499999999</v>
      </c>
      <c r="E40" s="696">
        <f>$K$10</f>
        <v>26.64</v>
      </c>
      <c r="F40" s="323">
        <f>$L$10</f>
        <v>56.978999999999999</v>
      </c>
      <c r="G40" s="323">
        <f>$M$10</f>
        <v>65.64</v>
      </c>
      <c r="H40" s="699">
        <f>$N$10</f>
        <v>35.4</v>
      </c>
    </row>
    <row r="41" spans="2:8" ht="15" customHeight="1" x14ac:dyDescent="0.2">
      <c r="B41" s="158" t="s">
        <v>85</v>
      </c>
      <c r="C41" s="323">
        <f>$I$11</f>
        <v>2.4609999999999999</v>
      </c>
      <c r="D41" s="323">
        <f>$J$11</f>
        <v>6.9693750000000003</v>
      </c>
      <c r="E41" s="696">
        <f>$K$11</f>
        <v>47.08</v>
      </c>
      <c r="F41" s="323">
        <f>$L$11</f>
        <v>2.1949999999999998</v>
      </c>
      <c r="G41" s="323">
        <f>$M$11</f>
        <v>18.003</v>
      </c>
      <c r="H41" s="699">
        <f>$N$11</f>
        <v>50.67</v>
      </c>
    </row>
    <row r="42" spans="2:8" ht="15" customHeight="1" x14ac:dyDescent="0.2">
      <c r="B42" s="158" t="s">
        <v>86</v>
      </c>
      <c r="C42" s="323">
        <f>$I$12</f>
        <v>4.4240000000000004</v>
      </c>
      <c r="D42" s="323">
        <f>$J$12</f>
        <v>0.255</v>
      </c>
      <c r="E42" s="696">
        <f>$K$12</f>
        <v>65.09</v>
      </c>
      <c r="F42" s="323">
        <f>$L$12</f>
        <v>1.974</v>
      </c>
      <c r="G42" s="323">
        <f>$M$12</f>
        <v>0.80400000000000005</v>
      </c>
      <c r="H42" s="699">
        <f>$N$12</f>
        <v>65.03</v>
      </c>
    </row>
    <row r="43" spans="2:8" ht="15" customHeight="1" x14ac:dyDescent="0.2">
      <c r="B43" s="158" t="s">
        <v>87</v>
      </c>
      <c r="C43" s="323">
        <f>$I$13</f>
        <v>2.1160000000000001</v>
      </c>
      <c r="D43" s="323">
        <f>$J$13</f>
        <v>5.4556250000000004</v>
      </c>
      <c r="E43" s="696">
        <f>$K$13</f>
        <v>28</v>
      </c>
      <c r="F43" s="323">
        <f>$L$13</f>
        <v>3.2589999999999999</v>
      </c>
      <c r="G43" s="323">
        <f>$M$13</f>
        <v>35.018000000000001</v>
      </c>
      <c r="H43" s="699">
        <f>$N$13</f>
        <v>35.130000000000003</v>
      </c>
    </row>
    <row r="44" spans="2:8" ht="15" customHeight="1" x14ac:dyDescent="0.2">
      <c r="B44" s="158" t="s">
        <v>88</v>
      </c>
      <c r="C44" s="323">
        <f>$I$14</f>
        <v>3.9039999999999999</v>
      </c>
      <c r="D44" s="323">
        <f>$J$14</f>
        <v>11.034375000000001</v>
      </c>
      <c r="E44" s="696">
        <f>$K$14</f>
        <v>21.63</v>
      </c>
      <c r="F44" s="323">
        <f>$L$14</f>
        <v>3.7570000000000001</v>
      </c>
      <c r="G44" s="323">
        <f>$M$14</f>
        <v>26.492000000000001</v>
      </c>
      <c r="H44" s="699">
        <f>$N$14</f>
        <v>22.3</v>
      </c>
    </row>
    <row r="45" spans="2:8" ht="15" customHeight="1" x14ac:dyDescent="0.2">
      <c r="B45" s="158" t="s">
        <v>89</v>
      </c>
      <c r="C45" s="323">
        <f>$I$15</f>
        <v>9.5440000000000005</v>
      </c>
      <c r="D45" s="323">
        <f>$J$15</f>
        <v>23.42</v>
      </c>
      <c r="E45" s="696">
        <f>$K$15</f>
        <v>25.84</v>
      </c>
      <c r="F45" s="323">
        <f>$L$15</f>
        <v>16.466999999999999</v>
      </c>
      <c r="G45" s="323">
        <f>$M$15</f>
        <v>44.267000000000003</v>
      </c>
      <c r="H45" s="699">
        <f>$N$15</f>
        <v>21.75</v>
      </c>
    </row>
    <row r="46" spans="2:8" ht="15" customHeight="1" x14ac:dyDescent="0.2">
      <c r="B46" s="158" t="s">
        <v>90</v>
      </c>
      <c r="C46" s="323">
        <f>$I$16</f>
        <v>0.52200000000000002</v>
      </c>
      <c r="D46" s="323">
        <f>$J$16</f>
        <v>1.0203125</v>
      </c>
      <c r="E46" s="696">
        <f>$K$16</f>
        <v>84.71</v>
      </c>
      <c r="F46" s="323">
        <f>$L$16</f>
        <v>0.94799999999999995</v>
      </c>
      <c r="G46" s="323">
        <f>$M$16</f>
        <v>0.30599999999999999</v>
      </c>
      <c r="H46" s="699">
        <f>$N$16</f>
        <v>116.08</v>
      </c>
    </row>
    <row r="47" spans="2:8" ht="15" customHeight="1" x14ac:dyDescent="0.2">
      <c r="B47" s="160" t="s">
        <v>91</v>
      </c>
      <c r="C47" s="324">
        <f>$I$17</f>
        <v>4.4749999999999996</v>
      </c>
      <c r="D47" s="324">
        <f>$J$17</f>
        <v>6.2878125000000002</v>
      </c>
      <c r="E47" s="697">
        <f>$K$17</f>
        <v>35.979999999999997</v>
      </c>
      <c r="F47" s="324">
        <f>$L$17</f>
        <v>6.4829999999999997</v>
      </c>
      <c r="G47" s="324">
        <f>$M$17</f>
        <v>21.806000000000001</v>
      </c>
      <c r="H47" s="700">
        <f>$N$17</f>
        <v>40.76</v>
      </c>
    </row>
    <row r="50" spans="2:8" ht="15" customHeight="1" x14ac:dyDescent="0.2">
      <c r="B50" s="864" t="s">
        <v>77</v>
      </c>
      <c r="C50" s="866" t="s">
        <v>227</v>
      </c>
      <c r="D50" s="866"/>
      <c r="E50" s="866"/>
      <c r="F50" s="866" t="s">
        <v>228</v>
      </c>
      <c r="G50" s="866"/>
      <c r="H50" s="791"/>
    </row>
    <row r="51" spans="2:8" ht="15" customHeight="1" x14ac:dyDescent="0.2">
      <c r="B51" s="886"/>
      <c r="C51" s="319" t="s">
        <v>78</v>
      </c>
      <c r="D51" s="868" t="s">
        <v>79</v>
      </c>
      <c r="E51" s="868"/>
      <c r="F51" s="319" t="s">
        <v>78</v>
      </c>
      <c r="G51" s="868" t="s">
        <v>79</v>
      </c>
      <c r="H51" s="794"/>
    </row>
    <row r="52" spans="2:8" ht="30" customHeight="1" x14ac:dyDescent="0.2">
      <c r="B52" s="886"/>
      <c r="C52" s="867" t="s">
        <v>325</v>
      </c>
      <c r="D52" s="867"/>
      <c r="E52" s="130" t="s">
        <v>82</v>
      </c>
      <c r="F52" s="867" t="s">
        <v>325</v>
      </c>
      <c r="G52" s="867"/>
      <c r="H52" s="131" t="s">
        <v>82</v>
      </c>
    </row>
    <row r="53" spans="2:8" ht="15" customHeight="1" x14ac:dyDescent="0.2">
      <c r="B53" s="143" t="str">
        <f>Index!$B$4</f>
        <v>Devon Cornwall and the Isles of Scilly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2">
        <f>$O$9</f>
        <v>76.516999999999996</v>
      </c>
      <c r="D54" s="322">
        <f>$P$9</f>
        <v>227.797</v>
      </c>
      <c r="E54" s="695">
        <f>$Q$9</f>
        <v>14.85</v>
      </c>
      <c r="F54" s="322">
        <f>$R$9</f>
        <v>89.004999999999995</v>
      </c>
      <c r="G54" s="322">
        <f>$S$9</f>
        <v>166.84</v>
      </c>
      <c r="H54" s="698">
        <f>$T$9</f>
        <v>21.27</v>
      </c>
    </row>
    <row r="55" spans="2:8" ht="15" customHeight="1" x14ac:dyDescent="0.2">
      <c r="B55" s="158" t="s">
        <v>84</v>
      </c>
      <c r="C55" s="323">
        <f>$O$10</f>
        <v>42.661999999999999</v>
      </c>
      <c r="D55" s="323">
        <f>$P$10</f>
        <v>33.496000000000002</v>
      </c>
      <c r="E55" s="696">
        <f>$Q$10</f>
        <v>20.07</v>
      </c>
      <c r="F55" s="323">
        <f>$R$10</f>
        <v>46.396000000000001</v>
      </c>
      <c r="G55" s="323">
        <f>$S$10</f>
        <v>78.296999999999997</v>
      </c>
      <c r="H55" s="699">
        <f>$T$10</f>
        <v>41.29</v>
      </c>
    </row>
    <row r="56" spans="2:8" ht="15" customHeight="1" x14ac:dyDescent="0.2">
      <c r="B56" s="158" t="s">
        <v>85</v>
      </c>
      <c r="C56" s="323">
        <f>$O$11</f>
        <v>3.278</v>
      </c>
      <c r="D56" s="323">
        <f>$P$11</f>
        <v>5.5110000000000001</v>
      </c>
      <c r="E56" s="696">
        <f>$Q$11</f>
        <v>35.81</v>
      </c>
      <c r="F56" s="323">
        <f>$R$11</f>
        <v>3.2429999999999999</v>
      </c>
      <c r="G56" s="323">
        <f>$S$11</f>
        <v>4.4450000000000003</v>
      </c>
      <c r="H56" s="699">
        <f>$T$11</f>
        <v>29.2</v>
      </c>
    </row>
    <row r="57" spans="2:8" ht="15" customHeight="1" x14ac:dyDescent="0.2">
      <c r="B57" s="158" t="s">
        <v>86</v>
      </c>
      <c r="C57" s="323">
        <f>$O$12</f>
        <v>2.92</v>
      </c>
      <c r="D57" s="323">
        <f>$P$12</f>
        <v>0.76</v>
      </c>
      <c r="E57" s="696">
        <f>$Q$12</f>
        <v>64.94</v>
      </c>
      <c r="F57" s="323">
        <f>$R$12</f>
        <v>1.149</v>
      </c>
      <c r="G57" s="323">
        <f>$S$12</f>
        <v>3.6989999999999998</v>
      </c>
      <c r="H57" s="699">
        <f>$T$12</f>
        <v>89.98</v>
      </c>
    </row>
    <row r="58" spans="2:8" ht="15" customHeight="1" x14ac:dyDescent="0.2">
      <c r="B58" s="158" t="s">
        <v>87</v>
      </c>
      <c r="C58" s="323">
        <f>$O$13</f>
        <v>0.85899999999999999</v>
      </c>
      <c r="D58" s="323">
        <f>$P$13</f>
        <v>85.450999999999993</v>
      </c>
      <c r="E58" s="696">
        <f>$Q$13</f>
        <v>36.9</v>
      </c>
      <c r="F58" s="323">
        <f>$R$13</f>
        <v>3.4740000000000002</v>
      </c>
      <c r="G58" s="323">
        <f>$S$13</f>
        <v>16.672000000000001</v>
      </c>
      <c r="H58" s="699">
        <f>$T$13</f>
        <v>52.83</v>
      </c>
    </row>
    <row r="59" spans="2:8" ht="15" customHeight="1" x14ac:dyDescent="0.2">
      <c r="B59" s="158" t="s">
        <v>88</v>
      </c>
      <c r="C59" s="323">
        <f>$O$14</f>
        <v>3.9649999999999999</v>
      </c>
      <c r="D59" s="323">
        <f>$P$14</f>
        <v>28.032</v>
      </c>
      <c r="E59" s="696">
        <f>$Q$14</f>
        <v>21.59</v>
      </c>
      <c r="F59" s="323">
        <f>$R$14</f>
        <v>4.0949999999999998</v>
      </c>
      <c r="G59" s="323">
        <f>$S$14</f>
        <v>14.432</v>
      </c>
      <c r="H59" s="699">
        <f>$T$14</f>
        <v>21.92</v>
      </c>
    </row>
    <row r="60" spans="2:8" ht="15" customHeight="1" x14ac:dyDescent="0.2">
      <c r="B60" s="158" t="s">
        <v>89</v>
      </c>
      <c r="C60" s="323">
        <f>$O$15</f>
        <v>15.925000000000001</v>
      </c>
      <c r="D60" s="323">
        <f>$P$15</f>
        <v>57.677999999999997</v>
      </c>
      <c r="E60" s="696">
        <f>$Q$15</f>
        <v>23.7</v>
      </c>
      <c r="F60" s="323">
        <f>$R$15</f>
        <v>22.777000000000001</v>
      </c>
      <c r="G60" s="323">
        <f>$S$15</f>
        <v>29.28</v>
      </c>
      <c r="H60" s="699">
        <f>$T$15</f>
        <v>26.3</v>
      </c>
    </row>
    <row r="61" spans="2:8" ht="15" customHeight="1" x14ac:dyDescent="0.2">
      <c r="B61" s="158" t="s">
        <v>90</v>
      </c>
      <c r="C61" s="323">
        <f>$O$16</f>
        <v>0.24199999999999999</v>
      </c>
      <c r="D61" s="323">
        <f>$P$16</f>
        <v>0.30599999999999999</v>
      </c>
      <c r="E61" s="696">
        <f>$Q$16</f>
        <v>116.08</v>
      </c>
      <c r="F61" s="323">
        <f>$R$16</f>
        <v>0.50600000000000001</v>
      </c>
      <c r="G61" s="323">
        <f>$S$16</f>
        <v>0.32300000000000001</v>
      </c>
      <c r="H61" s="699">
        <f>$T$16</f>
        <v>109.73</v>
      </c>
    </row>
    <row r="62" spans="2:8" ht="15" customHeight="1" x14ac:dyDescent="0.2">
      <c r="B62" s="160" t="s">
        <v>91</v>
      </c>
      <c r="C62" s="324">
        <f>$O$17</f>
        <v>6.6669999999999998</v>
      </c>
      <c r="D62" s="324">
        <f>$P$17</f>
        <v>16.562999999999999</v>
      </c>
      <c r="E62" s="697">
        <f>$Q$17</f>
        <v>40.31</v>
      </c>
      <c r="F62" s="324">
        <f>$R$17</f>
        <v>7.3650000000000002</v>
      </c>
      <c r="G62" s="324">
        <f>$S$17</f>
        <v>19.692</v>
      </c>
      <c r="H62" s="700">
        <f>$T$17</f>
        <v>43.91</v>
      </c>
    </row>
    <row r="65" spans="2:8" ht="15" customHeight="1" x14ac:dyDescent="0.2">
      <c r="B65" s="864" t="s">
        <v>77</v>
      </c>
      <c r="C65" s="866" t="s">
        <v>332</v>
      </c>
      <c r="D65" s="866"/>
      <c r="E65" s="866"/>
      <c r="F65" s="866" t="s">
        <v>333</v>
      </c>
      <c r="G65" s="866"/>
      <c r="H65" s="791"/>
    </row>
    <row r="66" spans="2:8" ht="15" customHeight="1" x14ac:dyDescent="0.2">
      <c r="B66" s="886"/>
      <c r="C66" s="319" t="s">
        <v>78</v>
      </c>
      <c r="D66" s="868" t="s">
        <v>79</v>
      </c>
      <c r="E66" s="868"/>
      <c r="F66" s="319" t="s">
        <v>78</v>
      </c>
      <c r="G66" s="868" t="s">
        <v>79</v>
      </c>
      <c r="H66" s="794"/>
    </row>
    <row r="67" spans="2:8" ht="30" customHeight="1" x14ac:dyDescent="0.2">
      <c r="B67" s="886"/>
      <c r="C67" s="867" t="s">
        <v>325</v>
      </c>
      <c r="D67" s="867"/>
      <c r="E67" s="130" t="s">
        <v>82</v>
      </c>
      <c r="F67" s="867" t="s">
        <v>325</v>
      </c>
      <c r="G67" s="867"/>
      <c r="H67" s="131" t="s">
        <v>82</v>
      </c>
    </row>
    <row r="68" spans="2:8" ht="15" customHeight="1" x14ac:dyDescent="0.2">
      <c r="B68" s="143" t="str">
        <f>Index!$B$4</f>
        <v>Devon Cornwall and the Isles of Scilly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2">
        <f>$U$9</f>
        <v>84.558000000000007</v>
      </c>
      <c r="D69" s="322">
        <f>$V$9</f>
        <v>181.90899999999999</v>
      </c>
      <c r="E69" s="695">
        <f>$W$9</f>
        <v>15.4</v>
      </c>
      <c r="F69" s="322">
        <f>$X$9</f>
        <v>105.60299999999999</v>
      </c>
      <c r="G69" s="322">
        <f>$Y$9</f>
        <v>183.56899999999999</v>
      </c>
      <c r="H69" s="698">
        <f>$Z$9</f>
        <v>15.26</v>
      </c>
    </row>
    <row r="70" spans="2:8" ht="15" customHeight="1" x14ac:dyDescent="0.2">
      <c r="B70" s="158" t="s">
        <v>84</v>
      </c>
      <c r="C70" s="323">
        <f>$U$10</f>
        <v>41.27</v>
      </c>
      <c r="D70" s="323">
        <f>$V$10</f>
        <v>73.534999999999997</v>
      </c>
      <c r="E70" s="696">
        <f>$W$10</f>
        <v>31.01</v>
      </c>
      <c r="F70" s="323">
        <f>$X$10</f>
        <v>58.89</v>
      </c>
      <c r="G70" s="323">
        <f>$Y$10</f>
        <v>60.290999999999997</v>
      </c>
      <c r="H70" s="699">
        <f>$Z$10</f>
        <v>20.38</v>
      </c>
    </row>
    <row r="71" spans="2:8" ht="15" customHeight="1" x14ac:dyDescent="0.2">
      <c r="B71" s="158" t="s">
        <v>85</v>
      </c>
      <c r="C71" s="323">
        <f>$U$11</f>
        <v>2.2130000000000001</v>
      </c>
      <c r="D71" s="323">
        <f>$V$11</f>
        <v>3.5150000000000001</v>
      </c>
      <c r="E71" s="696">
        <f>$W$11</f>
        <v>23.28</v>
      </c>
      <c r="F71" s="323">
        <f>$X$11</f>
        <v>2.3740000000000001</v>
      </c>
      <c r="G71" s="323">
        <f>$Y$11</f>
        <v>34.595999999999997</v>
      </c>
      <c r="H71" s="699">
        <f>$Z$11</f>
        <v>50.24</v>
      </c>
    </row>
    <row r="72" spans="2:8" ht="15" customHeight="1" x14ac:dyDescent="0.2">
      <c r="B72" s="158" t="s">
        <v>86</v>
      </c>
      <c r="C72" s="323">
        <f>$U$12</f>
        <v>1.6080000000000001</v>
      </c>
      <c r="D72" s="323">
        <f>$V$12</f>
        <v>3.536</v>
      </c>
      <c r="E72" s="696">
        <f>$W$12</f>
        <v>97.58</v>
      </c>
      <c r="F72" s="323">
        <f>$X$12</f>
        <v>2.1789999999999998</v>
      </c>
      <c r="G72" s="323">
        <f>$Y$12</f>
        <v>0.11600000000000001</v>
      </c>
      <c r="H72" s="699">
        <f>$Z$12</f>
        <v>44.12</v>
      </c>
    </row>
    <row r="73" spans="2:8" ht="15" customHeight="1" x14ac:dyDescent="0.2">
      <c r="B73" s="158" t="s">
        <v>87</v>
      </c>
      <c r="C73" s="323">
        <f>$U$13</f>
        <v>2.37</v>
      </c>
      <c r="D73" s="323">
        <f>$V$13</f>
        <v>18.117000000000001</v>
      </c>
      <c r="E73" s="696">
        <f>$W$13</f>
        <v>49.97</v>
      </c>
      <c r="F73" s="323">
        <f>$X$13</f>
        <v>2.923</v>
      </c>
      <c r="G73" s="323">
        <f>$Y$13</f>
        <v>30.283999999999999</v>
      </c>
      <c r="H73" s="699">
        <f>$Z$13</f>
        <v>57.09</v>
      </c>
    </row>
    <row r="74" spans="2:8" ht="15" customHeight="1" x14ac:dyDescent="0.2">
      <c r="B74" s="158" t="s">
        <v>88</v>
      </c>
      <c r="C74" s="323">
        <f>$U$14</f>
        <v>4.2539999999999996</v>
      </c>
      <c r="D74" s="323">
        <f>$V$14</f>
        <v>11.504</v>
      </c>
      <c r="E74" s="696">
        <f>$W$14</f>
        <v>24.36</v>
      </c>
      <c r="F74" s="323">
        <f>$X$14</f>
        <v>4.8630000000000004</v>
      </c>
      <c r="G74" s="323">
        <f>$Y$14</f>
        <v>10.582000000000001</v>
      </c>
      <c r="H74" s="699">
        <f>$Z$14</f>
        <v>25.25</v>
      </c>
    </row>
    <row r="75" spans="2:8" ht="15" customHeight="1" x14ac:dyDescent="0.2">
      <c r="B75" s="158" t="s">
        <v>89</v>
      </c>
      <c r="C75" s="323">
        <f>$U$15</f>
        <v>27.635999999999999</v>
      </c>
      <c r="D75" s="323">
        <f>$V$15</f>
        <v>53.478999999999999</v>
      </c>
      <c r="E75" s="696">
        <f>$W$15</f>
        <v>31.38</v>
      </c>
      <c r="F75" s="323">
        <f>$X$15</f>
        <v>25.423999999999999</v>
      </c>
      <c r="G75" s="323">
        <f>$Y$15</f>
        <v>25.193000000000001</v>
      </c>
      <c r="H75" s="699">
        <f>$Z$15</f>
        <v>15.5</v>
      </c>
    </row>
    <row r="76" spans="2:8" ht="15" customHeight="1" x14ac:dyDescent="0.2">
      <c r="B76" s="158" t="s">
        <v>90</v>
      </c>
      <c r="C76" s="323">
        <f>$U$16</f>
        <v>0.223</v>
      </c>
      <c r="D76" s="323">
        <f>$V$16</f>
        <v>0.32300000000000001</v>
      </c>
      <c r="E76" s="696">
        <f>$W$16</f>
        <v>109.73</v>
      </c>
      <c r="F76" s="323">
        <f>$X$16</f>
        <v>0.373</v>
      </c>
      <c r="G76" s="323">
        <f>$Y$16</f>
        <v>2.8889999999999998</v>
      </c>
      <c r="H76" s="699">
        <f>$Z$16</f>
        <v>115.37</v>
      </c>
    </row>
    <row r="77" spans="2:8" ht="15" customHeight="1" x14ac:dyDescent="0.2">
      <c r="B77" s="160" t="s">
        <v>91</v>
      </c>
      <c r="C77" s="324">
        <f>$U$17</f>
        <v>4.984</v>
      </c>
      <c r="D77" s="324">
        <f>$V$17</f>
        <v>17.899000000000001</v>
      </c>
      <c r="E77" s="697">
        <f>$W$17</f>
        <v>25.82</v>
      </c>
      <c r="F77" s="324">
        <f>$X$17</f>
        <v>8.5779999999999994</v>
      </c>
      <c r="G77" s="324">
        <f>$Y$17</f>
        <v>19.617000000000001</v>
      </c>
      <c r="H77" s="700">
        <f>$Z$17</f>
        <v>29.25</v>
      </c>
    </row>
    <row r="80" spans="2:8" ht="15" customHeight="1" x14ac:dyDescent="0.2">
      <c r="B80" s="864" t="s">
        <v>77</v>
      </c>
      <c r="C80" s="866" t="s">
        <v>231</v>
      </c>
      <c r="D80" s="866"/>
      <c r="E80" s="866"/>
      <c r="F80" s="866" t="s">
        <v>232</v>
      </c>
      <c r="G80" s="866"/>
      <c r="H80" s="791"/>
    </row>
    <row r="81" spans="2:8" ht="15" customHeight="1" x14ac:dyDescent="0.2">
      <c r="B81" s="886"/>
      <c r="C81" s="319" t="s">
        <v>78</v>
      </c>
      <c r="D81" s="868" t="s">
        <v>79</v>
      </c>
      <c r="E81" s="868"/>
      <c r="F81" s="319" t="s">
        <v>78</v>
      </c>
      <c r="G81" s="868" t="s">
        <v>79</v>
      </c>
      <c r="H81" s="794"/>
    </row>
    <row r="82" spans="2:8" ht="30" customHeight="1" x14ac:dyDescent="0.2">
      <c r="B82" s="886"/>
      <c r="C82" s="867" t="s">
        <v>325</v>
      </c>
      <c r="D82" s="867"/>
      <c r="E82" s="130" t="s">
        <v>82</v>
      </c>
      <c r="F82" s="867" t="s">
        <v>325</v>
      </c>
      <c r="G82" s="867"/>
      <c r="H82" s="131" t="s">
        <v>82</v>
      </c>
    </row>
    <row r="83" spans="2:8" ht="15" customHeight="1" x14ac:dyDescent="0.2">
      <c r="B83" s="143" t="str">
        <f>Index!$B$4</f>
        <v>Devon Cornwall and the Isles of Scilly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2">
        <f>$AA$9</f>
        <v>84.367999999999995</v>
      </c>
      <c r="D84" s="322">
        <f>$AB$9</f>
        <v>130.34399999999999</v>
      </c>
      <c r="E84" s="695">
        <f>$AC$9</f>
        <v>16.260000000000002</v>
      </c>
      <c r="F84" s="322">
        <f>$AD$9</f>
        <v>92.313000000000002</v>
      </c>
      <c r="G84" s="322">
        <f>$AE$9</f>
        <v>204.273</v>
      </c>
      <c r="H84" s="698">
        <f>$AF$9</f>
        <v>19.190000000000001</v>
      </c>
    </row>
    <row r="85" spans="2:8" ht="15" customHeight="1" x14ac:dyDescent="0.2">
      <c r="B85" s="158" t="s">
        <v>84</v>
      </c>
      <c r="C85" s="323">
        <f>$AA$10</f>
        <v>39.039000000000001</v>
      </c>
      <c r="D85" s="323">
        <f>$AB$10</f>
        <v>52.798000000000002</v>
      </c>
      <c r="E85" s="696">
        <f>$AC$10</f>
        <v>27.86</v>
      </c>
      <c r="F85" s="323">
        <f>$AD$10</f>
        <v>45.853000000000002</v>
      </c>
      <c r="G85" s="323">
        <f>$AE$10</f>
        <v>105.55</v>
      </c>
      <c r="H85" s="699">
        <f>$AF$10</f>
        <v>34.75</v>
      </c>
    </row>
    <row r="86" spans="2:8" ht="15" customHeight="1" x14ac:dyDescent="0.2">
      <c r="B86" s="158" t="s">
        <v>85</v>
      </c>
      <c r="C86" s="323">
        <f>$AA$11</f>
        <v>2.585</v>
      </c>
      <c r="D86" s="323">
        <f>$AB$11</f>
        <v>5.6239999999999997</v>
      </c>
      <c r="E86" s="696">
        <f>$AC$11</f>
        <v>21.13</v>
      </c>
      <c r="F86" s="323">
        <f>$AD$11</f>
        <v>2.7509999999999999</v>
      </c>
      <c r="G86" s="323">
        <f>$AE$11</f>
        <v>6.8819999999999997</v>
      </c>
      <c r="H86" s="699">
        <f>$AF$11</f>
        <v>19.96</v>
      </c>
    </row>
    <row r="87" spans="2:8" ht="15" customHeight="1" x14ac:dyDescent="0.2">
      <c r="B87" s="158" t="s">
        <v>86</v>
      </c>
      <c r="C87" s="323">
        <f>$AA$12</f>
        <v>1.7270000000000001</v>
      </c>
      <c r="D87" s="323">
        <f>$AB$12</f>
        <v>0.47599999999999998</v>
      </c>
      <c r="E87" s="696">
        <f>$AC$12</f>
        <v>84.39</v>
      </c>
      <c r="F87" s="323">
        <f>$AD$12</f>
        <v>0.54700000000000004</v>
      </c>
      <c r="G87" s="323">
        <f>$AE$12</f>
        <v>8.7999999999999995E-2</v>
      </c>
      <c r="H87" s="699">
        <f>$AF$12</f>
        <v>48.15</v>
      </c>
    </row>
    <row r="88" spans="2:8" ht="15" customHeight="1" x14ac:dyDescent="0.2">
      <c r="B88" s="158" t="s">
        <v>87</v>
      </c>
      <c r="C88" s="323">
        <f>$AA$13</f>
        <v>2.5670000000000002</v>
      </c>
      <c r="D88" s="323">
        <f>$AB$13</f>
        <v>6.47</v>
      </c>
      <c r="E88" s="696">
        <f>$AC$13</f>
        <v>28.42</v>
      </c>
      <c r="F88" s="323">
        <f>$AD$13</f>
        <v>3.76</v>
      </c>
      <c r="G88" s="323">
        <f>$AE$13</f>
        <v>12.753</v>
      </c>
      <c r="H88" s="699">
        <f>$AF$13</f>
        <v>23.99</v>
      </c>
    </row>
    <row r="89" spans="2:8" ht="15" customHeight="1" x14ac:dyDescent="0.2">
      <c r="B89" s="158" t="s">
        <v>88</v>
      </c>
      <c r="C89" s="323">
        <f>$AA$14</f>
        <v>4.9119999999999999</v>
      </c>
      <c r="D89" s="323">
        <f>$AB$14</f>
        <v>10.657999999999999</v>
      </c>
      <c r="E89" s="696">
        <f>$AC$14</f>
        <v>24.32</v>
      </c>
      <c r="F89" s="323">
        <f>$AD$14</f>
        <v>5.1689999999999996</v>
      </c>
      <c r="G89" s="323">
        <f>$AE$14</f>
        <v>12.833</v>
      </c>
      <c r="H89" s="699">
        <f>$AF$14</f>
        <v>21.53</v>
      </c>
    </row>
    <row r="90" spans="2:8" ht="15" customHeight="1" x14ac:dyDescent="0.2">
      <c r="B90" s="158" t="s">
        <v>89</v>
      </c>
      <c r="C90" s="323">
        <f>$AA$15</f>
        <v>26.885000000000002</v>
      </c>
      <c r="D90" s="323">
        <f>$AB$15</f>
        <v>40.875</v>
      </c>
      <c r="E90" s="696">
        <f>$AC$15</f>
        <v>38.32</v>
      </c>
      <c r="F90" s="323">
        <f>$AD$15</f>
        <v>27.873000000000001</v>
      </c>
      <c r="G90" s="323">
        <f>$AE$15</f>
        <v>50.215000000000003</v>
      </c>
      <c r="H90" s="699">
        <f>$AF$15</f>
        <v>30.66</v>
      </c>
    </row>
    <row r="91" spans="2:8" ht="15" customHeight="1" x14ac:dyDescent="0.2">
      <c r="B91" s="158" t="s">
        <v>90</v>
      </c>
      <c r="C91" s="323">
        <f>$AA$16</f>
        <v>0.11799999999999999</v>
      </c>
      <c r="D91" s="323">
        <f>$AB$16</f>
        <v>4.4999999999999998E-2</v>
      </c>
      <c r="E91" s="696">
        <f>$AC$16</f>
        <v>57.77</v>
      </c>
      <c r="F91" s="323">
        <f>$AD$16</f>
        <v>0.13700000000000001</v>
      </c>
      <c r="G91" s="323">
        <f>$AE$16</f>
        <v>4.4999999999999998E-2</v>
      </c>
      <c r="H91" s="699">
        <f>$AF$16</f>
        <v>57.77</v>
      </c>
    </row>
    <row r="92" spans="2:8" ht="15" customHeight="1" x14ac:dyDescent="0.2">
      <c r="B92" s="160" t="s">
        <v>91</v>
      </c>
      <c r="C92" s="324">
        <f>$AA$17</f>
        <v>6.5339999999999998</v>
      </c>
      <c r="D92" s="324">
        <f>$AB$17</f>
        <v>13.398</v>
      </c>
      <c r="E92" s="697">
        <f>$AC$17</f>
        <v>13.2</v>
      </c>
      <c r="F92" s="324">
        <f>$AD$17</f>
        <v>6.2240000000000002</v>
      </c>
      <c r="G92" s="324">
        <f>$AE$17</f>
        <v>15.907</v>
      </c>
      <c r="H92" s="700">
        <f>$AF$17</f>
        <v>12.82</v>
      </c>
    </row>
    <row r="95" spans="2:8" ht="15" customHeight="1" x14ac:dyDescent="0.2">
      <c r="B95" s="864" t="s">
        <v>77</v>
      </c>
      <c r="C95" s="866" t="s">
        <v>233</v>
      </c>
      <c r="D95" s="866"/>
      <c r="E95" s="791"/>
    </row>
    <row r="96" spans="2:8" ht="15" customHeight="1" x14ac:dyDescent="0.2">
      <c r="B96" s="886"/>
      <c r="C96" s="319" t="s">
        <v>78</v>
      </c>
      <c r="D96" s="868" t="s">
        <v>79</v>
      </c>
      <c r="E96" s="794"/>
    </row>
    <row r="97" spans="2:5" ht="30" customHeight="1" x14ac:dyDescent="0.2">
      <c r="B97" s="886"/>
      <c r="C97" s="867" t="s">
        <v>325</v>
      </c>
      <c r="D97" s="867"/>
      <c r="E97" s="131" t="s">
        <v>82</v>
      </c>
    </row>
    <row r="98" spans="2:5" ht="15" customHeight="1" x14ac:dyDescent="0.2">
      <c r="B98" s="143" t="str">
        <f>Index!$B$4</f>
        <v>Devon Cornwall and the Isles of Scilly</v>
      </c>
      <c r="C98" s="134"/>
      <c r="D98" s="134"/>
      <c r="E98" s="135"/>
    </row>
    <row r="99" spans="2:5" ht="15" customHeight="1" x14ac:dyDescent="0.2">
      <c r="B99" s="132" t="s">
        <v>92</v>
      </c>
      <c r="C99" s="322">
        <f>$AG$9</f>
        <v>138.72300000000001</v>
      </c>
      <c r="D99" s="322">
        <f>$AH$9</f>
        <v>94.292000000000002</v>
      </c>
      <c r="E99" s="698">
        <f>$AI$9</f>
        <v>6.48</v>
      </c>
    </row>
    <row r="100" spans="2:5" ht="15" customHeight="1" x14ac:dyDescent="0.2">
      <c r="B100" s="158" t="s">
        <v>84</v>
      </c>
      <c r="C100" s="323">
        <f>$AG$10</f>
        <v>45.24</v>
      </c>
      <c r="D100" s="323">
        <f>$AH$10</f>
        <v>28.48</v>
      </c>
      <c r="E100" s="699">
        <f>$AI$10</f>
        <v>16.21</v>
      </c>
    </row>
    <row r="101" spans="2:5" ht="15" customHeight="1" x14ac:dyDescent="0.2">
      <c r="B101" s="158" t="s">
        <v>85</v>
      </c>
      <c r="C101" s="323">
        <f>$AG$11</f>
        <v>3.5550000000000002</v>
      </c>
      <c r="D101" s="323">
        <f>$AH$11</f>
        <v>5.8719999999999999</v>
      </c>
      <c r="E101" s="699">
        <f>$AI$11</f>
        <v>19.940000000000001</v>
      </c>
    </row>
    <row r="102" spans="2:5" ht="15" customHeight="1" x14ac:dyDescent="0.2">
      <c r="B102" s="158" t="s">
        <v>86</v>
      </c>
      <c r="C102" s="323">
        <f>$AG$12</f>
        <v>0.57199999999999995</v>
      </c>
      <c r="D102" s="323">
        <f>$AH$12</f>
        <v>0.10199999999999999</v>
      </c>
      <c r="E102" s="699">
        <f>$AI$12</f>
        <v>43.06</v>
      </c>
    </row>
    <row r="103" spans="2:5" ht="15" customHeight="1" x14ac:dyDescent="0.2">
      <c r="B103" s="158" t="s">
        <v>87</v>
      </c>
      <c r="C103" s="323">
        <f>$AG$13</f>
        <v>8.2129999999999992</v>
      </c>
      <c r="D103" s="323">
        <f>$AH$13</f>
        <v>11.144</v>
      </c>
      <c r="E103" s="699">
        <f>$AI$13</f>
        <v>23.11</v>
      </c>
    </row>
    <row r="104" spans="2:5" ht="15" customHeight="1" x14ac:dyDescent="0.2">
      <c r="B104" s="158" t="s">
        <v>88</v>
      </c>
      <c r="C104" s="323">
        <f>$AG$14</f>
        <v>4.8070000000000004</v>
      </c>
      <c r="D104" s="323">
        <f>$AH$14</f>
        <v>5.758</v>
      </c>
      <c r="E104" s="699">
        <f>$AI$14</f>
        <v>18.04</v>
      </c>
    </row>
    <row r="105" spans="2:5" ht="15" customHeight="1" x14ac:dyDescent="0.2">
      <c r="B105" s="158" t="s">
        <v>89</v>
      </c>
      <c r="C105" s="323">
        <f>$AG$15</f>
        <v>51.540999999999997</v>
      </c>
      <c r="D105" s="323">
        <f>$AH$15</f>
        <v>26.728000000000002</v>
      </c>
      <c r="E105" s="699">
        <f>$AI$15</f>
        <v>12.13</v>
      </c>
    </row>
    <row r="106" spans="2:5" ht="15" customHeight="1" x14ac:dyDescent="0.2">
      <c r="B106" s="158" t="s">
        <v>90</v>
      </c>
      <c r="C106" s="323">
        <f>$AG$16</f>
        <v>0.33900000000000002</v>
      </c>
      <c r="D106" s="323">
        <f>$AH$16</f>
        <v>4.4999999999999998E-2</v>
      </c>
      <c r="E106" s="699">
        <f>$AI$16</f>
        <v>57.77</v>
      </c>
    </row>
    <row r="107" spans="2:5" ht="15" customHeight="1" x14ac:dyDescent="0.2">
      <c r="B107" s="160" t="s">
        <v>91</v>
      </c>
      <c r="C107" s="324">
        <f>$AG$17</f>
        <v>24.454999999999998</v>
      </c>
      <c r="D107" s="324">
        <f>$AH$17</f>
        <v>16.164000000000001</v>
      </c>
      <c r="E107" s="700">
        <f>$AI$17</f>
        <v>10.82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91" t="str">
        <f>Index!$B$4</f>
        <v>Devon Cornwall and the Isles of Scilly</v>
      </c>
      <c r="C5" s="892"/>
      <c r="D5" s="895" t="s">
        <v>213</v>
      </c>
      <c r="E5" s="895"/>
      <c r="F5" s="895"/>
      <c r="G5" s="895"/>
      <c r="H5" s="895"/>
      <c r="I5" s="895"/>
      <c r="J5" s="895"/>
      <c r="K5" s="895"/>
      <c r="L5" s="896"/>
    </row>
    <row r="6" spans="2:12" ht="15" customHeight="1" x14ac:dyDescent="0.2">
      <c r="B6" s="893"/>
      <c r="C6" s="894"/>
      <c r="D6" s="166" t="s">
        <v>214</v>
      </c>
      <c r="E6" s="167" t="s">
        <v>215</v>
      </c>
      <c r="F6" s="167" t="s">
        <v>216</v>
      </c>
      <c r="G6" s="167" t="s">
        <v>217</v>
      </c>
      <c r="H6" s="167" t="s">
        <v>218</v>
      </c>
      <c r="I6" s="167" t="s">
        <v>219</v>
      </c>
      <c r="J6" s="167" t="s">
        <v>220</v>
      </c>
      <c r="K6" s="167" t="s">
        <v>221</v>
      </c>
      <c r="L6" s="168" t="s">
        <v>80</v>
      </c>
    </row>
    <row r="7" spans="2:12" ht="15" customHeight="1" x14ac:dyDescent="0.2">
      <c r="B7" s="889" t="s">
        <v>331</v>
      </c>
      <c r="C7" s="168" t="s">
        <v>223</v>
      </c>
      <c r="D7" s="162">
        <v>16.972000000000001</v>
      </c>
      <c r="E7" s="162">
        <v>5.5789999999999997</v>
      </c>
      <c r="F7" s="162">
        <v>5.3559999999999999</v>
      </c>
      <c r="G7" s="162">
        <v>14.994999999999999</v>
      </c>
      <c r="H7" s="162">
        <v>17.344999999999999</v>
      </c>
      <c r="I7" s="162">
        <v>8.4410000000000007</v>
      </c>
      <c r="J7" s="162">
        <v>4.3319999999999999</v>
      </c>
      <c r="K7" s="162">
        <v>2.83</v>
      </c>
      <c r="L7" s="164">
        <v>75.849000000000004</v>
      </c>
    </row>
    <row r="8" spans="2:12" ht="15" customHeight="1" x14ac:dyDescent="0.2">
      <c r="B8" s="897"/>
      <c r="C8" s="168" t="s">
        <v>224</v>
      </c>
      <c r="D8" s="162">
        <v>44.933560047861953</v>
      </c>
      <c r="E8" s="162">
        <v>38.625789298770357</v>
      </c>
      <c r="F8" s="162">
        <v>43.01250325605627</v>
      </c>
      <c r="G8" s="162">
        <v>48.524418147106402</v>
      </c>
      <c r="H8" s="162">
        <v>53.400059439922529</v>
      </c>
      <c r="I8" s="162">
        <v>41.594190661150051</v>
      </c>
      <c r="J8" s="162">
        <v>29.324318066039922</v>
      </c>
      <c r="K8" s="162">
        <v>11.209038010004424</v>
      </c>
      <c r="L8" s="164">
        <v>43.534577985455186</v>
      </c>
    </row>
    <row r="9" spans="2:12" ht="15" customHeight="1" x14ac:dyDescent="0.2">
      <c r="B9" s="889" t="s">
        <v>222</v>
      </c>
      <c r="C9" s="168" t="s">
        <v>223</v>
      </c>
      <c r="D9" s="162">
        <v>14.223000000000001</v>
      </c>
      <c r="E9" s="162">
        <v>5.0709999999999997</v>
      </c>
      <c r="F9" s="162">
        <v>5.1379999999999999</v>
      </c>
      <c r="G9" s="162">
        <v>14.641999999999999</v>
      </c>
      <c r="H9" s="162">
        <v>16.462</v>
      </c>
      <c r="I9" s="162">
        <v>8.2629999999999999</v>
      </c>
      <c r="J9" s="162">
        <v>4.33</v>
      </c>
      <c r="K9" s="162">
        <v>3.9729999999999999</v>
      </c>
      <c r="L9" s="164">
        <v>72.099999999999994</v>
      </c>
    </row>
    <row r="10" spans="2:12" ht="15" customHeight="1" x14ac:dyDescent="0.2">
      <c r="B10" s="897"/>
      <c r="C10" s="168" t="s">
        <v>224</v>
      </c>
      <c r="D10" s="162">
        <v>46.622118866091668</v>
      </c>
      <c r="E10" s="162">
        <v>46.20447236556727</v>
      </c>
      <c r="F10" s="162">
        <v>45.095316922091101</v>
      </c>
      <c r="G10" s="162">
        <v>51.171060698957696</v>
      </c>
      <c r="H10" s="162">
        <v>59.831965447303979</v>
      </c>
      <c r="I10" s="162">
        <v>62.443700448215324</v>
      </c>
      <c r="J10" s="162">
        <v>63.502587322121606</v>
      </c>
      <c r="K10" s="162">
        <v>35.584557523546238</v>
      </c>
      <c r="L10" s="164">
        <v>55.775923865311405</v>
      </c>
    </row>
    <row r="11" spans="2:12" ht="15" customHeight="1" x14ac:dyDescent="0.2">
      <c r="B11" s="889" t="s">
        <v>225</v>
      </c>
      <c r="C11" s="168" t="s">
        <v>223</v>
      </c>
      <c r="D11" s="162">
        <v>13.315</v>
      </c>
      <c r="E11" s="162">
        <v>4.7709999999999999</v>
      </c>
      <c r="F11" s="162">
        <v>4.9000000000000004</v>
      </c>
      <c r="G11" s="162">
        <v>14.929</v>
      </c>
      <c r="H11" s="162">
        <v>17.396000000000001</v>
      </c>
      <c r="I11" s="162">
        <v>8.89</v>
      </c>
      <c r="J11" s="162">
        <v>4.7510000000000003</v>
      </c>
      <c r="K11" s="162">
        <v>3.7719999999999998</v>
      </c>
      <c r="L11" s="164">
        <v>72.724000000000004</v>
      </c>
    </row>
    <row r="12" spans="2:12" ht="15" customHeight="1" x14ac:dyDescent="0.2">
      <c r="B12" s="897"/>
      <c r="C12" s="168" t="s">
        <v>224</v>
      </c>
      <c r="D12" s="162">
        <v>48.525149190110831</v>
      </c>
      <c r="E12" s="162">
        <v>45.085220639738502</v>
      </c>
      <c r="F12" s="162">
        <v>37.482600914694771</v>
      </c>
      <c r="G12" s="162">
        <v>30.697041974097765</v>
      </c>
      <c r="H12" s="162">
        <v>28.375886437049047</v>
      </c>
      <c r="I12" s="162">
        <v>30.148687124327743</v>
      </c>
      <c r="J12" s="162">
        <v>30.377213240954582</v>
      </c>
      <c r="K12" s="162">
        <v>31.858246800289784</v>
      </c>
      <c r="L12" s="164">
        <v>32.4847101386855</v>
      </c>
    </row>
    <row r="13" spans="2:12" ht="15" customHeight="1" x14ac:dyDescent="0.2">
      <c r="B13" s="889" t="s">
        <v>226</v>
      </c>
      <c r="C13" s="168" t="s">
        <v>223</v>
      </c>
      <c r="D13" s="162">
        <v>11.038</v>
      </c>
      <c r="E13" s="162">
        <v>4.6669999999999998</v>
      </c>
      <c r="F13" s="162">
        <v>5.4219999999999997</v>
      </c>
      <c r="G13" s="162">
        <v>19.163</v>
      </c>
      <c r="H13" s="162">
        <v>26.006</v>
      </c>
      <c r="I13" s="162">
        <v>12.853</v>
      </c>
      <c r="J13" s="162">
        <v>6.5419999999999998</v>
      </c>
      <c r="K13" s="162">
        <v>6.3719999999999999</v>
      </c>
      <c r="L13" s="164">
        <v>92.063000000000002</v>
      </c>
    </row>
    <row r="14" spans="2:12" ht="15" customHeight="1" x14ac:dyDescent="0.2">
      <c r="B14" s="897"/>
      <c r="C14" s="168" t="s">
        <v>224</v>
      </c>
      <c r="D14" s="162">
        <v>60.33510722377364</v>
      </c>
      <c r="E14" s="162">
        <v>59.293514597726769</v>
      </c>
      <c r="F14" s="162">
        <v>55.722604552673374</v>
      </c>
      <c r="G14" s="162">
        <v>50.363480863801577</v>
      </c>
      <c r="H14" s="162">
        <v>44.314490943160521</v>
      </c>
      <c r="I14" s="162">
        <v>42.919638876504678</v>
      </c>
      <c r="J14" s="162">
        <v>43.398492956208365</v>
      </c>
      <c r="K14" s="162">
        <v>41.796469366562825</v>
      </c>
      <c r="L14" s="164">
        <v>47.405056137442543</v>
      </c>
    </row>
    <row r="15" spans="2:12" ht="15" customHeight="1" x14ac:dyDescent="0.2">
      <c r="B15" s="889" t="s">
        <v>227</v>
      </c>
      <c r="C15" s="168" t="s">
        <v>223</v>
      </c>
      <c r="D15" s="162">
        <v>8.907</v>
      </c>
      <c r="E15" s="162">
        <v>3.375</v>
      </c>
      <c r="F15" s="162">
        <v>3.9220000000000002</v>
      </c>
      <c r="G15" s="162">
        <v>14.912000000000001</v>
      </c>
      <c r="H15" s="162">
        <v>23.556999999999999</v>
      </c>
      <c r="I15" s="162">
        <v>11.725</v>
      </c>
      <c r="J15" s="162">
        <v>5.5940000000000003</v>
      </c>
      <c r="K15" s="162">
        <v>4.5250000000000004</v>
      </c>
      <c r="L15" s="164">
        <v>76.516999999999996</v>
      </c>
    </row>
    <row r="16" spans="2:12" ht="15" customHeight="1" x14ac:dyDescent="0.2">
      <c r="B16" s="897"/>
      <c r="C16" s="168" t="s">
        <v>224</v>
      </c>
      <c r="D16" s="162">
        <v>54.638688347614874</v>
      </c>
      <c r="E16" s="162">
        <v>52.434346414871648</v>
      </c>
      <c r="F16" s="162">
        <v>50.425506412561425</v>
      </c>
      <c r="G16" s="162">
        <v>48.46754807692308</v>
      </c>
      <c r="H16" s="162">
        <v>52.845922241131035</v>
      </c>
      <c r="I16" s="162">
        <v>55.713632204940531</v>
      </c>
      <c r="J16" s="162">
        <v>57.337193804862352</v>
      </c>
      <c r="K16" s="162">
        <v>42.012383900928789</v>
      </c>
      <c r="L16" s="164">
        <v>52.216227606158114</v>
      </c>
    </row>
    <row r="17" spans="2:12" ht="15" customHeight="1" x14ac:dyDescent="0.2">
      <c r="B17" s="889" t="s">
        <v>228</v>
      </c>
      <c r="C17" s="168" t="s">
        <v>223</v>
      </c>
      <c r="D17" s="162">
        <v>9.7530000000000001</v>
      </c>
      <c r="E17" s="162">
        <v>3.1880000000000002</v>
      </c>
      <c r="F17" s="162">
        <v>3.5129999999999999</v>
      </c>
      <c r="G17" s="162">
        <v>14.214</v>
      </c>
      <c r="H17" s="162">
        <v>26.449000000000002</v>
      </c>
      <c r="I17" s="162">
        <v>15.000999999999999</v>
      </c>
      <c r="J17" s="162">
        <v>7.851</v>
      </c>
      <c r="K17" s="162">
        <v>9.0359999999999996</v>
      </c>
      <c r="L17" s="164">
        <v>89.004999999999995</v>
      </c>
    </row>
    <row r="18" spans="2:12" ht="15" customHeight="1" x14ac:dyDescent="0.2">
      <c r="B18" s="890"/>
      <c r="C18" s="169" t="s">
        <v>224</v>
      </c>
      <c r="D18" s="163">
        <v>55.249227120653877</v>
      </c>
      <c r="E18" s="163">
        <v>69.363041898764834</v>
      </c>
      <c r="F18" s="163">
        <v>72.478723404255319</v>
      </c>
      <c r="G18" s="163">
        <v>70.698909855569696</v>
      </c>
      <c r="H18" s="163">
        <v>55.502990879523281</v>
      </c>
      <c r="I18" s="163">
        <v>45.318530518892643</v>
      </c>
      <c r="J18" s="163">
        <v>43.931720127555806</v>
      </c>
      <c r="K18" s="163">
        <v>37.881092041422257</v>
      </c>
      <c r="L18" s="165">
        <v>56.922200911052499</v>
      </c>
    </row>
    <row r="19" spans="2:12" ht="15" customHeight="1" x14ac:dyDescent="0.2">
      <c r="B19" s="889" t="s">
        <v>332</v>
      </c>
      <c r="C19" s="168" t="s">
        <v>223</v>
      </c>
      <c r="D19" s="162">
        <v>10.516999999999999</v>
      </c>
      <c r="E19" s="162">
        <v>3.4340000000000002</v>
      </c>
      <c r="F19" s="162">
        <v>3.5310000000000001</v>
      </c>
      <c r="G19" s="162">
        <v>13.321</v>
      </c>
      <c r="H19" s="162">
        <v>24.305</v>
      </c>
      <c r="I19" s="162">
        <v>13.997999999999999</v>
      </c>
      <c r="J19" s="162">
        <v>7.194</v>
      </c>
      <c r="K19" s="162">
        <v>8.26</v>
      </c>
      <c r="L19" s="164">
        <v>84.558000000000007</v>
      </c>
    </row>
    <row r="20" spans="2:12" ht="15" customHeight="1" x14ac:dyDescent="0.2">
      <c r="B20" s="897"/>
      <c r="C20" s="168" t="s">
        <v>224</v>
      </c>
      <c r="D20" s="162">
        <v>54.131750741839767</v>
      </c>
      <c r="E20" s="162">
        <v>59.090909090909093</v>
      </c>
      <c r="F20" s="162">
        <v>59.598457125902485</v>
      </c>
      <c r="G20" s="162">
        <v>51.630829377268917</v>
      </c>
      <c r="H20" s="162">
        <v>45.896509167842034</v>
      </c>
      <c r="I20" s="162">
        <v>47.956509618065233</v>
      </c>
      <c r="J20" s="162">
        <v>46.826051112943119</v>
      </c>
      <c r="K20" s="162">
        <v>40.607443820224717</v>
      </c>
      <c r="L20" s="164">
        <v>50.383433474979242</v>
      </c>
    </row>
    <row r="21" spans="2:12" ht="15" customHeight="1" x14ac:dyDescent="0.2">
      <c r="B21" s="889" t="s">
        <v>333</v>
      </c>
      <c r="C21" s="168" t="s">
        <v>223</v>
      </c>
      <c r="D21" s="162">
        <v>11.846</v>
      </c>
      <c r="E21" s="162">
        <v>4.4349999999999996</v>
      </c>
      <c r="F21" s="162">
        <v>4.75</v>
      </c>
      <c r="G21" s="162">
        <v>18.085999999999999</v>
      </c>
      <c r="H21" s="162">
        <v>31.202999999999999</v>
      </c>
      <c r="I21" s="162">
        <v>17.350999999999999</v>
      </c>
      <c r="J21" s="162">
        <v>8.6999999999999993</v>
      </c>
      <c r="K21" s="162">
        <v>9.2330000000000005</v>
      </c>
      <c r="L21" s="164">
        <v>105.60299999999999</v>
      </c>
    </row>
    <row r="22" spans="2:12" ht="15" customHeight="1" x14ac:dyDescent="0.2">
      <c r="B22" s="897"/>
      <c r="C22" s="168" t="s">
        <v>224</v>
      </c>
      <c r="D22" s="162">
        <v>46.79526053085786</v>
      </c>
      <c r="E22" s="162">
        <v>52.956409149762628</v>
      </c>
      <c r="F22" s="162">
        <v>52.668213457076561</v>
      </c>
      <c r="G22" s="162">
        <v>56.742152373881119</v>
      </c>
      <c r="H22" s="162">
        <v>57.585889639386934</v>
      </c>
      <c r="I22" s="162">
        <v>50.161874662761122</v>
      </c>
      <c r="J22" s="162">
        <v>45.652345289712258</v>
      </c>
      <c r="K22" s="162">
        <v>20.288337132647403</v>
      </c>
      <c r="L22" s="164">
        <v>49.341119687964749</v>
      </c>
    </row>
    <row r="23" spans="2:12" ht="15" customHeight="1" x14ac:dyDescent="0.2">
      <c r="B23" s="889" t="s">
        <v>231</v>
      </c>
      <c r="C23" s="168" t="s">
        <v>223</v>
      </c>
      <c r="D23" s="162">
        <v>11.301</v>
      </c>
      <c r="E23" s="162">
        <v>3.7989999999999999</v>
      </c>
      <c r="F23" s="162">
        <v>3.9940000000000002</v>
      </c>
      <c r="G23" s="162">
        <v>13.692</v>
      </c>
      <c r="H23" s="162">
        <v>22.838999999999999</v>
      </c>
      <c r="I23" s="162">
        <v>13.637</v>
      </c>
      <c r="J23" s="162">
        <v>7.2489999999999997</v>
      </c>
      <c r="K23" s="162">
        <v>7.8579999999999997</v>
      </c>
      <c r="L23" s="164">
        <v>84.367999999999995</v>
      </c>
    </row>
    <row r="24" spans="2:12" ht="15" customHeight="1" x14ac:dyDescent="0.2">
      <c r="B24" s="897"/>
      <c r="C24" s="168" t="s">
        <v>224</v>
      </c>
      <c r="D24" s="162">
        <v>40.218745673542848</v>
      </c>
      <c r="E24" s="162">
        <v>46.617617003883097</v>
      </c>
      <c r="F24" s="162">
        <v>44.691143636814687</v>
      </c>
      <c r="G24" s="162">
        <v>47.21428186181975</v>
      </c>
      <c r="H24" s="162">
        <v>49.304644450275518</v>
      </c>
      <c r="I24" s="162">
        <v>47.76839565741858</v>
      </c>
      <c r="J24" s="162">
        <v>44.333176248821864</v>
      </c>
      <c r="K24" s="162">
        <v>48.859041016753324</v>
      </c>
      <c r="L24" s="164">
        <v>45.470447431412268</v>
      </c>
    </row>
    <row r="25" spans="2:12" ht="15" customHeight="1" x14ac:dyDescent="0.2">
      <c r="B25" s="889" t="s">
        <v>232</v>
      </c>
      <c r="C25" s="168" t="s">
        <v>223</v>
      </c>
      <c r="D25" s="162">
        <v>12.516999999999999</v>
      </c>
      <c r="E25" s="162">
        <v>4.4450000000000003</v>
      </c>
      <c r="F25" s="162">
        <v>4.8040000000000003</v>
      </c>
      <c r="G25" s="162">
        <v>16.779</v>
      </c>
      <c r="H25" s="162">
        <v>23.48</v>
      </c>
      <c r="I25" s="162">
        <v>13.12</v>
      </c>
      <c r="J25" s="162">
        <v>6.9340000000000002</v>
      </c>
      <c r="K25" s="162">
        <v>10.234999999999999</v>
      </c>
      <c r="L25" s="164">
        <v>92.313000000000002</v>
      </c>
    </row>
    <row r="26" spans="2:12" ht="15" customHeight="1" x14ac:dyDescent="0.2">
      <c r="B26" s="897"/>
      <c r="C26" s="168" t="s">
        <v>224</v>
      </c>
      <c r="D26" s="162">
        <v>41.675868959352158</v>
      </c>
      <c r="E26" s="162">
        <v>48.515991849029852</v>
      </c>
      <c r="F26" s="162">
        <v>45.536145159733614</v>
      </c>
      <c r="G26" s="162">
        <v>54.064592945378777</v>
      </c>
      <c r="H26" s="162">
        <v>65.362953692115141</v>
      </c>
      <c r="I26" s="162">
        <v>70.832033930019335</v>
      </c>
      <c r="J26" s="162">
        <v>72.873882580333415</v>
      </c>
      <c r="K26" s="162">
        <v>47.320651498197194</v>
      </c>
      <c r="L26" s="164">
        <v>57.914163888521728</v>
      </c>
    </row>
    <row r="27" spans="2:12" ht="15" customHeight="1" x14ac:dyDescent="0.2">
      <c r="B27" s="889" t="s">
        <v>233</v>
      </c>
      <c r="C27" s="168" t="s">
        <v>223</v>
      </c>
      <c r="D27" s="162">
        <v>15.151</v>
      </c>
      <c r="E27" s="162">
        <v>5.4470000000000001</v>
      </c>
      <c r="F27" s="162">
        <v>6.1269999999999998</v>
      </c>
      <c r="G27" s="162">
        <v>22.067</v>
      </c>
      <c r="H27" s="162">
        <v>32.936999999999998</v>
      </c>
      <c r="I27" s="162">
        <v>21.081</v>
      </c>
      <c r="J27" s="162">
        <v>12.055999999999999</v>
      </c>
      <c r="K27" s="162">
        <v>23.856000000000002</v>
      </c>
      <c r="L27" s="164">
        <v>138.72300000000001</v>
      </c>
    </row>
    <row r="28" spans="2:12" ht="15" customHeight="1" x14ac:dyDescent="0.2">
      <c r="B28" s="890"/>
      <c r="C28" s="169" t="s">
        <v>224</v>
      </c>
      <c r="D28" s="163">
        <v>42.141985544882829</v>
      </c>
      <c r="E28" s="163">
        <v>43.004962517157644</v>
      </c>
      <c r="F28" s="163">
        <v>42.156013001083423</v>
      </c>
      <c r="G28" s="163">
        <v>42.226627290748006</v>
      </c>
      <c r="H28" s="163">
        <v>40.753203980811911</v>
      </c>
      <c r="I28" s="163">
        <v>40.303148076175674</v>
      </c>
      <c r="J28" s="163">
        <v>36.941964285714285</v>
      </c>
      <c r="K28" s="163">
        <v>46.915254237288131</v>
      </c>
      <c r="L28" s="165">
        <v>42.022653035252198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772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98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Devon Cornwall and the Isles of Scilly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1877.1559999999999</v>
      </c>
      <c r="D8" s="138">
        <f>'Section 10 chart data'!J20</f>
        <v>6009.2330000000002</v>
      </c>
      <c r="E8" s="691">
        <f>'Section 10 chart data'!K20</f>
        <v>7.43</v>
      </c>
      <c r="F8" s="139">
        <f>SUM(C8,D8)</f>
        <v>7886.3890000000001</v>
      </c>
    </row>
    <row r="9" spans="2:6" ht="15" customHeight="1" x14ac:dyDescent="0.2">
      <c r="B9" s="42" t="s">
        <v>222</v>
      </c>
      <c r="C9" s="137">
        <f>'Section 10 chart data'!D21</f>
        <v>2067.8319999999999</v>
      </c>
      <c r="D9" s="138">
        <f>'Section 10 chart data'!J21</f>
        <v>4902.0439999999999</v>
      </c>
      <c r="E9" s="691">
        <f>'Section 10 chart data'!K21</f>
        <v>6.75</v>
      </c>
      <c r="F9" s="139">
        <f t="shared" ref="F9:F17" si="0">SUM(C9,D9)</f>
        <v>6969.8760000000002</v>
      </c>
    </row>
    <row r="10" spans="2:6" ht="15" customHeight="1" x14ac:dyDescent="0.2">
      <c r="B10" s="42" t="s">
        <v>225</v>
      </c>
      <c r="C10" s="137">
        <f>'Section 10 chart data'!D22</f>
        <v>2197.7379999999998</v>
      </c>
      <c r="D10" s="138">
        <f>'Section 10 chart data'!J22</f>
        <v>3995.5529999999999</v>
      </c>
      <c r="E10" s="691">
        <f>'Section 10 chart data'!K22</f>
        <v>7.89</v>
      </c>
      <c r="F10" s="139">
        <f t="shared" si="0"/>
        <v>6193.2909999999993</v>
      </c>
    </row>
    <row r="11" spans="2:6" ht="15" customHeight="1" x14ac:dyDescent="0.2">
      <c r="B11" s="42" t="s">
        <v>226</v>
      </c>
      <c r="C11" s="137">
        <f>'Section 10 chart data'!D23</f>
        <v>2254.884</v>
      </c>
      <c r="D11" s="138">
        <f>'Section 10 chart data'!J23</f>
        <v>3553.1849999999999</v>
      </c>
      <c r="E11" s="691">
        <f>'Section 10 chart data'!K23</f>
        <v>8.19</v>
      </c>
      <c r="F11" s="139">
        <f t="shared" si="0"/>
        <v>5808.0689999999995</v>
      </c>
    </row>
    <row r="12" spans="2:6" ht="15" customHeight="1" x14ac:dyDescent="0.2">
      <c r="B12" s="42" t="s">
        <v>227</v>
      </c>
      <c r="C12" s="137">
        <f>'Section 10 chart data'!D24</f>
        <v>2292.6550000000002</v>
      </c>
      <c r="D12" s="138">
        <f>'Section 10 chart data'!J24</f>
        <v>3148.9690000000001</v>
      </c>
      <c r="E12" s="691">
        <f>'Section 10 chart data'!K24</f>
        <v>8.56</v>
      </c>
      <c r="F12" s="139">
        <f t="shared" si="0"/>
        <v>5441.6239999999998</v>
      </c>
    </row>
    <row r="13" spans="2:6" ht="15" customHeight="1" x14ac:dyDescent="0.2">
      <c r="B13" s="42" t="s">
        <v>228</v>
      </c>
      <c r="C13" s="137">
        <f>'Section 10 chart data'!D25</f>
        <v>2327.1770000000001</v>
      </c>
      <c r="D13" s="138">
        <f>'Section 10 chart data'!J25</f>
        <v>2970.6190000000001</v>
      </c>
      <c r="E13" s="691">
        <f>'Section 10 chart data'!K25</f>
        <v>8.4700000000000006</v>
      </c>
      <c r="F13" s="139">
        <f t="shared" si="0"/>
        <v>5297.7960000000003</v>
      </c>
    </row>
    <row r="14" spans="2:6" ht="15" customHeight="1" x14ac:dyDescent="0.2">
      <c r="B14" s="42" t="s">
        <v>332</v>
      </c>
      <c r="C14" s="137">
        <f>'Section 10 chart data'!D26</f>
        <v>2326.4360000000001</v>
      </c>
      <c r="D14" s="138">
        <f>'Section 10 chart data'!J26</f>
        <v>2799.7579999999998</v>
      </c>
      <c r="E14" s="691">
        <f>'Section 10 chart data'!K26</f>
        <v>8.59</v>
      </c>
      <c r="F14" s="139">
        <f t="shared" si="0"/>
        <v>5126.1939999999995</v>
      </c>
    </row>
    <row r="15" spans="2:6" ht="15" customHeight="1" x14ac:dyDescent="0.2">
      <c r="B15" s="42" t="s">
        <v>333</v>
      </c>
      <c r="C15" s="137">
        <f>'Section 10 chart data'!D27</f>
        <v>2274.163</v>
      </c>
      <c r="D15" s="138">
        <f>'Section 10 chart data'!J27</f>
        <v>2776.8020000000001</v>
      </c>
      <c r="E15" s="691">
        <f>'Section 10 chart data'!K27</f>
        <v>8.4700000000000006</v>
      </c>
      <c r="F15" s="139">
        <f t="shared" si="0"/>
        <v>5050.9650000000001</v>
      </c>
    </row>
    <row r="16" spans="2:6" ht="15" customHeight="1" x14ac:dyDescent="0.2">
      <c r="B16" s="42" t="s">
        <v>231</v>
      </c>
      <c r="C16" s="137">
        <f>'Section 10 chart data'!D28</f>
        <v>2259.1680000000001</v>
      </c>
      <c r="D16" s="138">
        <f>'Section 10 chart data'!J28</f>
        <v>3054.2330000000002</v>
      </c>
      <c r="E16" s="691">
        <f>'Section 10 chart data'!K28</f>
        <v>8.25</v>
      </c>
      <c r="F16" s="139">
        <f t="shared" si="0"/>
        <v>5313.4009999999998</v>
      </c>
    </row>
    <row r="17" spans="2:6" ht="15" customHeight="1" x14ac:dyDescent="0.2">
      <c r="B17" s="46" t="s">
        <v>232</v>
      </c>
      <c r="C17" s="137">
        <f>'Section 10 chart data'!D29</f>
        <v>2296.0360000000001</v>
      </c>
      <c r="D17" s="138">
        <f>'Section 10 chart data'!J29</f>
        <v>3164.9180000000001</v>
      </c>
      <c r="E17" s="691">
        <f>'Section 10 chart data'!K29</f>
        <v>7.05</v>
      </c>
      <c r="F17" s="139">
        <f t="shared" si="0"/>
        <v>5460.9539999999997</v>
      </c>
    </row>
    <row r="18" spans="2:6" ht="15" customHeight="1" x14ac:dyDescent="0.2">
      <c r="B18" s="46" t="s">
        <v>233</v>
      </c>
      <c r="C18" s="137">
        <f>'Section 10 chart data'!D30</f>
        <v>2257.1559999999999</v>
      </c>
      <c r="D18" s="138">
        <f>'Section 10 chart data'!J30</f>
        <v>3479.7310000000002</v>
      </c>
      <c r="E18" s="691">
        <f>'Section 10 chart data'!K30</f>
        <v>6.68</v>
      </c>
      <c r="F18" s="140">
        <f>SUM(C18,D18)</f>
        <v>5736.8870000000006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773</v>
      </c>
    </row>
    <row r="5" spans="2:6" ht="15" customHeight="1" x14ac:dyDescent="0.2">
      <c r="B5" s="899"/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2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Devon Cornwall and the Isles of Scilly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108.014</v>
      </c>
      <c r="D8" s="138">
        <f>'Section 10 chart data'!J35</f>
        <v>214.21199999999999</v>
      </c>
      <c r="E8" s="691">
        <f>'Section 10 chart data'!K35</f>
        <v>6.29</v>
      </c>
      <c r="F8" s="139">
        <f>SUM(C8,D8)</f>
        <v>322.226</v>
      </c>
    </row>
    <row r="9" spans="2:6" ht="15" customHeight="1" x14ac:dyDescent="0.2">
      <c r="B9" s="42" t="s">
        <v>222</v>
      </c>
      <c r="C9" s="137">
        <f>'Section 10 chart data'!D36</f>
        <v>105.068</v>
      </c>
      <c r="D9" s="138">
        <f>'Section 10 chart data'!J36</f>
        <v>183.87200000000001</v>
      </c>
      <c r="E9" s="691">
        <f>'Section 10 chart data'!K36</f>
        <v>7.12</v>
      </c>
      <c r="F9" s="139">
        <f t="shared" ref="F9:F17" si="0">SUM(C9,D9)</f>
        <v>288.94</v>
      </c>
    </row>
    <row r="10" spans="2:6" ht="15" customHeight="1" x14ac:dyDescent="0.2">
      <c r="B10" s="42" t="s">
        <v>225</v>
      </c>
      <c r="C10" s="137">
        <f>'Section 10 chart data'!D37</f>
        <v>98.620999999999995</v>
      </c>
      <c r="D10" s="138">
        <f>'Section 10 chart data'!J37</f>
        <v>146.76499999999999</v>
      </c>
      <c r="E10" s="691">
        <f>'Section 10 chart data'!K37</f>
        <v>8.73</v>
      </c>
      <c r="F10" s="139">
        <f t="shared" si="0"/>
        <v>245.38599999999997</v>
      </c>
    </row>
    <row r="11" spans="2:6" ht="15" customHeight="1" x14ac:dyDescent="0.2">
      <c r="B11" s="42" t="s">
        <v>226</v>
      </c>
      <c r="C11" s="137">
        <f>'Section 10 chart data'!D38</f>
        <v>93.903000000000006</v>
      </c>
      <c r="D11" s="138">
        <f>'Section 10 chart data'!J38</f>
        <v>136.99299999999999</v>
      </c>
      <c r="E11" s="691">
        <f>'Section 10 chart data'!K38</f>
        <v>9.2100000000000009</v>
      </c>
      <c r="F11" s="139">
        <f t="shared" si="0"/>
        <v>230.89600000000002</v>
      </c>
    </row>
    <row r="12" spans="2:6" ht="15" customHeight="1" x14ac:dyDescent="0.2">
      <c r="B12" s="42" t="s">
        <v>227</v>
      </c>
      <c r="C12" s="137">
        <f>'Section 10 chart data'!D39</f>
        <v>88.989000000000004</v>
      </c>
      <c r="D12" s="138">
        <f>'Section 10 chart data'!J39</f>
        <v>142.66200000000001</v>
      </c>
      <c r="E12" s="691">
        <f>'Section 10 chart data'!K39</f>
        <v>8.7899999999999991</v>
      </c>
      <c r="F12" s="139">
        <f t="shared" si="0"/>
        <v>231.65100000000001</v>
      </c>
    </row>
    <row r="13" spans="2:6" ht="15" customHeight="1" x14ac:dyDescent="0.2">
      <c r="B13" s="42" t="s">
        <v>354</v>
      </c>
      <c r="C13" s="137">
        <f>'Section 10 chart data'!D40</f>
        <v>88.123000000000005</v>
      </c>
      <c r="D13" s="138">
        <f>'Section 10 chart data'!J40</f>
        <v>154.31200000000001</v>
      </c>
      <c r="E13" s="691">
        <f>'Section 10 chart data'!K40</f>
        <v>8.25</v>
      </c>
      <c r="F13" s="139">
        <f t="shared" si="0"/>
        <v>242.435</v>
      </c>
    </row>
    <row r="14" spans="2:6" ht="15" customHeight="1" x14ac:dyDescent="0.2">
      <c r="B14" s="42" t="s">
        <v>332</v>
      </c>
      <c r="C14" s="137">
        <f>'Section 10 chart data'!D41</f>
        <v>87.787000000000006</v>
      </c>
      <c r="D14" s="138">
        <f>'Section 10 chart data'!J41</f>
        <v>164.05799999999999</v>
      </c>
      <c r="E14" s="691">
        <f>'Section 10 chart data'!K41</f>
        <v>7.89</v>
      </c>
      <c r="F14" s="139">
        <f t="shared" si="0"/>
        <v>251.845</v>
      </c>
    </row>
    <row r="15" spans="2:6" ht="15" customHeight="1" x14ac:dyDescent="0.2">
      <c r="B15" s="42" t="s">
        <v>333</v>
      </c>
      <c r="C15" s="137">
        <f>'Section 10 chart data'!D42</f>
        <v>88.135999999999996</v>
      </c>
      <c r="D15" s="138">
        <f>'Section 10 chart data'!J42</f>
        <v>178.90299999999999</v>
      </c>
      <c r="E15" s="691">
        <f>'Section 10 chart data'!K42</f>
        <v>7.29</v>
      </c>
      <c r="F15" s="139">
        <f t="shared" si="0"/>
        <v>267.03899999999999</v>
      </c>
    </row>
    <row r="16" spans="2:6" ht="15" customHeight="1" x14ac:dyDescent="0.2">
      <c r="B16" s="42" t="s">
        <v>231</v>
      </c>
      <c r="C16" s="137">
        <f>'Section 10 chart data'!D43</f>
        <v>90.846000000000004</v>
      </c>
      <c r="D16" s="138">
        <f>'Section 10 chart data'!J43</f>
        <v>193.39599999999999</v>
      </c>
      <c r="E16" s="691">
        <f>'Section 10 chart data'!K43</f>
        <v>6.63</v>
      </c>
      <c r="F16" s="139">
        <f t="shared" si="0"/>
        <v>284.24199999999996</v>
      </c>
    </row>
    <row r="17" spans="2:6" ht="15" customHeight="1" x14ac:dyDescent="0.2">
      <c r="B17" s="46" t="s">
        <v>232</v>
      </c>
      <c r="C17" s="137">
        <f>'Section 10 chart data'!D44</f>
        <v>96.028000000000006</v>
      </c>
      <c r="D17" s="138">
        <f>'Section 10 chart data'!J44</f>
        <v>204.45699999999999</v>
      </c>
      <c r="E17" s="691">
        <f>'Section 10 chart data'!K44</f>
        <v>5.7</v>
      </c>
      <c r="F17" s="139">
        <f t="shared" si="0"/>
        <v>300.48500000000001</v>
      </c>
    </row>
    <row r="18" spans="2:6" ht="15" customHeight="1" x14ac:dyDescent="0.2">
      <c r="B18" s="46" t="s">
        <v>233</v>
      </c>
      <c r="C18" s="137">
        <f>'Section 10 chart data'!D45</f>
        <v>99.320999999999998</v>
      </c>
      <c r="D18" s="138">
        <f>'Section 10 chart data'!J45</f>
        <v>208.76400000000001</v>
      </c>
      <c r="E18" s="691">
        <f>'Section 10 chart data'!K45</f>
        <v>5.34</v>
      </c>
      <c r="F18" s="140">
        <f>SUM(C18,D18)</f>
        <v>308.08500000000004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3"/>
      <c r="B3" s="797" t="s">
        <v>485</v>
      </c>
      <c r="C3" s="798"/>
      <c r="D3" s="798"/>
      <c r="E3" s="798"/>
      <c r="F3" s="799"/>
      <c r="H3" s="797" t="s">
        <v>485</v>
      </c>
      <c r="I3" s="800"/>
      <c r="J3" s="800"/>
      <c r="K3" s="800"/>
      <c r="L3" s="800"/>
      <c r="M3" s="800"/>
      <c r="N3" s="801"/>
      <c r="P3" s="797" t="s">
        <v>485</v>
      </c>
      <c r="Q3" s="798"/>
      <c r="R3" s="798"/>
      <c r="S3" s="798"/>
      <c r="T3" s="799"/>
    </row>
    <row r="4" spans="1:20" ht="13.5" thickBot="1" x14ac:dyDescent="0.25">
      <c r="A4" s="273"/>
      <c r="B4" s="281" t="s">
        <v>78</v>
      </c>
      <c r="C4" s="282" t="s">
        <v>379</v>
      </c>
      <c r="D4" s="282" t="s">
        <v>484</v>
      </c>
      <c r="E4" s="285" t="s">
        <v>482</v>
      </c>
      <c r="F4" s="283" t="s">
        <v>378</v>
      </c>
      <c r="H4" s="284" t="s">
        <v>308</v>
      </c>
      <c r="I4" s="285" t="s">
        <v>379</v>
      </c>
      <c r="J4" s="282" t="s">
        <v>484</v>
      </c>
      <c r="K4" s="285" t="s">
        <v>82</v>
      </c>
      <c r="L4" s="285" t="s">
        <v>309</v>
      </c>
      <c r="M4" s="285" t="s">
        <v>482</v>
      </c>
      <c r="N4" s="286" t="s">
        <v>378</v>
      </c>
      <c r="P4" s="281" t="s">
        <v>489</v>
      </c>
      <c r="Q4" s="282" t="s">
        <v>379</v>
      </c>
      <c r="R4" s="282" t="s">
        <v>484</v>
      </c>
      <c r="S4" s="285" t="s">
        <v>482</v>
      </c>
      <c r="T4" s="283" t="s">
        <v>378</v>
      </c>
    </row>
    <row r="5" spans="1:20" x14ac:dyDescent="0.2">
      <c r="A5" s="273"/>
      <c r="B5" s="299" t="s">
        <v>92</v>
      </c>
      <c r="C5" s="300" t="s">
        <v>331</v>
      </c>
      <c r="D5" s="289">
        <v>1821.8979999999999</v>
      </c>
      <c r="E5" s="329"/>
      <c r="F5" s="337"/>
      <c r="G5" s="321"/>
      <c r="H5" s="332" t="s">
        <v>92</v>
      </c>
      <c r="I5" s="300">
        <v>2013</v>
      </c>
      <c r="J5" s="276">
        <v>6384.7110000000002</v>
      </c>
      <c r="K5" s="276">
        <v>7.17</v>
      </c>
      <c r="L5" s="289">
        <f t="shared" ref="L5:L10" si="0">(K5*J5)/100</f>
        <v>457.78377870000003</v>
      </c>
      <c r="M5" s="329"/>
      <c r="N5" s="337"/>
      <c r="O5" s="321"/>
      <c r="P5" s="332" t="s">
        <v>92</v>
      </c>
      <c r="Q5" s="300">
        <v>2013</v>
      </c>
      <c r="R5" s="289">
        <f t="shared" ref="R5:R10" si="1">D5+J5</f>
        <v>8206.6090000000004</v>
      </c>
      <c r="S5" s="329"/>
      <c r="T5" s="337"/>
    </row>
    <row r="6" spans="1:20" x14ac:dyDescent="0.2">
      <c r="A6" s="273"/>
      <c r="B6" s="287"/>
      <c r="C6" s="288" t="s">
        <v>222</v>
      </c>
      <c r="D6" s="279">
        <v>1954.567</v>
      </c>
      <c r="E6" s="330"/>
      <c r="F6" s="338"/>
      <c r="G6" s="321"/>
      <c r="H6" s="333"/>
      <c r="I6" s="288">
        <v>2017</v>
      </c>
      <c r="J6" s="277">
        <v>5919.8509999999997</v>
      </c>
      <c r="K6" s="277">
        <v>7.7</v>
      </c>
      <c r="L6" s="279">
        <f t="shared" si="0"/>
        <v>455.82852699999995</v>
      </c>
      <c r="M6" s="330"/>
      <c r="N6" s="338"/>
      <c r="O6" s="321"/>
      <c r="P6" s="333"/>
      <c r="Q6" s="288">
        <v>2017</v>
      </c>
      <c r="R6" s="279">
        <f t="shared" si="1"/>
        <v>7874.4179999999997</v>
      </c>
      <c r="S6" s="330"/>
      <c r="T6" s="338"/>
    </row>
    <row r="7" spans="1:20" x14ac:dyDescent="0.2">
      <c r="A7" s="273"/>
      <c r="B7" s="287"/>
      <c r="C7" s="288" t="s">
        <v>225</v>
      </c>
      <c r="D7" s="279">
        <v>2114.895</v>
      </c>
      <c r="E7" s="330"/>
      <c r="F7" s="338"/>
      <c r="G7" s="321"/>
      <c r="H7" s="333"/>
      <c r="I7" s="288">
        <v>2022</v>
      </c>
      <c r="J7" s="277">
        <v>4235.6289999999999</v>
      </c>
      <c r="K7" s="277">
        <v>7.63</v>
      </c>
      <c r="L7" s="279">
        <f t="shared" si="0"/>
        <v>323.17849269999999</v>
      </c>
      <c r="M7" s="330"/>
      <c r="N7" s="338"/>
      <c r="O7" s="321"/>
      <c r="P7" s="333"/>
      <c r="Q7" s="288">
        <v>2022</v>
      </c>
      <c r="R7" s="279">
        <f t="shared" si="1"/>
        <v>6350.5239999999994</v>
      </c>
      <c r="S7" s="330"/>
      <c r="T7" s="338"/>
    </row>
    <row r="8" spans="1:20" x14ac:dyDescent="0.2">
      <c r="A8" s="273"/>
      <c r="B8" s="287"/>
      <c r="C8" s="288" t="s">
        <v>226</v>
      </c>
      <c r="D8" s="279">
        <v>2244.3789999999999</v>
      </c>
      <c r="E8" s="330"/>
      <c r="F8" s="338"/>
      <c r="G8" s="321"/>
      <c r="H8" s="333"/>
      <c r="I8" s="288">
        <v>2027</v>
      </c>
      <c r="J8" s="277">
        <v>3808.556</v>
      </c>
      <c r="K8" s="277">
        <v>8.4</v>
      </c>
      <c r="L8" s="279">
        <f t="shared" si="0"/>
        <v>319.91870400000005</v>
      </c>
      <c r="M8" s="330"/>
      <c r="N8" s="338"/>
      <c r="O8" s="321"/>
      <c r="P8" s="333"/>
      <c r="Q8" s="288">
        <v>2027</v>
      </c>
      <c r="R8" s="279">
        <f t="shared" si="1"/>
        <v>6052.9349999999995</v>
      </c>
      <c r="S8" s="330"/>
      <c r="T8" s="338"/>
    </row>
    <row r="9" spans="1:20" x14ac:dyDescent="0.2">
      <c r="A9" s="273"/>
      <c r="B9" s="287"/>
      <c r="C9" s="288" t="s">
        <v>227</v>
      </c>
      <c r="D9" s="279">
        <v>2253.5810000000001</v>
      </c>
      <c r="E9" s="330"/>
      <c r="F9" s="338"/>
      <c r="G9" s="321"/>
      <c r="H9" s="333"/>
      <c r="I9" s="288">
        <v>2032</v>
      </c>
      <c r="J9" s="277">
        <v>3431.8420000000001</v>
      </c>
      <c r="K9" s="277">
        <v>8.52</v>
      </c>
      <c r="L9" s="279">
        <f t="shared" si="0"/>
        <v>292.39293839999999</v>
      </c>
      <c r="M9" s="330"/>
      <c r="N9" s="338"/>
      <c r="O9" s="321"/>
      <c r="P9" s="333"/>
      <c r="Q9" s="288">
        <v>2032</v>
      </c>
      <c r="R9" s="279">
        <f t="shared" si="1"/>
        <v>5685.4230000000007</v>
      </c>
      <c r="S9" s="330"/>
      <c r="T9" s="338"/>
    </row>
    <row r="10" spans="1:20" ht="13.5" thickBot="1" x14ac:dyDescent="0.25">
      <c r="A10" s="273"/>
      <c r="B10" s="292"/>
      <c r="C10" s="293" t="s">
        <v>228</v>
      </c>
      <c r="D10" s="294">
        <v>2315.94</v>
      </c>
      <c r="E10" s="331"/>
      <c r="F10" s="339"/>
      <c r="G10" s="321"/>
      <c r="H10" s="334"/>
      <c r="I10" s="293">
        <v>2037</v>
      </c>
      <c r="J10" s="335">
        <v>3006.1669999999999</v>
      </c>
      <c r="K10" s="335">
        <v>9.09</v>
      </c>
      <c r="L10" s="294">
        <f t="shared" si="0"/>
        <v>273.26058030000002</v>
      </c>
      <c r="M10" s="331"/>
      <c r="N10" s="339"/>
      <c r="O10" s="321"/>
      <c r="P10" s="334"/>
      <c r="Q10" s="293">
        <v>2037</v>
      </c>
      <c r="R10" s="294">
        <f t="shared" si="1"/>
        <v>5322.107</v>
      </c>
      <c r="S10" s="331"/>
      <c r="T10" s="339"/>
    </row>
    <row r="11" spans="1:20" x14ac:dyDescent="0.2">
      <c r="A11" s="273"/>
      <c r="B11" s="297"/>
      <c r="C11" s="298"/>
      <c r="D11" s="279"/>
      <c r="E11" s="279"/>
      <c r="F11" s="274"/>
      <c r="G11" s="321"/>
      <c r="H11" s="336"/>
      <c r="I11" s="298"/>
      <c r="J11" s="279"/>
      <c r="K11" s="279"/>
      <c r="L11" s="279"/>
      <c r="M11" s="279"/>
      <c r="N11" s="274"/>
      <c r="O11" s="321"/>
      <c r="P11" s="336"/>
      <c r="Q11" s="298"/>
      <c r="R11" s="279"/>
      <c r="S11" s="279"/>
      <c r="T11" s="274"/>
    </row>
    <row r="12" spans="1:20" ht="13.5" thickBot="1" x14ac:dyDescent="0.25"/>
    <row r="13" spans="1:20" x14ac:dyDescent="0.2">
      <c r="A13" s="273"/>
      <c r="B13" s="797" t="s">
        <v>486</v>
      </c>
      <c r="C13" s="802"/>
      <c r="D13" s="802"/>
      <c r="E13" s="802"/>
      <c r="F13" s="803"/>
      <c r="H13" s="797" t="s">
        <v>486</v>
      </c>
      <c r="I13" s="800"/>
      <c r="J13" s="800"/>
      <c r="K13" s="800"/>
      <c r="L13" s="800"/>
      <c r="M13" s="800"/>
      <c r="N13" s="801"/>
      <c r="P13" s="797" t="s">
        <v>486</v>
      </c>
      <c r="Q13" s="802"/>
      <c r="R13" s="802"/>
      <c r="S13" s="802"/>
      <c r="T13" s="803"/>
    </row>
    <row r="14" spans="1:20" ht="13.5" thickBot="1" x14ac:dyDescent="0.25">
      <c r="A14" s="273"/>
      <c r="B14" s="281" t="s">
        <v>78</v>
      </c>
      <c r="C14" s="282" t="s">
        <v>483</v>
      </c>
      <c r="D14" s="282" t="s">
        <v>377</v>
      </c>
      <c r="E14" s="285" t="s">
        <v>482</v>
      </c>
      <c r="F14" s="283" t="s">
        <v>378</v>
      </c>
      <c r="H14" s="284" t="s">
        <v>308</v>
      </c>
      <c r="I14" s="282" t="s">
        <v>483</v>
      </c>
      <c r="J14" s="282" t="s">
        <v>377</v>
      </c>
      <c r="K14" s="285" t="s">
        <v>82</v>
      </c>
      <c r="L14" s="285" t="s">
        <v>309</v>
      </c>
      <c r="M14" s="285" t="s">
        <v>482</v>
      </c>
      <c r="N14" s="286" t="s">
        <v>378</v>
      </c>
      <c r="P14" s="281" t="s">
        <v>489</v>
      </c>
      <c r="Q14" s="282" t="s">
        <v>483</v>
      </c>
      <c r="R14" s="282" t="s">
        <v>377</v>
      </c>
      <c r="S14" s="285" t="s">
        <v>482</v>
      </c>
      <c r="T14" s="283" t="s">
        <v>378</v>
      </c>
    </row>
    <row r="15" spans="1:20" x14ac:dyDescent="0.2">
      <c r="A15" s="273"/>
      <c r="B15" s="299" t="s">
        <v>92</v>
      </c>
      <c r="C15" s="300" t="s">
        <v>331</v>
      </c>
      <c r="D15" s="289">
        <v>1877.1559999999999</v>
      </c>
      <c r="E15" s="291">
        <v>4</v>
      </c>
      <c r="F15" s="327">
        <f t="shared" ref="F15:F20" si="2">D15*E15</f>
        <v>7508.6239999999998</v>
      </c>
      <c r="H15" s="299" t="s">
        <v>92</v>
      </c>
      <c r="I15" s="300" t="s">
        <v>331</v>
      </c>
      <c r="J15" s="290">
        <v>6009.2330000000002</v>
      </c>
      <c r="K15" s="290">
        <v>7.43</v>
      </c>
      <c r="L15" s="291">
        <f t="shared" ref="L15:L20" si="3">(K15*J15)/100</f>
        <v>446.48601189999999</v>
      </c>
      <c r="M15" s="291">
        <v>4</v>
      </c>
      <c r="N15" s="327">
        <f t="shared" ref="N15:N20" si="4">J15*M15</f>
        <v>24036.932000000001</v>
      </c>
      <c r="P15" s="299" t="s">
        <v>92</v>
      </c>
      <c r="Q15" s="300" t="s">
        <v>331</v>
      </c>
      <c r="R15" s="289">
        <f t="shared" ref="R15:R20" si="5">D15+J15</f>
        <v>7886.3890000000001</v>
      </c>
      <c r="S15" s="291">
        <v>4</v>
      </c>
      <c r="T15" s="327">
        <f t="shared" ref="T15:T20" si="6">R15*S15</f>
        <v>31545.556</v>
      </c>
    </row>
    <row r="16" spans="1:20" x14ac:dyDescent="0.2">
      <c r="A16" s="273"/>
      <c r="B16" s="287"/>
      <c r="C16" s="288" t="s">
        <v>222</v>
      </c>
      <c r="D16" s="279">
        <v>2067.8319999999999</v>
      </c>
      <c r="E16" s="280">
        <v>5</v>
      </c>
      <c r="F16" s="278">
        <f t="shared" si="2"/>
        <v>10339.16</v>
      </c>
      <c r="H16" s="287"/>
      <c r="I16" s="288" t="s">
        <v>222</v>
      </c>
      <c r="J16" s="275">
        <v>4902.0439999999999</v>
      </c>
      <c r="K16" s="275">
        <v>6.75</v>
      </c>
      <c r="L16" s="280">
        <f t="shared" si="3"/>
        <v>330.88797</v>
      </c>
      <c r="M16" s="280">
        <v>5</v>
      </c>
      <c r="N16" s="278">
        <f t="shared" si="4"/>
        <v>24510.22</v>
      </c>
      <c r="P16" s="287"/>
      <c r="Q16" s="288" t="s">
        <v>222</v>
      </c>
      <c r="R16" s="279">
        <f t="shared" si="5"/>
        <v>6969.8760000000002</v>
      </c>
      <c r="S16" s="280">
        <v>5</v>
      </c>
      <c r="T16" s="278">
        <f t="shared" si="6"/>
        <v>34849.380000000005</v>
      </c>
    </row>
    <row r="17" spans="1:20" x14ac:dyDescent="0.2">
      <c r="A17" s="273"/>
      <c r="B17" s="287"/>
      <c r="C17" s="288" t="s">
        <v>225</v>
      </c>
      <c r="D17" s="279">
        <v>2197.7379999999998</v>
      </c>
      <c r="E17" s="280">
        <v>5</v>
      </c>
      <c r="F17" s="278">
        <f t="shared" si="2"/>
        <v>10988.689999999999</v>
      </c>
      <c r="H17" s="287"/>
      <c r="I17" s="288" t="s">
        <v>225</v>
      </c>
      <c r="J17" s="275">
        <v>3995.5529999999999</v>
      </c>
      <c r="K17" s="275">
        <v>7.89</v>
      </c>
      <c r="L17" s="280">
        <f t="shared" si="3"/>
        <v>315.24913169999996</v>
      </c>
      <c r="M17" s="280">
        <v>5</v>
      </c>
      <c r="N17" s="278">
        <f t="shared" si="4"/>
        <v>19977.764999999999</v>
      </c>
      <c r="P17" s="287"/>
      <c r="Q17" s="288" t="s">
        <v>225</v>
      </c>
      <c r="R17" s="279">
        <f t="shared" si="5"/>
        <v>6193.2909999999993</v>
      </c>
      <c r="S17" s="280">
        <v>5</v>
      </c>
      <c r="T17" s="278">
        <f t="shared" si="6"/>
        <v>30966.454999999994</v>
      </c>
    </row>
    <row r="18" spans="1:20" x14ac:dyDescent="0.2">
      <c r="A18" s="273"/>
      <c r="B18" s="287"/>
      <c r="C18" s="288" t="s">
        <v>226</v>
      </c>
      <c r="D18" s="279">
        <v>2254.884</v>
      </c>
      <c r="E18" s="280">
        <v>5</v>
      </c>
      <c r="F18" s="278">
        <f t="shared" si="2"/>
        <v>11274.42</v>
      </c>
      <c r="H18" s="287"/>
      <c r="I18" s="288" t="s">
        <v>226</v>
      </c>
      <c r="J18" s="275">
        <v>3553.1849999999999</v>
      </c>
      <c r="K18" s="275">
        <v>8.19</v>
      </c>
      <c r="L18" s="280">
        <f t="shared" si="3"/>
        <v>291.00585150000001</v>
      </c>
      <c r="M18" s="280">
        <v>5</v>
      </c>
      <c r="N18" s="278">
        <f t="shared" si="4"/>
        <v>17765.924999999999</v>
      </c>
      <c r="P18" s="287"/>
      <c r="Q18" s="288" t="s">
        <v>226</v>
      </c>
      <c r="R18" s="279">
        <f t="shared" si="5"/>
        <v>5808.0689999999995</v>
      </c>
      <c r="S18" s="280">
        <v>5</v>
      </c>
      <c r="T18" s="278">
        <f t="shared" si="6"/>
        <v>29040.344999999998</v>
      </c>
    </row>
    <row r="19" spans="1:20" x14ac:dyDescent="0.2">
      <c r="A19" s="273"/>
      <c r="B19" s="287"/>
      <c r="C19" s="288" t="s">
        <v>227</v>
      </c>
      <c r="D19" s="279">
        <v>2292.6550000000002</v>
      </c>
      <c r="E19" s="280">
        <v>5</v>
      </c>
      <c r="F19" s="278">
        <f t="shared" si="2"/>
        <v>11463.275000000001</v>
      </c>
      <c r="H19" s="287"/>
      <c r="I19" s="288" t="s">
        <v>227</v>
      </c>
      <c r="J19" s="275">
        <v>3148.9690000000001</v>
      </c>
      <c r="K19" s="275">
        <v>8.56</v>
      </c>
      <c r="L19" s="280">
        <f t="shared" si="3"/>
        <v>269.55174640000001</v>
      </c>
      <c r="M19" s="280">
        <v>5</v>
      </c>
      <c r="N19" s="278">
        <f t="shared" si="4"/>
        <v>15744.845000000001</v>
      </c>
      <c r="P19" s="287"/>
      <c r="Q19" s="288" t="s">
        <v>227</v>
      </c>
      <c r="R19" s="279">
        <f t="shared" si="5"/>
        <v>5441.6239999999998</v>
      </c>
      <c r="S19" s="280">
        <v>5</v>
      </c>
      <c r="T19" s="278">
        <f t="shared" si="6"/>
        <v>27208.12</v>
      </c>
    </row>
    <row r="20" spans="1:20" ht="13.5" thickBot="1" x14ac:dyDescent="0.25">
      <c r="A20" s="273"/>
      <c r="B20" s="292"/>
      <c r="C20" s="293" t="s">
        <v>228</v>
      </c>
      <c r="D20" s="294">
        <v>2327.1770000000001</v>
      </c>
      <c r="E20" s="296">
        <v>5</v>
      </c>
      <c r="F20" s="328">
        <f t="shared" si="2"/>
        <v>11635.885</v>
      </c>
      <c r="H20" s="292"/>
      <c r="I20" s="293" t="s">
        <v>228</v>
      </c>
      <c r="J20" s="295">
        <v>2970.6190000000001</v>
      </c>
      <c r="K20" s="295">
        <v>8.4700000000000006</v>
      </c>
      <c r="L20" s="296">
        <f t="shared" si="3"/>
        <v>251.61142930000003</v>
      </c>
      <c r="M20" s="296">
        <v>5</v>
      </c>
      <c r="N20" s="328">
        <f t="shared" si="4"/>
        <v>14853.095000000001</v>
      </c>
      <c r="P20" s="292"/>
      <c r="Q20" s="293" t="s">
        <v>228</v>
      </c>
      <c r="R20" s="294">
        <f t="shared" si="5"/>
        <v>5297.7960000000003</v>
      </c>
      <c r="S20" s="296">
        <v>5</v>
      </c>
      <c r="T20" s="328">
        <f t="shared" si="6"/>
        <v>26488.980000000003</v>
      </c>
    </row>
    <row r="21" spans="1:20" x14ac:dyDescent="0.2">
      <c r="A21" s="273"/>
      <c r="B21" s="297"/>
      <c r="C21" s="298"/>
      <c r="D21" s="279"/>
      <c r="E21" s="280"/>
      <c r="F21" s="274"/>
      <c r="H21" s="297"/>
      <c r="I21" s="298"/>
      <c r="J21" s="280"/>
      <c r="K21" s="280"/>
      <c r="L21" s="280"/>
      <c r="M21" s="280"/>
      <c r="N21" s="274"/>
      <c r="P21" s="297"/>
      <c r="Q21" s="298"/>
      <c r="R21" s="279"/>
      <c r="S21" s="280"/>
      <c r="T21" s="274"/>
    </row>
    <row r="22" spans="1:20" ht="13.5" thickBot="1" x14ac:dyDescent="0.25"/>
    <row r="23" spans="1:20" x14ac:dyDescent="0.2">
      <c r="A23" s="273"/>
      <c r="B23" s="797" t="s">
        <v>487</v>
      </c>
      <c r="C23" s="798"/>
      <c r="D23" s="798"/>
      <c r="E23" s="798"/>
      <c r="F23" s="799"/>
      <c r="H23" s="797" t="s">
        <v>487</v>
      </c>
      <c r="I23" s="800"/>
      <c r="J23" s="800"/>
      <c r="K23" s="800"/>
      <c r="L23" s="800"/>
      <c r="M23" s="800"/>
      <c r="N23" s="801"/>
      <c r="P23" s="797" t="s">
        <v>487</v>
      </c>
      <c r="Q23" s="798"/>
      <c r="R23" s="798"/>
      <c r="S23" s="798"/>
      <c r="T23" s="799"/>
    </row>
    <row r="24" spans="1:20" ht="13.5" thickBot="1" x14ac:dyDescent="0.25">
      <c r="A24" s="273"/>
      <c r="B24" s="281" t="s">
        <v>78</v>
      </c>
      <c r="C24" s="282" t="s">
        <v>483</v>
      </c>
      <c r="D24" s="282" t="s">
        <v>377</v>
      </c>
      <c r="E24" s="285" t="s">
        <v>482</v>
      </c>
      <c r="F24" s="283" t="s">
        <v>378</v>
      </c>
      <c r="H24" s="284" t="s">
        <v>308</v>
      </c>
      <c r="I24" s="282" t="s">
        <v>483</v>
      </c>
      <c r="J24" s="282" t="s">
        <v>377</v>
      </c>
      <c r="K24" s="285" t="s">
        <v>82</v>
      </c>
      <c r="L24" s="285" t="s">
        <v>309</v>
      </c>
      <c r="M24" s="285" t="s">
        <v>482</v>
      </c>
      <c r="N24" s="286" t="s">
        <v>378</v>
      </c>
      <c r="P24" s="281" t="s">
        <v>489</v>
      </c>
      <c r="Q24" s="282" t="s">
        <v>483</v>
      </c>
      <c r="R24" s="282" t="s">
        <v>377</v>
      </c>
      <c r="S24" s="285" t="s">
        <v>482</v>
      </c>
      <c r="T24" s="283" t="s">
        <v>378</v>
      </c>
    </row>
    <row r="25" spans="1:20" x14ac:dyDescent="0.2">
      <c r="A25" s="273"/>
      <c r="B25" s="299" t="s">
        <v>92</v>
      </c>
      <c r="C25" s="300" t="s">
        <v>331</v>
      </c>
      <c r="D25" s="289">
        <v>108.014</v>
      </c>
      <c r="E25" s="291">
        <v>4</v>
      </c>
      <c r="F25" s="327">
        <f t="shared" ref="F25:F30" si="7">D25*E25</f>
        <v>432.05599999999998</v>
      </c>
      <c r="H25" s="299" t="s">
        <v>92</v>
      </c>
      <c r="I25" s="300" t="s">
        <v>331</v>
      </c>
      <c r="J25" s="290">
        <v>214.21199999999999</v>
      </c>
      <c r="K25" s="290">
        <v>6.29</v>
      </c>
      <c r="L25" s="291">
        <f t="shared" ref="L25:L30" si="8">(K25*J25)/100</f>
        <v>13.4739348</v>
      </c>
      <c r="M25" s="291">
        <v>4</v>
      </c>
      <c r="N25" s="327">
        <f t="shared" ref="N25:N30" si="9">J25*M25</f>
        <v>856.84799999999996</v>
      </c>
      <c r="P25" s="299" t="s">
        <v>92</v>
      </c>
      <c r="Q25" s="300" t="s">
        <v>331</v>
      </c>
      <c r="R25" s="289">
        <f t="shared" ref="R25:R30" si="10">D25+J25</f>
        <v>322.226</v>
      </c>
      <c r="S25" s="291">
        <v>4</v>
      </c>
      <c r="T25" s="327">
        <f t="shared" ref="T25:T30" si="11">R25*S25</f>
        <v>1288.904</v>
      </c>
    </row>
    <row r="26" spans="1:20" x14ac:dyDescent="0.2">
      <c r="A26" s="273"/>
      <c r="B26" s="287"/>
      <c r="C26" s="288" t="s">
        <v>222</v>
      </c>
      <c r="D26" s="279">
        <v>105.068</v>
      </c>
      <c r="E26" s="280">
        <v>5</v>
      </c>
      <c r="F26" s="278">
        <f t="shared" si="7"/>
        <v>525.34</v>
      </c>
      <c r="H26" s="287"/>
      <c r="I26" s="288" t="s">
        <v>222</v>
      </c>
      <c r="J26" s="275">
        <v>183.87200000000001</v>
      </c>
      <c r="K26" s="275">
        <v>7.12</v>
      </c>
      <c r="L26" s="280">
        <f t="shared" si="8"/>
        <v>13.0916864</v>
      </c>
      <c r="M26" s="280">
        <v>5</v>
      </c>
      <c r="N26" s="278">
        <f t="shared" si="9"/>
        <v>919.36000000000013</v>
      </c>
      <c r="P26" s="287"/>
      <c r="Q26" s="288" t="s">
        <v>222</v>
      </c>
      <c r="R26" s="279">
        <f t="shared" si="10"/>
        <v>288.94</v>
      </c>
      <c r="S26" s="280">
        <v>5</v>
      </c>
      <c r="T26" s="278">
        <f t="shared" si="11"/>
        <v>1444.7</v>
      </c>
    </row>
    <row r="27" spans="1:20" x14ac:dyDescent="0.2">
      <c r="A27" s="273"/>
      <c r="B27" s="287"/>
      <c r="C27" s="288" t="s">
        <v>225</v>
      </c>
      <c r="D27" s="279">
        <v>98.620999999999995</v>
      </c>
      <c r="E27" s="280">
        <v>5</v>
      </c>
      <c r="F27" s="278">
        <f t="shared" si="7"/>
        <v>493.10499999999996</v>
      </c>
      <c r="H27" s="287"/>
      <c r="I27" s="288" t="s">
        <v>225</v>
      </c>
      <c r="J27" s="275">
        <v>146.76499999999999</v>
      </c>
      <c r="K27" s="275">
        <v>8.73</v>
      </c>
      <c r="L27" s="280">
        <f t="shared" si="8"/>
        <v>12.8125845</v>
      </c>
      <c r="M27" s="280">
        <v>5</v>
      </c>
      <c r="N27" s="278">
        <f t="shared" si="9"/>
        <v>733.82499999999993</v>
      </c>
      <c r="P27" s="287"/>
      <c r="Q27" s="288" t="s">
        <v>225</v>
      </c>
      <c r="R27" s="279">
        <f t="shared" si="10"/>
        <v>245.38599999999997</v>
      </c>
      <c r="S27" s="280">
        <v>5</v>
      </c>
      <c r="T27" s="278">
        <f t="shared" si="11"/>
        <v>1226.9299999999998</v>
      </c>
    </row>
    <row r="28" spans="1:20" x14ac:dyDescent="0.2">
      <c r="A28" s="273"/>
      <c r="B28" s="287"/>
      <c r="C28" s="288" t="s">
        <v>226</v>
      </c>
      <c r="D28" s="279">
        <v>93.903000000000006</v>
      </c>
      <c r="E28" s="280">
        <v>5</v>
      </c>
      <c r="F28" s="278">
        <f t="shared" si="7"/>
        <v>469.51500000000004</v>
      </c>
      <c r="H28" s="287"/>
      <c r="I28" s="288" t="s">
        <v>226</v>
      </c>
      <c r="J28" s="275">
        <v>136.99299999999999</v>
      </c>
      <c r="K28" s="275">
        <v>9.2100000000000009</v>
      </c>
      <c r="L28" s="280">
        <f t="shared" si="8"/>
        <v>12.617055300000002</v>
      </c>
      <c r="M28" s="280">
        <v>5</v>
      </c>
      <c r="N28" s="278">
        <f t="shared" si="9"/>
        <v>684.96499999999992</v>
      </c>
      <c r="P28" s="287"/>
      <c r="Q28" s="288" t="s">
        <v>226</v>
      </c>
      <c r="R28" s="279">
        <f t="shared" si="10"/>
        <v>230.89600000000002</v>
      </c>
      <c r="S28" s="280">
        <v>5</v>
      </c>
      <c r="T28" s="278">
        <f t="shared" si="11"/>
        <v>1154.48</v>
      </c>
    </row>
    <row r="29" spans="1:20" x14ac:dyDescent="0.2">
      <c r="A29" s="273"/>
      <c r="B29" s="287"/>
      <c r="C29" s="288" t="s">
        <v>227</v>
      </c>
      <c r="D29" s="279">
        <v>88.989000000000004</v>
      </c>
      <c r="E29" s="280">
        <v>5</v>
      </c>
      <c r="F29" s="278">
        <f t="shared" si="7"/>
        <v>444.94500000000005</v>
      </c>
      <c r="H29" s="287"/>
      <c r="I29" s="288" t="s">
        <v>227</v>
      </c>
      <c r="J29" s="275">
        <v>142.66200000000001</v>
      </c>
      <c r="K29" s="275">
        <v>8.7899999999999991</v>
      </c>
      <c r="L29" s="280">
        <f t="shared" si="8"/>
        <v>12.539989799999999</v>
      </c>
      <c r="M29" s="280">
        <v>5</v>
      </c>
      <c r="N29" s="278">
        <f t="shared" si="9"/>
        <v>713.31000000000006</v>
      </c>
      <c r="P29" s="287"/>
      <c r="Q29" s="288" t="s">
        <v>227</v>
      </c>
      <c r="R29" s="279">
        <f t="shared" si="10"/>
        <v>231.65100000000001</v>
      </c>
      <c r="S29" s="280">
        <v>5</v>
      </c>
      <c r="T29" s="278">
        <f t="shared" si="11"/>
        <v>1158.2550000000001</v>
      </c>
    </row>
    <row r="30" spans="1:20" ht="13.5" thickBot="1" x14ac:dyDescent="0.25">
      <c r="A30" s="273"/>
      <c r="B30" s="292"/>
      <c r="C30" s="293" t="s">
        <v>228</v>
      </c>
      <c r="D30" s="294">
        <v>88.123000000000005</v>
      </c>
      <c r="E30" s="296">
        <v>5</v>
      </c>
      <c r="F30" s="328">
        <f t="shared" si="7"/>
        <v>440.61500000000001</v>
      </c>
      <c r="H30" s="292"/>
      <c r="I30" s="293" t="s">
        <v>228</v>
      </c>
      <c r="J30" s="295">
        <v>154.31200000000001</v>
      </c>
      <c r="K30" s="295">
        <v>8.25</v>
      </c>
      <c r="L30" s="296">
        <f t="shared" si="8"/>
        <v>12.730740000000001</v>
      </c>
      <c r="M30" s="296">
        <v>5</v>
      </c>
      <c r="N30" s="328">
        <f t="shared" si="9"/>
        <v>771.56000000000006</v>
      </c>
      <c r="P30" s="292"/>
      <c r="Q30" s="293" t="s">
        <v>228</v>
      </c>
      <c r="R30" s="294">
        <f t="shared" si="10"/>
        <v>242.435</v>
      </c>
      <c r="S30" s="296">
        <v>5</v>
      </c>
      <c r="T30" s="328">
        <f t="shared" si="11"/>
        <v>1212.175</v>
      </c>
    </row>
    <row r="32" spans="1:20" ht="13.5" thickBot="1" x14ac:dyDescent="0.25"/>
    <row r="33" spans="1:20" x14ac:dyDescent="0.2">
      <c r="A33" s="273"/>
      <c r="B33" s="797" t="s">
        <v>488</v>
      </c>
      <c r="C33" s="798"/>
      <c r="D33" s="798"/>
      <c r="E33" s="798"/>
      <c r="F33" s="799"/>
      <c r="H33" s="797" t="s">
        <v>488</v>
      </c>
      <c r="I33" s="800"/>
      <c r="J33" s="800"/>
      <c r="K33" s="800"/>
      <c r="L33" s="800"/>
      <c r="M33" s="800"/>
      <c r="N33" s="801"/>
      <c r="P33" s="797" t="s">
        <v>488</v>
      </c>
      <c r="Q33" s="798"/>
      <c r="R33" s="798"/>
      <c r="S33" s="798"/>
      <c r="T33" s="799"/>
    </row>
    <row r="34" spans="1:20" ht="13.5" thickBot="1" x14ac:dyDescent="0.25">
      <c r="A34" s="273"/>
      <c r="B34" s="281" t="s">
        <v>78</v>
      </c>
      <c r="C34" s="282" t="s">
        <v>483</v>
      </c>
      <c r="D34" s="282" t="s">
        <v>377</v>
      </c>
      <c r="E34" s="285" t="s">
        <v>482</v>
      </c>
      <c r="F34" s="283" t="s">
        <v>378</v>
      </c>
      <c r="H34" s="284" t="s">
        <v>308</v>
      </c>
      <c r="I34" s="282" t="s">
        <v>483</v>
      </c>
      <c r="J34" s="282" t="s">
        <v>377</v>
      </c>
      <c r="K34" s="285" t="s">
        <v>82</v>
      </c>
      <c r="L34" s="285" t="s">
        <v>309</v>
      </c>
      <c r="M34" s="285" t="s">
        <v>482</v>
      </c>
      <c r="N34" s="286" t="s">
        <v>378</v>
      </c>
      <c r="P34" s="281" t="s">
        <v>489</v>
      </c>
      <c r="Q34" s="282" t="s">
        <v>483</v>
      </c>
      <c r="R34" s="282" t="s">
        <v>377</v>
      </c>
      <c r="S34" s="285" t="s">
        <v>482</v>
      </c>
      <c r="T34" s="283" t="s">
        <v>378</v>
      </c>
    </row>
    <row r="35" spans="1:20" x14ac:dyDescent="0.2">
      <c r="A35" s="273"/>
      <c r="B35" s="299" t="s">
        <v>92</v>
      </c>
      <c r="C35" s="300" t="s">
        <v>331</v>
      </c>
      <c r="D35" s="289">
        <v>75.849000000000004</v>
      </c>
      <c r="E35" s="291">
        <v>4</v>
      </c>
      <c r="F35" s="327">
        <f t="shared" ref="F35:F40" si="12">D35*E35</f>
        <v>303.39600000000002</v>
      </c>
      <c r="H35" s="299" t="s">
        <v>92</v>
      </c>
      <c r="I35" s="300" t="s">
        <v>331</v>
      </c>
      <c r="J35" s="290">
        <v>238.006</v>
      </c>
      <c r="K35" s="290">
        <v>18.350000000000001</v>
      </c>
      <c r="L35" s="291">
        <f t="shared" ref="L35:L40" si="13">(K35*J35)/100</f>
        <v>43.674101</v>
      </c>
      <c r="M35" s="291">
        <v>4</v>
      </c>
      <c r="N35" s="327">
        <f t="shared" ref="N35:N40" si="14">J35*M35</f>
        <v>952.024</v>
      </c>
      <c r="P35" s="299" t="s">
        <v>92</v>
      </c>
      <c r="Q35" s="300" t="s">
        <v>331</v>
      </c>
      <c r="R35" s="289">
        <f t="shared" ref="R35:R40" si="15">D35+J35</f>
        <v>313.85500000000002</v>
      </c>
      <c r="S35" s="291">
        <v>4</v>
      </c>
      <c r="T35" s="327">
        <f t="shared" ref="T35:T40" si="16">R35*S35</f>
        <v>1255.42</v>
      </c>
    </row>
    <row r="36" spans="1:20" x14ac:dyDescent="0.2">
      <c r="A36" s="273"/>
      <c r="B36" s="287"/>
      <c r="C36" s="288" t="s">
        <v>222</v>
      </c>
      <c r="D36" s="279">
        <v>72.099999999999994</v>
      </c>
      <c r="E36" s="280">
        <v>5</v>
      </c>
      <c r="F36" s="278">
        <f t="shared" si="12"/>
        <v>360.5</v>
      </c>
      <c r="H36" s="287"/>
      <c r="I36" s="288" t="s">
        <v>222</v>
      </c>
      <c r="J36" s="275">
        <v>258.863</v>
      </c>
      <c r="K36" s="275">
        <v>16.739999999999998</v>
      </c>
      <c r="L36" s="280">
        <f t="shared" si="13"/>
        <v>43.333666199999996</v>
      </c>
      <c r="M36" s="280">
        <v>5</v>
      </c>
      <c r="N36" s="278">
        <f t="shared" si="14"/>
        <v>1294.3150000000001</v>
      </c>
      <c r="P36" s="287"/>
      <c r="Q36" s="288" t="s">
        <v>222</v>
      </c>
      <c r="R36" s="279">
        <f t="shared" si="15"/>
        <v>330.96299999999997</v>
      </c>
      <c r="S36" s="280">
        <v>5</v>
      </c>
      <c r="T36" s="278">
        <f t="shared" si="16"/>
        <v>1654.8149999999998</v>
      </c>
    </row>
    <row r="37" spans="1:20" x14ac:dyDescent="0.2">
      <c r="A37" s="273"/>
      <c r="B37" s="287"/>
      <c r="C37" s="288" t="s">
        <v>225</v>
      </c>
      <c r="D37" s="279">
        <v>72.724000000000004</v>
      </c>
      <c r="E37" s="280">
        <v>5</v>
      </c>
      <c r="F37" s="278">
        <f t="shared" si="12"/>
        <v>363.62</v>
      </c>
      <c r="H37" s="287"/>
      <c r="I37" s="288" t="s">
        <v>225</v>
      </c>
      <c r="J37" s="275">
        <v>420.42200000000003</v>
      </c>
      <c r="K37" s="275">
        <v>18.03</v>
      </c>
      <c r="L37" s="280">
        <f t="shared" si="13"/>
        <v>75.80208660000001</v>
      </c>
      <c r="M37" s="280">
        <v>5</v>
      </c>
      <c r="N37" s="278">
        <f t="shared" si="14"/>
        <v>2102.11</v>
      </c>
      <c r="P37" s="287"/>
      <c r="Q37" s="288" t="s">
        <v>225</v>
      </c>
      <c r="R37" s="279">
        <f t="shared" si="15"/>
        <v>493.14600000000002</v>
      </c>
      <c r="S37" s="280">
        <v>5</v>
      </c>
      <c r="T37" s="278">
        <f t="shared" si="16"/>
        <v>2465.73</v>
      </c>
    </row>
    <row r="38" spans="1:20" x14ac:dyDescent="0.2">
      <c r="A38" s="273"/>
      <c r="B38" s="287"/>
      <c r="C38" s="288" t="s">
        <v>226</v>
      </c>
      <c r="D38" s="279">
        <v>92.063000000000002</v>
      </c>
      <c r="E38" s="280">
        <v>5</v>
      </c>
      <c r="F38" s="278">
        <f t="shared" si="12"/>
        <v>460.315</v>
      </c>
      <c r="H38" s="287"/>
      <c r="I38" s="288" t="s">
        <v>226</v>
      </c>
      <c r="J38" s="275">
        <v>350.44</v>
      </c>
      <c r="K38" s="275">
        <v>15.81</v>
      </c>
      <c r="L38" s="280">
        <f t="shared" si="13"/>
        <v>55.404564000000001</v>
      </c>
      <c r="M38" s="280">
        <v>5</v>
      </c>
      <c r="N38" s="278">
        <f t="shared" si="14"/>
        <v>1752.2</v>
      </c>
      <c r="P38" s="287"/>
      <c r="Q38" s="288" t="s">
        <v>226</v>
      </c>
      <c r="R38" s="279">
        <f t="shared" si="15"/>
        <v>442.50299999999999</v>
      </c>
      <c r="S38" s="280">
        <v>5</v>
      </c>
      <c r="T38" s="278">
        <f t="shared" si="16"/>
        <v>2212.5149999999999</v>
      </c>
    </row>
    <row r="39" spans="1:20" x14ac:dyDescent="0.2">
      <c r="A39" s="273"/>
      <c r="B39" s="287"/>
      <c r="C39" s="288" t="s">
        <v>227</v>
      </c>
      <c r="D39" s="279">
        <v>76.516999999999996</v>
      </c>
      <c r="E39" s="280">
        <v>5</v>
      </c>
      <c r="F39" s="278">
        <f t="shared" si="12"/>
        <v>382.58499999999998</v>
      </c>
      <c r="H39" s="287"/>
      <c r="I39" s="288" t="s">
        <v>227</v>
      </c>
      <c r="J39" s="275">
        <v>257.19099999999997</v>
      </c>
      <c r="K39" s="275">
        <v>19.52</v>
      </c>
      <c r="L39" s="280">
        <f t="shared" si="13"/>
        <v>50.203683199999993</v>
      </c>
      <c r="M39" s="280">
        <v>5</v>
      </c>
      <c r="N39" s="278">
        <f t="shared" si="14"/>
        <v>1285.9549999999999</v>
      </c>
      <c r="P39" s="287"/>
      <c r="Q39" s="288" t="s">
        <v>227</v>
      </c>
      <c r="R39" s="279">
        <f t="shared" si="15"/>
        <v>333.70799999999997</v>
      </c>
      <c r="S39" s="280">
        <v>5</v>
      </c>
      <c r="T39" s="278">
        <f t="shared" si="16"/>
        <v>1668.54</v>
      </c>
    </row>
    <row r="40" spans="1:20" ht="13.5" thickBot="1" x14ac:dyDescent="0.25">
      <c r="A40" s="273"/>
      <c r="B40" s="292"/>
      <c r="C40" s="293" t="s">
        <v>228</v>
      </c>
      <c r="D40" s="294">
        <v>89.004999999999995</v>
      </c>
      <c r="E40" s="296">
        <v>5</v>
      </c>
      <c r="F40" s="328">
        <f t="shared" si="12"/>
        <v>445.02499999999998</v>
      </c>
      <c r="H40" s="292"/>
      <c r="I40" s="293" t="s">
        <v>228</v>
      </c>
      <c r="J40" s="295">
        <v>166.393</v>
      </c>
      <c r="K40" s="295">
        <v>14.57</v>
      </c>
      <c r="L40" s="296">
        <f t="shared" si="13"/>
        <v>24.243460100000004</v>
      </c>
      <c r="M40" s="296">
        <v>5</v>
      </c>
      <c r="N40" s="328">
        <f t="shared" si="14"/>
        <v>831.96500000000003</v>
      </c>
      <c r="P40" s="292"/>
      <c r="Q40" s="293" t="s">
        <v>228</v>
      </c>
      <c r="R40" s="294">
        <f t="shared" si="15"/>
        <v>255.398</v>
      </c>
      <c r="S40" s="296">
        <v>5</v>
      </c>
      <c r="T40" s="328">
        <f t="shared" si="16"/>
        <v>1276.99</v>
      </c>
    </row>
    <row r="41" spans="1:20" x14ac:dyDescent="0.2">
      <c r="A41" s="273"/>
      <c r="B41" s="297"/>
      <c r="C41" s="298"/>
      <c r="D41" s="279"/>
      <c r="E41" s="280"/>
      <c r="F41" s="274"/>
      <c r="H41" s="297"/>
      <c r="I41" s="298"/>
      <c r="J41" s="280"/>
      <c r="K41" s="280"/>
      <c r="L41" s="280"/>
      <c r="M41" s="280"/>
      <c r="N41" s="274"/>
      <c r="P41" s="297"/>
      <c r="Q41" s="298"/>
      <c r="R41" s="279"/>
      <c r="S41" s="280"/>
      <c r="T41" s="274"/>
    </row>
    <row r="42" spans="1:20" x14ac:dyDescent="0.2">
      <c r="A42" s="273"/>
    </row>
    <row r="43" spans="1:20" x14ac:dyDescent="0.2">
      <c r="B43" s="788" t="s">
        <v>748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89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90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75.849000000000004</v>
      </c>
      <c r="D46" s="722">
        <v>72.099999999999994</v>
      </c>
      <c r="E46" s="722">
        <v>72.724000000000004</v>
      </c>
      <c r="F46" s="722">
        <v>92.063000000000002</v>
      </c>
      <c r="G46" s="722">
        <v>76.516999999999996</v>
      </c>
      <c r="H46" s="722">
        <v>89.004999999999995</v>
      </c>
      <c r="I46" s="722">
        <v>84.558000000000007</v>
      </c>
      <c r="J46" s="722">
        <v>105.60299999999999</v>
      </c>
      <c r="K46" s="722">
        <v>84.367999999999995</v>
      </c>
      <c r="L46" s="722">
        <v>92.313000000000002</v>
      </c>
      <c r="M46" s="723">
        <v>138.72300000000001</v>
      </c>
    </row>
    <row r="47" spans="1:20" x14ac:dyDescent="0.2">
      <c r="B47" s="724" t="s">
        <v>84</v>
      </c>
      <c r="C47" s="725">
        <v>49.874000000000002</v>
      </c>
      <c r="D47" s="725">
        <v>45.893999999999998</v>
      </c>
      <c r="E47" s="725">
        <v>45.279000000000003</v>
      </c>
      <c r="F47" s="725">
        <v>56.978999999999999</v>
      </c>
      <c r="G47" s="725">
        <v>42.661999999999999</v>
      </c>
      <c r="H47" s="725">
        <v>46.396000000000001</v>
      </c>
      <c r="I47" s="725">
        <v>41.27</v>
      </c>
      <c r="J47" s="725">
        <v>58.89</v>
      </c>
      <c r="K47" s="725">
        <v>39.039000000000001</v>
      </c>
      <c r="L47" s="725">
        <v>45.853000000000002</v>
      </c>
      <c r="M47" s="726">
        <v>45.24</v>
      </c>
    </row>
    <row r="48" spans="1:20" x14ac:dyDescent="0.2">
      <c r="B48" s="724" t="s">
        <v>85</v>
      </c>
      <c r="C48" s="725">
        <v>2.536</v>
      </c>
      <c r="D48" s="725">
        <v>2.641</v>
      </c>
      <c r="E48" s="725">
        <v>2.4609999999999999</v>
      </c>
      <c r="F48" s="725">
        <v>2.1949999999999998</v>
      </c>
      <c r="G48" s="725">
        <v>3.278</v>
      </c>
      <c r="H48" s="725">
        <v>3.2429999999999999</v>
      </c>
      <c r="I48" s="725">
        <v>2.2130000000000001</v>
      </c>
      <c r="J48" s="725">
        <v>2.3740000000000001</v>
      </c>
      <c r="K48" s="725">
        <v>2.585</v>
      </c>
      <c r="L48" s="725">
        <v>2.7509999999999999</v>
      </c>
      <c r="M48" s="726">
        <v>3.5550000000000002</v>
      </c>
    </row>
    <row r="49" spans="2:24" x14ac:dyDescent="0.2">
      <c r="B49" s="724" t="s">
        <v>86</v>
      </c>
      <c r="C49" s="725">
        <v>2.4</v>
      </c>
      <c r="D49" s="725">
        <v>3.1789999999999998</v>
      </c>
      <c r="E49" s="725">
        <v>4.4240000000000004</v>
      </c>
      <c r="F49" s="725">
        <v>1.974</v>
      </c>
      <c r="G49" s="725">
        <v>2.92</v>
      </c>
      <c r="H49" s="725">
        <v>1.149</v>
      </c>
      <c r="I49" s="725">
        <v>1.6080000000000001</v>
      </c>
      <c r="J49" s="725">
        <v>2.1789999999999998</v>
      </c>
      <c r="K49" s="725">
        <v>1.7270000000000001</v>
      </c>
      <c r="L49" s="725">
        <v>0.54700000000000004</v>
      </c>
      <c r="M49" s="726">
        <v>0.57199999999999995</v>
      </c>
    </row>
    <row r="50" spans="2:24" x14ac:dyDescent="0.2">
      <c r="B50" s="724" t="s">
        <v>87</v>
      </c>
      <c r="C50" s="725">
        <v>2.9460000000000002</v>
      </c>
      <c r="D50" s="725">
        <v>1.7569999999999999</v>
      </c>
      <c r="E50" s="725">
        <v>2.1160000000000001</v>
      </c>
      <c r="F50" s="725">
        <v>3.2589999999999999</v>
      </c>
      <c r="G50" s="725">
        <v>0.85899999999999999</v>
      </c>
      <c r="H50" s="725">
        <v>3.4740000000000002</v>
      </c>
      <c r="I50" s="725">
        <v>2.37</v>
      </c>
      <c r="J50" s="725">
        <v>2.923</v>
      </c>
      <c r="K50" s="725">
        <v>2.5670000000000002</v>
      </c>
      <c r="L50" s="725">
        <v>3.76</v>
      </c>
      <c r="M50" s="726">
        <v>8.2129999999999992</v>
      </c>
    </row>
    <row r="51" spans="2:24" x14ac:dyDescent="0.2">
      <c r="B51" s="724" t="s">
        <v>88</v>
      </c>
      <c r="C51" s="725">
        <v>2.3380000000000001</v>
      </c>
      <c r="D51" s="725">
        <v>2.8889999999999998</v>
      </c>
      <c r="E51" s="725">
        <v>3.9039999999999999</v>
      </c>
      <c r="F51" s="725">
        <v>3.7570000000000001</v>
      </c>
      <c r="G51" s="725">
        <v>3.9649999999999999</v>
      </c>
      <c r="H51" s="725">
        <v>4.0949999999999998</v>
      </c>
      <c r="I51" s="725">
        <v>4.2539999999999996</v>
      </c>
      <c r="J51" s="725">
        <v>4.8630000000000004</v>
      </c>
      <c r="K51" s="725">
        <v>4.9119999999999999</v>
      </c>
      <c r="L51" s="725">
        <v>5.1689999999999996</v>
      </c>
      <c r="M51" s="726">
        <v>4.8070000000000004</v>
      </c>
    </row>
    <row r="52" spans="2:24" x14ac:dyDescent="0.2">
      <c r="B52" s="724" t="s">
        <v>89</v>
      </c>
      <c r="C52" s="725">
        <v>6.923</v>
      </c>
      <c r="D52" s="725">
        <v>10.321</v>
      </c>
      <c r="E52" s="725">
        <v>9.5440000000000005</v>
      </c>
      <c r="F52" s="725">
        <v>16.466999999999999</v>
      </c>
      <c r="G52" s="725">
        <v>15.925000000000001</v>
      </c>
      <c r="H52" s="725">
        <v>22.777000000000001</v>
      </c>
      <c r="I52" s="725">
        <v>27.635999999999999</v>
      </c>
      <c r="J52" s="725">
        <v>25.423999999999999</v>
      </c>
      <c r="K52" s="725">
        <v>26.885000000000002</v>
      </c>
      <c r="L52" s="725">
        <v>27.873000000000001</v>
      </c>
      <c r="M52" s="726">
        <v>51.540999999999997</v>
      </c>
    </row>
    <row r="53" spans="2:24" x14ac:dyDescent="0.2">
      <c r="B53" s="724" t="s">
        <v>90</v>
      </c>
      <c r="C53" s="725">
        <v>1.9</v>
      </c>
      <c r="D53" s="725">
        <v>0.95499999999999996</v>
      </c>
      <c r="E53" s="725">
        <v>0.52200000000000002</v>
      </c>
      <c r="F53" s="725">
        <v>0.94799999999999995</v>
      </c>
      <c r="G53" s="725">
        <v>0.24199999999999999</v>
      </c>
      <c r="H53" s="725">
        <v>0.50600000000000001</v>
      </c>
      <c r="I53" s="725">
        <v>0.223</v>
      </c>
      <c r="J53" s="725">
        <v>0.373</v>
      </c>
      <c r="K53" s="725">
        <v>0.11799999999999999</v>
      </c>
      <c r="L53" s="725">
        <v>0.13700000000000001</v>
      </c>
      <c r="M53" s="726">
        <v>0.33900000000000002</v>
      </c>
    </row>
    <row r="54" spans="2:24" x14ac:dyDescent="0.2">
      <c r="B54" s="724" t="s">
        <v>91</v>
      </c>
      <c r="C54" s="725">
        <v>6.93</v>
      </c>
      <c r="D54" s="725">
        <v>4.4649999999999999</v>
      </c>
      <c r="E54" s="725">
        <v>4.4749999999999996</v>
      </c>
      <c r="F54" s="725">
        <v>6.4829999999999997</v>
      </c>
      <c r="G54" s="725">
        <v>6.6669999999999998</v>
      </c>
      <c r="H54" s="725">
        <v>7.3650000000000002</v>
      </c>
      <c r="I54" s="725">
        <v>4.984</v>
      </c>
      <c r="J54" s="725">
        <v>8.5779999999999994</v>
      </c>
      <c r="K54" s="725">
        <v>6.5339999999999998</v>
      </c>
      <c r="L54" s="725">
        <v>6.2240000000000002</v>
      </c>
      <c r="M54" s="726">
        <v>24.454999999999998</v>
      </c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8" t="s">
        <v>748</v>
      </c>
      <c r="C60" s="791" t="s">
        <v>331</v>
      </c>
      <c r="D60" s="792"/>
      <c r="E60" s="791" t="s">
        <v>222</v>
      </c>
      <c r="F60" s="792"/>
      <c r="G60" s="791" t="s">
        <v>225</v>
      </c>
      <c r="H60" s="792"/>
      <c r="I60" s="791" t="s">
        <v>226</v>
      </c>
      <c r="J60" s="792"/>
      <c r="K60" s="791" t="s">
        <v>227</v>
      </c>
      <c r="L60" s="792"/>
      <c r="M60" s="791" t="s">
        <v>228</v>
      </c>
      <c r="N60" s="792"/>
      <c r="O60" s="791" t="s">
        <v>332</v>
      </c>
      <c r="P60" s="792"/>
      <c r="Q60" s="791" t="s">
        <v>333</v>
      </c>
      <c r="R60" s="792"/>
      <c r="S60" s="791" t="s">
        <v>231</v>
      </c>
      <c r="T60" s="792"/>
      <c r="U60" s="791" t="s">
        <v>232</v>
      </c>
      <c r="V60" s="792"/>
      <c r="W60" s="791" t="s">
        <v>233</v>
      </c>
      <c r="X60" s="793"/>
    </row>
    <row r="61" spans="2:24" x14ac:dyDescent="0.2">
      <c r="B61" s="789"/>
      <c r="C61" s="794" t="s">
        <v>79</v>
      </c>
      <c r="D61" s="795"/>
      <c r="E61" s="794" t="s">
        <v>79</v>
      </c>
      <c r="F61" s="795"/>
      <c r="G61" s="794" t="s">
        <v>79</v>
      </c>
      <c r="H61" s="795"/>
      <c r="I61" s="794" t="s">
        <v>79</v>
      </c>
      <c r="J61" s="795"/>
      <c r="K61" s="794" t="s">
        <v>79</v>
      </c>
      <c r="L61" s="795"/>
      <c r="M61" s="794" t="s">
        <v>79</v>
      </c>
      <c r="N61" s="795"/>
      <c r="O61" s="794"/>
      <c r="P61" s="795"/>
      <c r="Q61" s="794"/>
      <c r="R61" s="795"/>
      <c r="S61" s="794"/>
      <c r="T61" s="795"/>
      <c r="U61" s="794"/>
      <c r="V61" s="795"/>
      <c r="W61" s="794"/>
      <c r="X61" s="796"/>
    </row>
    <row r="62" spans="2:24" ht="41.25" thickBot="1" x14ac:dyDescent="0.25">
      <c r="B62" s="790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330.42700000000002</v>
      </c>
      <c r="D63" s="731">
        <v>17.149999999999999</v>
      </c>
      <c r="E63" s="722">
        <v>520.34100000000001</v>
      </c>
      <c r="F63" s="731">
        <v>15.88</v>
      </c>
      <c r="G63" s="722">
        <v>72.556250000000006</v>
      </c>
      <c r="H63" s="731">
        <v>11.5</v>
      </c>
      <c r="I63" s="722">
        <v>212.33600000000001</v>
      </c>
      <c r="J63" s="731">
        <v>14.74</v>
      </c>
      <c r="K63" s="722">
        <v>227.797</v>
      </c>
      <c r="L63" s="731">
        <v>14.85</v>
      </c>
      <c r="M63" s="722">
        <v>166.84</v>
      </c>
      <c r="N63" s="731">
        <v>21.27</v>
      </c>
      <c r="O63" s="722">
        <v>181.90899999999999</v>
      </c>
      <c r="P63" s="731">
        <v>15.4</v>
      </c>
      <c r="Q63" s="722">
        <v>183.56899999999999</v>
      </c>
      <c r="R63" s="731">
        <v>15.26</v>
      </c>
      <c r="S63" s="722">
        <v>130.34399999999999</v>
      </c>
      <c r="T63" s="731">
        <v>16.260000000000002</v>
      </c>
      <c r="U63" s="722">
        <v>204.273</v>
      </c>
      <c r="V63" s="731">
        <v>19.190000000000001</v>
      </c>
      <c r="W63" s="722">
        <v>94.292000000000002</v>
      </c>
      <c r="X63" s="732">
        <v>6.48</v>
      </c>
    </row>
    <row r="64" spans="2:24" x14ac:dyDescent="0.2">
      <c r="B64" s="724" t="s">
        <v>84</v>
      </c>
      <c r="C64" s="725">
        <v>129.17500000000001</v>
      </c>
      <c r="D64" s="733">
        <v>35.81</v>
      </c>
      <c r="E64" s="725">
        <v>262.56700000000001</v>
      </c>
      <c r="F64" s="733">
        <v>31.03</v>
      </c>
      <c r="G64" s="725">
        <v>18.114062499999999</v>
      </c>
      <c r="H64" s="733">
        <v>26.64</v>
      </c>
      <c r="I64" s="725">
        <v>65.64</v>
      </c>
      <c r="J64" s="733">
        <v>35.4</v>
      </c>
      <c r="K64" s="725">
        <v>33.496000000000002</v>
      </c>
      <c r="L64" s="733">
        <v>20.07</v>
      </c>
      <c r="M64" s="725">
        <v>78.296999999999997</v>
      </c>
      <c r="N64" s="733">
        <v>41.29</v>
      </c>
      <c r="O64" s="725">
        <v>73.534999999999997</v>
      </c>
      <c r="P64" s="733">
        <v>31.01</v>
      </c>
      <c r="Q64" s="725">
        <v>60.290999999999997</v>
      </c>
      <c r="R64" s="733">
        <v>20.38</v>
      </c>
      <c r="S64" s="725">
        <v>52.798000000000002</v>
      </c>
      <c r="T64" s="733">
        <v>27.86</v>
      </c>
      <c r="U64" s="725">
        <v>105.55</v>
      </c>
      <c r="V64" s="733">
        <v>34.75</v>
      </c>
      <c r="W64" s="725">
        <v>28.48</v>
      </c>
      <c r="X64" s="734">
        <v>16.21</v>
      </c>
    </row>
    <row r="65" spans="2:24" x14ac:dyDescent="0.2">
      <c r="B65" s="724" t="s">
        <v>85</v>
      </c>
      <c r="C65" s="725">
        <v>7.5570000000000004</v>
      </c>
      <c r="D65" s="733">
        <v>31.31</v>
      </c>
      <c r="E65" s="725">
        <v>5.4740000000000002</v>
      </c>
      <c r="F65" s="733">
        <v>30.47</v>
      </c>
      <c r="G65" s="725">
        <v>6.9693750000000003</v>
      </c>
      <c r="H65" s="733">
        <v>47.08</v>
      </c>
      <c r="I65" s="725">
        <v>18.003</v>
      </c>
      <c r="J65" s="733">
        <v>50.67</v>
      </c>
      <c r="K65" s="725">
        <v>5.5110000000000001</v>
      </c>
      <c r="L65" s="733">
        <v>35.81</v>
      </c>
      <c r="M65" s="725">
        <v>4.4450000000000003</v>
      </c>
      <c r="N65" s="733">
        <v>29.2</v>
      </c>
      <c r="O65" s="725">
        <v>3.5150000000000001</v>
      </c>
      <c r="P65" s="733">
        <v>23.28</v>
      </c>
      <c r="Q65" s="725">
        <v>34.595999999999997</v>
      </c>
      <c r="R65" s="733">
        <v>50.24</v>
      </c>
      <c r="S65" s="725">
        <v>5.6239999999999997</v>
      </c>
      <c r="T65" s="733">
        <v>21.13</v>
      </c>
      <c r="U65" s="725">
        <v>6.8819999999999997</v>
      </c>
      <c r="V65" s="733">
        <v>19.96</v>
      </c>
      <c r="W65" s="725">
        <v>5.8719999999999999</v>
      </c>
      <c r="X65" s="734">
        <v>19.940000000000001</v>
      </c>
    </row>
    <row r="66" spans="2:24" x14ac:dyDescent="0.2">
      <c r="B66" s="724" t="s">
        <v>86</v>
      </c>
      <c r="C66" s="725">
        <v>9.7319999999999993</v>
      </c>
      <c r="D66" s="733">
        <v>51.99</v>
      </c>
      <c r="E66" s="725">
        <v>18.081</v>
      </c>
      <c r="F66" s="733">
        <v>91.21</v>
      </c>
      <c r="G66" s="725">
        <v>0.255</v>
      </c>
      <c r="H66" s="733">
        <v>65.09</v>
      </c>
      <c r="I66" s="725">
        <v>0.80400000000000005</v>
      </c>
      <c r="J66" s="733">
        <v>65.03</v>
      </c>
      <c r="K66" s="725">
        <v>0.76</v>
      </c>
      <c r="L66" s="733">
        <v>64.94</v>
      </c>
      <c r="M66" s="725">
        <v>3.6989999999999998</v>
      </c>
      <c r="N66" s="733">
        <v>89.98</v>
      </c>
      <c r="O66" s="725">
        <v>3.536</v>
      </c>
      <c r="P66" s="733">
        <v>97.58</v>
      </c>
      <c r="Q66" s="725">
        <v>0.11600000000000001</v>
      </c>
      <c r="R66" s="733">
        <v>44.12</v>
      </c>
      <c r="S66" s="725">
        <v>0.47599999999999998</v>
      </c>
      <c r="T66" s="733">
        <v>84.39</v>
      </c>
      <c r="U66" s="725">
        <v>8.7999999999999995E-2</v>
      </c>
      <c r="V66" s="733">
        <v>48.15</v>
      </c>
      <c r="W66" s="725">
        <v>0.10199999999999999</v>
      </c>
      <c r="X66" s="734">
        <v>43.06</v>
      </c>
    </row>
    <row r="67" spans="2:24" x14ac:dyDescent="0.2">
      <c r="B67" s="724" t="s">
        <v>87</v>
      </c>
      <c r="C67" s="725">
        <v>14.675000000000001</v>
      </c>
      <c r="D67" s="733">
        <v>25.67</v>
      </c>
      <c r="E67" s="725">
        <v>27.658000000000001</v>
      </c>
      <c r="F67" s="733">
        <v>30.11</v>
      </c>
      <c r="G67" s="725">
        <v>5.4556250000000004</v>
      </c>
      <c r="H67" s="733">
        <v>28</v>
      </c>
      <c r="I67" s="725">
        <v>35.018000000000001</v>
      </c>
      <c r="J67" s="733">
        <v>35.130000000000003</v>
      </c>
      <c r="K67" s="725">
        <v>85.450999999999993</v>
      </c>
      <c r="L67" s="733">
        <v>36.9</v>
      </c>
      <c r="M67" s="725">
        <v>16.672000000000001</v>
      </c>
      <c r="N67" s="733">
        <v>52.83</v>
      </c>
      <c r="O67" s="725">
        <v>18.117000000000001</v>
      </c>
      <c r="P67" s="733">
        <v>49.97</v>
      </c>
      <c r="Q67" s="725">
        <v>30.283999999999999</v>
      </c>
      <c r="R67" s="733">
        <v>57.09</v>
      </c>
      <c r="S67" s="725">
        <v>6.47</v>
      </c>
      <c r="T67" s="733">
        <v>28.42</v>
      </c>
      <c r="U67" s="725">
        <v>12.753</v>
      </c>
      <c r="V67" s="733">
        <v>23.99</v>
      </c>
      <c r="W67" s="725">
        <v>11.144</v>
      </c>
      <c r="X67" s="734">
        <v>23.11</v>
      </c>
    </row>
    <row r="68" spans="2:24" x14ac:dyDescent="0.2">
      <c r="B68" s="724" t="s">
        <v>88</v>
      </c>
      <c r="C68" s="725">
        <v>58.918999999999997</v>
      </c>
      <c r="D68" s="733">
        <v>20.28</v>
      </c>
      <c r="E68" s="725">
        <v>56.475000000000001</v>
      </c>
      <c r="F68" s="733">
        <v>19.850000000000001</v>
      </c>
      <c r="G68" s="725">
        <v>11.034375000000001</v>
      </c>
      <c r="H68" s="733">
        <v>21.63</v>
      </c>
      <c r="I68" s="725">
        <v>26.492000000000001</v>
      </c>
      <c r="J68" s="733">
        <v>22.3</v>
      </c>
      <c r="K68" s="725">
        <v>28.032</v>
      </c>
      <c r="L68" s="733">
        <v>21.59</v>
      </c>
      <c r="M68" s="725">
        <v>14.432</v>
      </c>
      <c r="N68" s="733">
        <v>21.92</v>
      </c>
      <c r="O68" s="725">
        <v>11.504</v>
      </c>
      <c r="P68" s="733">
        <v>24.36</v>
      </c>
      <c r="Q68" s="725">
        <v>10.582000000000001</v>
      </c>
      <c r="R68" s="733">
        <v>25.25</v>
      </c>
      <c r="S68" s="725">
        <v>10.657999999999999</v>
      </c>
      <c r="T68" s="733">
        <v>24.32</v>
      </c>
      <c r="U68" s="725">
        <v>12.833</v>
      </c>
      <c r="V68" s="733">
        <v>21.53</v>
      </c>
      <c r="W68" s="725">
        <v>5.758</v>
      </c>
      <c r="X68" s="734">
        <v>18.04</v>
      </c>
    </row>
    <row r="69" spans="2:24" x14ac:dyDescent="0.2">
      <c r="B69" s="724" t="s">
        <v>89</v>
      </c>
      <c r="C69" s="725">
        <v>91.698999999999998</v>
      </c>
      <c r="D69" s="733">
        <v>39.380000000000003</v>
      </c>
      <c r="E69" s="725">
        <v>106.464</v>
      </c>
      <c r="F69" s="733">
        <v>22.52</v>
      </c>
      <c r="G69" s="725">
        <v>23.42</v>
      </c>
      <c r="H69" s="733">
        <v>25.84</v>
      </c>
      <c r="I69" s="725">
        <v>44.267000000000003</v>
      </c>
      <c r="J69" s="733">
        <v>21.75</v>
      </c>
      <c r="K69" s="725">
        <v>57.677999999999997</v>
      </c>
      <c r="L69" s="733">
        <v>23.7</v>
      </c>
      <c r="M69" s="725">
        <v>29.28</v>
      </c>
      <c r="N69" s="733">
        <v>26.3</v>
      </c>
      <c r="O69" s="725">
        <v>53.478999999999999</v>
      </c>
      <c r="P69" s="733">
        <v>31.38</v>
      </c>
      <c r="Q69" s="725">
        <v>25.193000000000001</v>
      </c>
      <c r="R69" s="733">
        <v>15.5</v>
      </c>
      <c r="S69" s="725">
        <v>40.875</v>
      </c>
      <c r="T69" s="733">
        <v>38.32</v>
      </c>
      <c r="U69" s="725">
        <v>50.215000000000003</v>
      </c>
      <c r="V69" s="733">
        <v>30.66</v>
      </c>
      <c r="W69" s="725">
        <v>26.728000000000002</v>
      </c>
      <c r="X69" s="734">
        <v>12.13</v>
      </c>
    </row>
    <row r="70" spans="2:24" x14ac:dyDescent="0.2">
      <c r="B70" s="724" t="s">
        <v>90</v>
      </c>
      <c r="C70" s="725">
        <v>0.21099999999999999</v>
      </c>
      <c r="D70" s="733">
        <v>92.65</v>
      </c>
      <c r="E70" s="725">
        <v>0.30599999999999999</v>
      </c>
      <c r="F70" s="733">
        <v>116.08</v>
      </c>
      <c r="G70" s="725">
        <v>1.0203125</v>
      </c>
      <c r="H70" s="733">
        <v>84.71</v>
      </c>
      <c r="I70" s="725">
        <v>0.30599999999999999</v>
      </c>
      <c r="J70" s="733">
        <v>116.08</v>
      </c>
      <c r="K70" s="725">
        <v>0.30599999999999999</v>
      </c>
      <c r="L70" s="733">
        <v>116.08</v>
      </c>
      <c r="M70" s="725">
        <v>0.32300000000000001</v>
      </c>
      <c r="N70" s="733">
        <v>109.73</v>
      </c>
      <c r="O70" s="725">
        <v>0.32300000000000001</v>
      </c>
      <c r="P70" s="733">
        <v>109.73</v>
      </c>
      <c r="Q70" s="725">
        <v>2.8889999999999998</v>
      </c>
      <c r="R70" s="733">
        <v>115.37</v>
      </c>
      <c r="S70" s="725">
        <v>4.4999999999999998E-2</v>
      </c>
      <c r="T70" s="733">
        <v>57.77</v>
      </c>
      <c r="U70" s="725">
        <v>4.4999999999999998E-2</v>
      </c>
      <c r="V70" s="733">
        <v>57.77</v>
      </c>
      <c r="W70" s="725">
        <v>4.4999999999999998E-2</v>
      </c>
      <c r="X70" s="734">
        <v>57.77</v>
      </c>
    </row>
    <row r="71" spans="2:24" x14ac:dyDescent="0.2">
      <c r="B71" s="724" t="s">
        <v>91</v>
      </c>
      <c r="C71" s="725">
        <v>18.459</v>
      </c>
      <c r="D71" s="733">
        <v>25.46</v>
      </c>
      <c r="E71" s="725">
        <v>43.314</v>
      </c>
      <c r="F71" s="733">
        <v>35.43</v>
      </c>
      <c r="G71" s="725">
        <v>6.2878125000000002</v>
      </c>
      <c r="H71" s="733">
        <v>35.979999999999997</v>
      </c>
      <c r="I71" s="725">
        <v>21.806000000000001</v>
      </c>
      <c r="J71" s="733">
        <v>40.76</v>
      </c>
      <c r="K71" s="725">
        <v>16.562999999999999</v>
      </c>
      <c r="L71" s="733">
        <v>40.31</v>
      </c>
      <c r="M71" s="725">
        <v>19.692</v>
      </c>
      <c r="N71" s="733">
        <v>43.91</v>
      </c>
      <c r="O71" s="725">
        <v>17.899000000000001</v>
      </c>
      <c r="P71" s="733">
        <v>25.82</v>
      </c>
      <c r="Q71" s="725">
        <v>19.617000000000001</v>
      </c>
      <c r="R71" s="733">
        <v>29.25</v>
      </c>
      <c r="S71" s="725">
        <v>13.398</v>
      </c>
      <c r="T71" s="733">
        <v>13.2</v>
      </c>
      <c r="U71" s="725">
        <v>15.907</v>
      </c>
      <c r="V71" s="733">
        <v>12.82</v>
      </c>
      <c r="W71" s="725">
        <v>16.164000000000001</v>
      </c>
      <c r="X71" s="734">
        <v>10.82</v>
      </c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8" t="s">
        <v>748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89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90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330.42700000000002</v>
      </c>
      <c r="D80" s="754">
        <f t="shared" ref="D80:D88" si="18">E63</f>
        <v>520.34100000000001</v>
      </c>
      <c r="E80" s="754">
        <f t="shared" ref="E80:E88" si="19">G63</f>
        <v>72.556250000000006</v>
      </c>
      <c r="F80" s="754">
        <f t="shared" ref="F80:F88" si="20">I63</f>
        <v>212.33600000000001</v>
      </c>
      <c r="G80" s="754">
        <f t="shared" ref="G80:G88" si="21">K63</f>
        <v>227.797</v>
      </c>
      <c r="H80" s="754">
        <f t="shared" ref="H80:H88" si="22">M63</f>
        <v>166.84</v>
      </c>
      <c r="I80" s="754">
        <f t="shared" ref="I80:I88" si="23">O63</f>
        <v>181.90899999999999</v>
      </c>
      <c r="J80" s="754">
        <f t="shared" ref="J80:J88" si="24">Q63</f>
        <v>183.56899999999999</v>
      </c>
      <c r="K80" s="754">
        <f t="shared" ref="K80:K88" si="25">S63</f>
        <v>130.34399999999999</v>
      </c>
      <c r="L80" s="754">
        <f t="shared" ref="L80:L88" si="26">U63</f>
        <v>204.273</v>
      </c>
      <c r="M80" s="755">
        <f t="shared" ref="M80:M88" si="27">W63</f>
        <v>94.292000000000002</v>
      </c>
      <c r="N80" s="722"/>
    </row>
    <row r="81" spans="2:14" x14ac:dyDescent="0.2">
      <c r="B81" s="743" t="s">
        <v>84</v>
      </c>
      <c r="C81" s="744">
        <f t="shared" si="17"/>
        <v>129.17500000000001</v>
      </c>
      <c r="D81" s="744">
        <f t="shared" si="18"/>
        <v>262.56700000000001</v>
      </c>
      <c r="E81" s="744">
        <f t="shared" si="19"/>
        <v>18.114062499999999</v>
      </c>
      <c r="F81" s="744">
        <f t="shared" si="20"/>
        <v>65.64</v>
      </c>
      <c r="G81" s="744">
        <f t="shared" si="21"/>
        <v>33.496000000000002</v>
      </c>
      <c r="H81" s="744">
        <f t="shared" si="22"/>
        <v>78.296999999999997</v>
      </c>
      <c r="I81" s="744">
        <f t="shared" si="23"/>
        <v>73.534999999999997</v>
      </c>
      <c r="J81" s="744">
        <f t="shared" si="24"/>
        <v>60.290999999999997</v>
      </c>
      <c r="K81" s="744">
        <f t="shared" si="25"/>
        <v>52.798000000000002</v>
      </c>
      <c r="L81" s="744">
        <f t="shared" si="26"/>
        <v>105.55</v>
      </c>
      <c r="M81" s="745">
        <f t="shared" si="27"/>
        <v>28.48</v>
      </c>
      <c r="N81" s="725"/>
    </row>
    <row r="82" spans="2:14" x14ac:dyDescent="0.2">
      <c r="B82" s="743" t="s">
        <v>85</v>
      </c>
      <c r="C82" s="744">
        <f t="shared" si="17"/>
        <v>7.5570000000000004</v>
      </c>
      <c r="D82" s="744">
        <f t="shared" si="18"/>
        <v>5.4740000000000002</v>
      </c>
      <c r="E82" s="744">
        <f t="shared" si="19"/>
        <v>6.9693750000000003</v>
      </c>
      <c r="F82" s="744">
        <f t="shared" si="20"/>
        <v>18.003</v>
      </c>
      <c r="G82" s="744">
        <f t="shared" si="21"/>
        <v>5.5110000000000001</v>
      </c>
      <c r="H82" s="744">
        <f t="shared" si="22"/>
        <v>4.4450000000000003</v>
      </c>
      <c r="I82" s="744">
        <f t="shared" si="23"/>
        <v>3.5150000000000001</v>
      </c>
      <c r="J82" s="744">
        <f t="shared" si="24"/>
        <v>34.595999999999997</v>
      </c>
      <c r="K82" s="744">
        <f t="shared" si="25"/>
        <v>5.6239999999999997</v>
      </c>
      <c r="L82" s="744">
        <f t="shared" si="26"/>
        <v>6.8819999999999997</v>
      </c>
      <c r="M82" s="745">
        <f t="shared" si="27"/>
        <v>5.8719999999999999</v>
      </c>
      <c r="N82" s="725"/>
    </row>
    <row r="83" spans="2:14" x14ac:dyDescent="0.2">
      <c r="B83" s="743" t="s">
        <v>86</v>
      </c>
      <c r="C83" s="744">
        <f t="shared" si="17"/>
        <v>9.7319999999999993</v>
      </c>
      <c r="D83" s="744">
        <f t="shared" si="18"/>
        <v>18.081</v>
      </c>
      <c r="E83" s="744">
        <f t="shared" si="19"/>
        <v>0.255</v>
      </c>
      <c r="F83" s="744">
        <f t="shared" si="20"/>
        <v>0.80400000000000005</v>
      </c>
      <c r="G83" s="744">
        <f t="shared" si="21"/>
        <v>0.76</v>
      </c>
      <c r="H83" s="744">
        <f t="shared" si="22"/>
        <v>3.6989999999999998</v>
      </c>
      <c r="I83" s="744">
        <f t="shared" si="23"/>
        <v>3.536</v>
      </c>
      <c r="J83" s="744">
        <f t="shared" si="24"/>
        <v>0.11600000000000001</v>
      </c>
      <c r="K83" s="744">
        <f t="shared" si="25"/>
        <v>0.47599999999999998</v>
      </c>
      <c r="L83" s="744">
        <f t="shared" si="26"/>
        <v>8.7999999999999995E-2</v>
      </c>
      <c r="M83" s="745">
        <f t="shared" si="27"/>
        <v>0.10199999999999999</v>
      </c>
      <c r="N83" s="725"/>
    </row>
    <row r="84" spans="2:14" x14ac:dyDescent="0.2">
      <c r="B84" s="743" t="s">
        <v>87</v>
      </c>
      <c r="C84" s="744">
        <f t="shared" si="17"/>
        <v>14.675000000000001</v>
      </c>
      <c r="D84" s="744">
        <f t="shared" si="18"/>
        <v>27.658000000000001</v>
      </c>
      <c r="E84" s="744">
        <f t="shared" si="19"/>
        <v>5.4556250000000004</v>
      </c>
      <c r="F84" s="744">
        <f t="shared" si="20"/>
        <v>35.018000000000001</v>
      </c>
      <c r="G84" s="744">
        <f t="shared" si="21"/>
        <v>85.450999999999993</v>
      </c>
      <c r="H84" s="744">
        <f t="shared" si="22"/>
        <v>16.672000000000001</v>
      </c>
      <c r="I84" s="744">
        <f t="shared" si="23"/>
        <v>18.117000000000001</v>
      </c>
      <c r="J84" s="744">
        <f t="shared" si="24"/>
        <v>30.283999999999999</v>
      </c>
      <c r="K84" s="744">
        <f t="shared" si="25"/>
        <v>6.47</v>
      </c>
      <c r="L84" s="744">
        <f t="shared" si="26"/>
        <v>12.753</v>
      </c>
      <c r="M84" s="745">
        <f t="shared" si="27"/>
        <v>11.144</v>
      </c>
      <c r="N84" s="725"/>
    </row>
    <row r="85" spans="2:14" x14ac:dyDescent="0.2">
      <c r="B85" s="743" t="s">
        <v>88</v>
      </c>
      <c r="C85" s="744">
        <f t="shared" si="17"/>
        <v>58.918999999999997</v>
      </c>
      <c r="D85" s="744">
        <f t="shared" si="18"/>
        <v>56.475000000000001</v>
      </c>
      <c r="E85" s="744">
        <f t="shared" si="19"/>
        <v>11.034375000000001</v>
      </c>
      <c r="F85" s="744">
        <f t="shared" si="20"/>
        <v>26.492000000000001</v>
      </c>
      <c r="G85" s="744">
        <f t="shared" si="21"/>
        <v>28.032</v>
      </c>
      <c r="H85" s="744">
        <f t="shared" si="22"/>
        <v>14.432</v>
      </c>
      <c r="I85" s="744">
        <f t="shared" si="23"/>
        <v>11.504</v>
      </c>
      <c r="J85" s="744">
        <f t="shared" si="24"/>
        <v>10.582000000000001</v>
      </c>
      <c r="K85" s="744">
        <f t="shared" si="25"/>
        <v>10.657999999999999</v>
      </c>
      <c r="L85" s="744">
        <f t="shared" si="26"/>
        <v>12.833</v>
      </c>
      <c r="M85" s="745">
        <f t="shared" si="27"/>
        <v>5.758</v>
      </c>
      <c r="N85" s="725"/>
    </row>
    <row r="86" spans="2:14" x14ac:dyDescent="0.2">
      <c r="B86" s="743" t="s">
        <v>89</v>
      </c>
      <c r="C86" s="744">
        <f t="shared" si="17"/>
        <v>91.698999999999998</v>
      </c>
      <c r="D86" s="744">
        <f t="shared" si="18"/>
        <v>106.464</v>
      </c>
      <c r="E86" s="744">
        <f t="shared" si="19"/>
        <v>23.42</v>
      </c>
      <c r="F86" s="744">
        <f t="shared" si="20"/>
        <v>44.267000000000003</v>
      </c>
      <c r="G86" s="744">
        <f t="shared" si="21"/>
        <v>57.677999999999997</v>
      </c>
      <c r="H86" s="744">
        <f t="shared" si="22"/>
        <v>29.28</v>
      </c>
      <c r="I86" s="744">
        <f t="shared" si="23"/>
        <v>53.478999999999999</v>
      </c>
      <c r="J86" s="744">
        <f t="shared" si="24"/>
        <v>25.193000000000001</v>
      </c>
      <c r="K86" s="744">
        <f t="shared" si="25"/>
        <v>40.875</v>
      </c>
      <c r="L86" s="744">
        <f t="shared" si="26"/>
        <v>50.215000000000003</v>
      </c>
      <c r="M86" s="745">
        <f t="shared" si="27"/>
        <v>26.728000000000002</v>
      </c>
      <c r="N86" s="725"/>
    </row>
    <row r="87" spans="2:14" x14ac:dyDescent="0.2">
      <c r="B87" s="743" t="s">
        <v>90</v>
      </c>
      <c r="C87" s="744">
        <f t="shared" si="17"/>
        <v>0.21099999999999999</v>
      </c>
      <c r="D87" s="744">
        <f t="shared" si="18"/>
        <v>0.30599999999999999</v>
      </c>
      <c r="E87" s="744">
        <f t="shared" si="19"/>
        <v>1.0203125</v>
      </c>
      <c r="F87" s="744">
        <f t="shared" si="20"/>
        <v>0.30599999999999999</v>
      </c>
      <c r="G87" s="744">
        <f t="shared" si="21"/>
        <v>0.30599999999999999</v>
      </c>
      <c r="H87" s="744">
        <f t="shared" si="22"/>
        <v>0.32300000000000001</v>
      </c>
      <c r="I87" s="744">
        <f t="shared" si="23"/>
        <v>0.32300000000000001</v>
      </c>
      <c r="J87" s="744">
        <f t="shared" si="24"/>
        <v>2.8889999999999998</v>
      </c>
      <c r="K87" s="744">
        <f t="shared" si="25"/>
        <v>4.4999999999999998E-2</v>
      </c>
      <c r="L87" s="744">
        <f t="shared" si="26"/>
        <v>4.4999999999999998E-2</v>
      </c>
      <c r="M87" s="745">
        <f t="shared" si="27"/>
        <v>4.4999999999999998E-2</v>
      </c>
      <c r="N87" s="725"/>
    </row>
    <row r="88" spans="2:14" x14ac:dyDescent="0.2">
      <c r="B88" s="743" t="s">
        <v>91</v>
      </c>
      <c r="C88" s="744">
        <f t="shared" si="17"/>
        <v>18.459</v>
      </c>
      <c r="D88" s="744">
        <f t="shared" si="18"/>
        <v>43.314</v>
      </c>
      <c r="E88" s="744">
        <f t="shared" si="19"/>
        <v>6.2878125000000002</v>
      </c>
      <c r="F88" s="744">
        <f t="shared" si="20"/>
        <v>21.806000000000001</v>
      </c>
      <c r="G88" s="744">
        <f t="shared" si="21"/>
        <v>16.562999999999999</v>
      </c>
      <c r="H88" s="744">
        <f t="shared" si="22"/>
        <v>19.692</v>
      </c>
      <c r="I88" s="744">
        <f t="shared" si="23"/>
        <v>17.899000000000001</v>
      </c>
      <c r="J88" s="744">
        <f t="shared" si="24"/>
        <v>19.617000000000001</v>
      </c>
      <c r="K88" s="744">
        <f t="shared" si="25"/>
        <v>13.398</v>
      </c>
      <c r="L88" s="744">
        <f t="shared" si="26"/>
        <v>15.907</v>
      </c>
      <c r="M88" s="745">
        <f t="shared" si="27"/>
        <v>16.164000000000001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8" t="s">
        <v>748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89"/>
      <c r="C95" s="715" t="s">
        <v>489</v>
      </c>
      <c r="D95" s="715" t="s">
        <v>489</v>
      </c>
      <c r="E95" s="715" t="s">
        <v>489</v>
      </c>
      <c r="F95" s="715" t="s">
        <v>489</v>
      </c>
      <c r="G95" s="715" t="s">
        <v>489</v>
      </c>
      <c r="H95" s="715" t="s">
        <v>489</v>
      </c>
      <c r="I95" s="715" t="s">
        <v>489</v>
      </c>
      <c r="J95" s="715" t="s">
        <v>489</v>
      </c>
      <c r="K95" s="715" t="s">
        <v>489</v>
      </c>
      <c r="L95" s="715" t="s">
        <v>489</v>
      </c>
      <c r="M95" s="716" t="s">
        <v>489</v>
      </c>
      <c r="N95" s="738"/>
    </row>
    <row r="96" spans="2:14" ht="41.25" thickBot="1" x14ac:dyDescent="0.25">
      <c r="B96" s="790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406.27600000000001</v>
      </c>
      <c r="D97" s="754">
        <f t="shared" ref="D97:D108" si="40">SUM(D46,E63)</f>
        <v>592.44100000000003</v>
      </c>
      <c r="E97" s="754">
        <f t="shared" ref="E97:E108" si="41">SUM(E46,G63)</f>
        <v>145.28025000000002</v>
      </c>
      <c r="F97" s="754">
        <f t="shared" ref="F97:F108" si="42">SUM(F46,I63)</f>
        <v>304.399</v>
      </c>
      <c r="G97" s="754">
        <f t="shared" ref="G97:G108" si="43">SUM(G46,K63)</f>
        <v>304.31399999999996</v>
      </c>
      <c r="H97" s="754">
        <f t="shared" ref="H97:H108" si="44">SUM(H46,M63)</f>
        <v>255.845</v>
      </c>
      <c r="I97" s="754">
        <f t="shared" ref="I97:I108" si="45">SUM(I46,O63)</f>
        <v>266.46699999999998</v>
      </c>
      <c r="J97" s="754">
        <f t="shared" ref="J97:J108" si="46">SUM(J46,Q63)</f>
        <v>289.17199999999997</v>
      </c>
      <c r="K97" s="754">
        <f t="shared" ref="K97:K108" si="47">SUM(K46,S63)</f>
        <v>214.71199999999999</v>
      </c>
      <c r="L97" s="754">
        <f t="shared" ref="L97:L108" si="48">SUM(L46,U63)</f>
        <v>296.58600000000001</v>
      </c>
      <c r="M97" s="755">
        <f t="shared" ref="M97:M108" si="49">SUM(M46,W63)</f>
        <v>233.01500000000001</v>
      </c>
      <c r="N97" s="722"/>
    </row>
    <row r="98" spans="1:14" x14ac:dyDescent="0.2">
      <c r="B98" s="743" t="s">
        <v>84</v>
      </c>
      <c r="C98" s="744">
        <f t="shared" si="39"/>
        <v>179.04900000000001</v>
      </c>
      <c r="D98" s="744">
        <f t="shared" si="40"/>
        <v>308.46100000000001</v>
      </c>
      <c r="E98" s="744">
        <f t="shared" si="41"/>
        <v>63.393062499999999</v>
      </c>
      <c r="F98" s="744">
        <f t="shared" si="42"/>
        <v>122.619</v>
      </c>
      <c r="G98" s="744">
        <f t="shared" si="43"/>
        <v>76.158000000000001</v>
      </c>
      <c r="H98" s="744">
        <f t="shared" si="44"/>
        <v>124.693</v>
      </c>
      <c r="I98" s="744">
        <f t="shared" si="45"/>
        <v>114.80500000000001</v>
      </c>
      <c r="J98" s="744">
        <f t="shared" si="46"/>
        <v>119.181</v>
      </c>
      <c r="K98" s="744">
        <f t="shared" si="47"/>
        <v>91.837000000000003</v>
      </c>
      <c r="L98" s="744">
        <f t="shared" si="48"/>
        <v>151.40299999999999</v>
      </c>
      <c r="M98" s="745">
        <f t="shared" si="49"/>
        <v>73.72</v>
      </c>
      <c r="N98" s="725"/>
    </row>
    <row r="99" spans="1:14" x14ac:dyDescent="0.2">
      <c r="B99" s="743" t="s">
        <v>85</v>
      </c>
      <c r="C99" s="744">
        <f t="shared" si="39"/>
        <v>10.093</v>
      </c>
      <c r="D99" s="744">
        <f t="shared" si="40"/>
        <v>8.1150000000000002</v>
      </c>
      <c r="E99" s="744">
        <f t="shared" si="41"/>
        <v>9.4303749999999997</v>
      </c>
      <c r="F99" s="744">
        <f t="shared" si="42"/>
        <v>20.198</v>
      </c>
      <c r="G99" s="744">
        <f t="shared" si="43"/>
        <v>8.7889999999999997</v>
      </c>
      <c r="H99" s="744">
        <f t="shared" si="44"/>
        <v>7.6880000000000006</v>
      </c>
      <c r="I99" s="744">
        <f t="shared" si="45"/>
        <v>5.7279999999999998</v>
      </c>
      <c r="J99" s="744">
        <f t="shared" si="46"/>
        <v>36.97</v>
      </c>
      <c r="K99" s="744">
        <f t="shared" si="47"/>
        <v>8.2089999999999996</v>
      </c>
      <c r="L99" s="744">
        <f t="shared" si="48"/>
        <v>9.6329999999999991</v>
      </c>
      <c r="M99" s="745">
        <f t="shared" si="49"/>
        <v>9.4269999999999996</v>
      </c>
      <c r="N99" s="725"/>
    </row>
    <row r="100" spans="1:14" x14ac:dyDescent="0.2">
      <c r="B100" s="743" t="s">
        <v>86</v>
      </c>
      <c r="C100" s="744">
        <f t="shared" si="39"/>
        <v>12.132</v>
      </c>
      <c r="D100" s="744">
        <f t="shared" si="40"/>
        <v>21.259999999999998</v>
      </c>
      <c r="E100" s="744">
        <f t="shared" si="41"/>
        <v>4.6790000000000003</v>
      </c>
      <c r="F100" s="744">
        <f t="shared" si="42"/>
        <v>2.778</v>
      </c>
      <c r="G100" s="744">
        <f t="shared" si="43"/>
        <v>3.6799999999999997</v>
      </c>
      <c r="H100" s="744">
        <f t="shared" si="44"/>
        <v>4.8479999999999999</v>
      </c>
      <c r="I100" s="744">
        <f t="shared" si="45"/>
        <v>5.1440000000000001</v>
      </c>
      <c r="J100" s="744">
        <f t="shared" si="46"/>
        <v>2.2949999999999999</v>
      </c>
      <c r="K100" s="744">
        <f t="shared" si="47"/>
        <v>2.2030000000000003</v>
      </c>
      <c r="L100" s="744">
        <f t="shared" si="48"/>
        <v>0.63500000000000001</v>
      </c>
      <c r="M100" s="745">
        <f t="shared" si="49"/>
        <v>0.67399999999999993</v>
      </c>
      <c r="N100" s="725"/>
    </row>
    <row r="101" spans="1:14" x14ac:dyDescent="0.2">
      <c r="B101" s="743" t="s">
        <v>87</v>
      </c>
      <c r="C101" s="744">
        <f t="shared" si="39"/>
        <v>17.621000000000002</v>
      </c>
      <c r="D101" s="744">
        <f t="shared" si="40"/>
        <v>29.415000000000003</v>
      </c>
      <c r="E101" s="744">
        <f t="shared" si="41"/>
        <v>7.5716250000000009</v>
      </c>
      <c r="F101" s="744">
        <f t="shared" si="42"/>
        <v>38.277000000000001</v>
      </c>
      <c r="G101" s="744">
        <f t="shared" si="43"/>
        <v>86.309999999999988</v>
      </c>
      <c r="H101" s="744">
        <f t="shared" si="44"/>
        <v>20.146000000000001</v>
      </c>
      <c r="I101" s="744">
        <f t="shared" si="45"/>
        <v>20.487000000000002</v>
      </c>
      <c r="J101" s="744">
        <f t="shared" si="46"/>
        <v>33.207000000000001</v>
      </c>
      <c r="K101" s="744">
        <f t="shared" si="47"/>
        <v>9.036999999999999</v>
      </c>
      <c r="L101" s="744">
        <f t="shared" si="48"/>
        <v>16.512999999999998</v>
      </c>
      <c r="M101" s="745">
        <f t="shared" si="49"/>
        <v>19.356999999999999</v>
      </c>
      <c r="N101" s="725"/>
    </row>
    <row r="102" spans="1:14" x14ac:dyDescent="0.2">
      <c r="B102" s="743" t="s">
        <v>88</v>
      </c>
      <c r="C102" s="744">
        <f t="shared" si="39"/>
        <v>61.256999999999998</v>
      </c>
      <c r="D102" s="744">
        <f t="shared" si="40"/>
        <v>59.364000000000004</v>
      </c>
      <c r="E102" s="744">
        <f t="shared" si="41"/>
        <v>14.938375000000001</v>
      </c>
      <c r="F102" s="744">
        <f t="shared" si="42"/>
        <v>30.249000000000002</v>
      </c>
      <c r="G102" s="744">
        <f t="shared" si="43"/>
        <v>31.997</v>
      </c>
      <c r="H102" s="744">
        <f t="shared" si="44"/>
        <v>18.527000000000001</v>
      </c>
      <c r="I102" s="744">
        <f t="shared" si="45"/>
        <v>15.757999999999999</v>
      </c>
      <c r="J102" s="744">
        <f t="shared" si="46"/>
        <v>15.445</v>
      </c>
      <c r="K102" s="744">
        <f t="shared" si="47"/>
        <v>15.57</v>
      </c>
      <c r="L102" s="744">
        <f t="shared" si="48"/>
        <v>18.001999999999999</v>
      </c>
      <c r="M102" s="745">
        <f t="shared" si="49"/>
        <v>10.565000000000001</v>
      </c>
      <c r="N102" s="725"/>
    </row>
    <row r="103" spans="1:14" x14ac:dyDescent="0.2">
      <c r="B103" s="743" t="s">
        <v>89</v>
      </c>
      <c r="C103" s="744">
        <f t="shared" si="39"/>
        <v>98.622</v>
      </c>
      <c r="D103" s="744">
        <f t="shared" si="40"/>
        <v>116.785</v>
      </c>
      <c r="E103" s="744">
        <f t="shared" si="41"/>
        <v>32.963999999999999</v>
      </c>
      <c r="F103" s="744">
        <f t="shared" si="42"/>
        <v>60.734000000000002</v>
      </c>
      <c r="G103" s="744">
        <f t="shared" si="43"/>
        <v>73.602999999999994</v>
      </c>
      <c r="H103" s="744">
        <f t="shared" si="44"/>
        <v>52.057000000000002</v>
      </c>
      <c r="I103" s="744">
        <f t="shared" si="45"/>
        <v>81.114999999999995</v>
      </c>
      <c r="J103" s="744">
        <f t="shared" si="46"/>
        <v>50.617000000000004</v>
      </c>
      <c r="K103" s="744">
        <f t="shared" si="47"/>
        <v>67.760000000000005</v>
      </c>
      <c r="L103" s="744">
        <f t="shared" si="48"/>
        <v>78.088000000000008</v>
      </c>
      <c r="M103" s="745">
        <f t="shared" si="49"/>
        <v>78.269000000000005</v>
      </c>
      <c r="N103" s="725"/>
    </row>
    <row r="104" spans="1:14" x14ac:dyDescent="0.2">
      <c r="B104" s="743" t="s">
        <v>90</v>
      </c>
      <c r="C104" s="744">
        <f t="shared" si="39"/>
        <v>2.1109999999999998</v>
      </c>
      <c r="D104" s="744">
        <f t="shared" si="40"/>
        <v>1.2609999999999999</v>
      </c>
      <c r="E104" s="744">
        <f t="shared" si="41"/>
        <v>1.5423125</v>
      </c>
      <c r="F104" s="744">
        <f t="shared" si="42"/>
        <v>1.254</v>
      </c>
      <c r="G104" s="744">
        <f t="shared" si="43"/>
        <v>0.54800000000000004</v>
      </c>
      <c r="H104" s="744">
        <f t="shared" si="44"/>
        <v>0.82899999999999996</v>
      </c>
      <c r="I104" s="744">
        <f t="shared" si="45"/>
        <v>0.54600000000000004</v>
      </c>
      <c r="J104" s="744">
        <f t="shared" si="46"/>
        <v>3.2619999999999996</v>
      </c>
      <c r="K104" s="744">
        <f t="shared" si="47"/>
        <v>0.16299999999999998</v>
      </c>
      <c r="L104" s="744">
        <f t="shared" si="48"/>
        <v>0.182</v>
      </c>
      <c r="M104" s="745">
        <f t="shared" si="49"/>
        <v>0.38400000000000001</v>
      </c>
      <c r="N104" s="725"/>
    </row>
    <row r="105" spans="1:14" x14ac:dyDescent="0.2">
      <c r="B105" s="743" t="s">
        <v>91</v>
      </c>
      <c r="C105" s="744">
        <f t="shared" si="39"/>
        <v>25.388999999999999</v>
      </c>
      <c r="D105" s="744">
        <f t="shared" si="40"/>
        <v>47.778999999999996</v>
      </c>
      <c r="E105" s="744">
        <f t="shared" si="41"/>
        <v>10.762812499999999</v>
      </c>
      <c r="F105" s="744">
        <f t="shared" si="42"/>
        <v>28.289000000000001</v>
      </c>
      <c r="G105" s="744">
        <f t="shared" si="43"/>
        <v>23.229999999999997</v>
      </c>
      <c r="H105" s="744">
        <f t="shared" si="44"/>
        <v>27.057000000000002</v>
      </c>
      <c r="I105" s="744">
        <f t="shared" si="45"/>
        <v>22.883000000000003</v>
      </c>
      <c r="J105" s="744">
        <f t="shared" si="46"/>
        <v>28.195</v>
      </c>
      <c r="K105" s="744">
        <f t="shared" si="47"/>
        <v>19.931999999999999</v>
      </c>
      <c r="L105" s="744">
        <f t="shared" si="48"/>
        <v>22.131</v>
      </c>
      <c r="M105" s="745">
        <f t="shared" si="49"/>
        <v>40.619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3"/>
    </row>
    <row r="111" spans="1:14" x14ac:dyDescent="0.2">
      <c r="B111" s="788" t="s">
        <v>748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89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90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16.972000000000001</v>
      </c>
      <c r="D114" s="725">
        <v>14.223000000000001</v>
      </c>
      <c r="E114" s="725">
        <v>13.315</v>
      </c>
      <c r="F114" s="725">
        <v>11.038</v>
      </c>
      <c r="G114" s="725">
        <v>8.907</v>
      </c>
      <c r="H114" s="725">
        <v>9.7530000000000001</v>
      </c>
      <c r="I114" s="725">
        <v>10.516999999999999</v>
      </c>
      <c r="J114" s="725">
        <v>11.846</v>
      </c>
      <c r="K114" s="725">
        <v>11.301</v>
      </c>
      <c r="L114" s="725">
        <v>12.516999999999999</v>
      </c>
      <c r="M114" s="726">
        <v>15.151</v>
      </c>
    </row>
    <row r="115" spans="2:24" x14ac:dyDescent="0.2">
      <c r="B115" s="724" t="s">
        <v>215</v>
      </c>
      <c r="C115" s="725">
        <v>5.5789999999999997</v>
      </c>
      <c r="D115" s="725">
        <v>5.0709999999999997</v>
      </c>
      <c r="E115" s="725">
        <v>4.7709999999999999</v>
      </c>
      <c r="F115" s="725">
        <v>4.6669999999999998</v>
      </c>
      <c r="G115" s="725">
        <v>3.375</v>
      </c>
      <c r="H115" s="725">
        <v>3.1880000000000002</v>
      </c>
      <c r="I115" s="725">
        <v>3.4340000000000002</v>
      </c>
      <c r="J115" s="725">
        <v>4.4349999999999996</v>
      </c>
      <c r="K115" s="725">
        <v>3.7989999999999999</v>
      </c>
      <c r="L115" s="725">
        <v>4.4450000000000003</v>
      </c>
      <c r="M115" s="726">
        <v>5.4470000000000001</v>
      </c>
    </row>
    <row r="116" spans="2:24" x14ac:dyDescent="0.2">
      <c r="B116" s="724" t="s">
        <v>216</v>
      </c>
      <c r="C116" s="725">
        <v>5.3559999999999999</v>
      </c>
      <c r="D116" s="725">
        <v>5.1379999999999999</v>
      </c>
      <c r="E116" s="725">
        <v>4.9000000000000004</v>
      </c>
      <c r="F116" s="725">
        <v>5.4219999999999997</v>
      </c>
      <c r="G116" s="725">
        <v>3.9220000000000002</v>
      </c>
      <c r="H116" s="725">
        <v>3.5129999999999999</v>
      </c>
      <c r="I116" s="725">
        <v>3.5310000000000001</v>
      </c>
      <c r="J116" s="725">
        <v>4.75</v>
      </c>
      <c r="K116" s="725">
        <v>3.9940000000000002</v>
      </c>
      <c r="L116" s="725">
        <v>4.8040000000000003</v>
      </c>
      <c r="M116" s="726">
        <v>6.1269999999999998</v>
      </c>
    </row>
    <row r="117" spans="2:24" x14ac:dyDescent="0.2">
      <c r="B117" s="724" t="s">
        <v>217</v>
      </c>
      <c r="C117" s="725">
        <v>14.994999999999999</v>
      </c>
      <c r="D117" s="725">
        <v>14.641999999999999</v>
      </c>
      <c r="E117" s="725">
        <v>14.929</v>
      </c>
      <c r="F117" s="725">
        <v>19.163</v>
      </c>
      <c r="G117" s="725">
        <v>14.912000000000001</v>
      </c>
      <c r="H117" s="725">
        <v>14.214</v>
      </c>
      <c r="I117" s="725">
        <v>13.321</v>
      </c>
      <c r="J117" s="725">
        <v>18.085999999999999</v>
      </c>
      <c r="K117" s="725">
        <v>13.692</v>
      </c>
      <c r="L117" s="725">
        <v>16.779</v>
      </c>
      <c r="M117" s="726">
        <v>22.067</v>
      </c>
    </row>
    <row r="118" spans="2:24" x14ac:dyDescent="0.2">
      <c r="B118" s="724" t="s">
        <v>218</v>
      </c>
      <c r="C118" s="725">
        <v>17.344999999999999</v>
      </c>
      <c r="D118" s="725">
        <v>16.462</v>
      </c>
      <c r="E118" s="725">
        <v>17.396000000000001</v>
      </c>
      <c r="F118" s="725">
        <v>26.006</v>
      </c>
      <c r="G118" s="725">
        <v>23.556999999999999</v>
      </c>
      <c r="H118" s="725">
        <v>26.449000000000002</v>
      </c>
      <c r="I118" s="725">
        <v>24.305</v>
      </c>
      <c r="J118" s="725">
        <v>31.202999999999999</v>
      </c>
      <c r="K118" s="725">
        <v>22.838999999999999</v>
      </c>
      <c r="L118" s="725">
        <v>23.48</v>
      </c>
      <c r="M118" s="726">
        <v>32.936999999999998</v>
      </c>
    </row>
    <row r="119" spans="2:24" x14ac:dyDescent="0.2">
      <c r="B119" s="724" t="s">
        <v>219</v>
      </c>
      <c r="C119" s="725">
        <v>8.4410000000000007</v>
      </c>
      <c r="D119" s="725">
        <v>8.2629999999999999</v>
      </c>
      <c r="E119" s="725">
        <v>8.89</v>
      </c>
      <c r="F119" s="725">
        <v>12.853</v>
      </c>
      <c r="G119" s="725">
        <v>11.725</v>
      </c>
      <c r="H119" s="725">
        <v>15.000999999999999</v>
      </c>
      <c r="I119" s="725">
        <v>13.997999999999999</v>
      </c>
      <c r="J119" s="725">
        <v>17.350999999999999</v>
      </c>
      <c r="K119" s="725">
        <v>13.637</v>
      </c>
      <c r="L119" s="725">
        <v>13.12</v>
      </c>
      <c r="M119" s="726">
        <v>21.081</v>
      </c>
    </row>
    <row r="120" spans="2:24" x14ac:dyDescent="0.2">
      <c r="B120" s="724" t="s">
        <v>220</v>
      </c>
      <c r="C120" s="725">
        <v>4.3319999999999999</v>
      </c>
      <c r="D120" s="725">
        <v>4.33</v>
      </c>
      <c r="E120" s="725">
        <v>4.7510000000000003</v>
      </c>
      <c r="F120" s="725">
        <v>6.5419999999999998</v>
      </c>
      <c r="G120" s="725">
        <v>5.5940000000000003</v>
      </c>
      <c r="H120" s="725">
        <v>7.851</v>
      </c>
      <c r="I120" s="725">
        <v>7.194</v>
      </c>
      <c r="J120" s="725">
        <v>8.6999999999999993</v>
      </c>
      <c r="K120" s="725">
        <v>7.2489999999999997</v>
      </c>
      <c r="L120" s="725">
        <v>6.9340000000000002</v>
      </c>
      <c r="M120" s="726">
        <v>12.055999999999999</v>
      </c>
    </row>
    <row r="121" spans="2:24" x14ac:dyDescent="0.2">
      <c r="B121" s="724" t="s">
        <v>221</v>
      </c>
      <c r="C121" s="725">
        <v>2.83</v>
      </c>
      <c r="D121" s="725">
        <v>3.9729999999999999</v>
      </c>
      <c r="E121" s="725">
        <v>3.7719999999999998</v>
      </c>
      <c r="F121" s="725">
        <v>6.3719999999999999</v>
      </c>
      <c r="G121" s="725">
        <v>4.5250000000000004</v>
      </c>
      <c r="H121" s="725">
        <v>9.0359999999999996</v>
      </c>
      <c r="I121" s="725">
        <v>8.26</v>
      </c>
      <c r="J121" s="725">
        <v>9.2330000000000005</v>
      </c>
      <c r="K121" s="725">
        <v>7.8579999999999997</v>
      </c>
      <c r="L121" s="725">
        <v>10.234999999999999</v>
      </c>
      <c r="M121" s="726">
        <v>23.856000000000002</v>
      </c>
    </row>
    <row r="122" spans="2:24" ht="13.5" thickBot="1" x14ac:dyDescent="0.25">
      <c r="B122" s="762" t="s">
        <v>80</v>
      </c>
      <c r="C122" s="763">
        <v>75.849000000000004</v>
      </c>
      <c r="D122" s="763">
        <v>72.099999999999994</v>
      </c>
      <c r="E122" s="763">
        <v>72.724000000000004</v>
      </c>
      <c r="F122" s="763">
        <v>92.063000000000002</v>
      </c>
      <c r="G122" s="763">
        <v>76.516999999999996</v>
      </c>
      <c r="H122" s="763">
        <v>89.004999999999995</v>
      </c>
      <c r="I122" s="763">
        <v>84.558000000000007</v>
      </c>
      <c r="J122" s="763">
        <v>105.60299999999999</v>
      </c>
      <c r="K122" s="763">
        <v>84.367999999999995</v>
      </c>
      <c r="L122" s="763">
        <v>92.313000000000002</v>
      </c>
      <c r="M122" s="766">
        <v>138.72300000000001</v>
      </c>
    </row>
    <row r="125" spans="2:24" x14ac:dyDescent="0.2">
      <c r="B125" s="788" t="s">
        <v>748</v>
      </c>
      <c r="C125" s="791" t="s">
        <v>331</v>
      </c>
      <c r="D125" s="792"/>
      <c r="E125" s="791" t="s">
        <v>222</v>
      </c>
      <c r="F125" s="792"/>
      <c r="G125" s="791" t="s">
        <v>225</v>
      </c>
      <c r="H125" s="792"/>
      <c r="I125" s="791" t="s">
        <v>226</v>
      </c>
      <c r="J125" s="792"/>
      <c r="K125" s="791" t="s">
        <v>227</v>
      </c>
      <c r="L125" s="792"/>
      <c r="M125" s="791" t="s">
        <v>228</v>
      </c>
      <c r="N125" s="792"/>
      <c r="O125" s="791" t="s">
        <v>332</v>
      </c>
      <c r="P125" s="792"/>
      <c r="Q125" s="791" t="s">
        <v>333</v>
      </c>
      <c r="R125" s="792"/>
      <c r="S125" s="791" t="s">
        <v>231</v>
      </c>
      <c r="T125" s="792"/>
      <c r="U125" s="791" t="s">
        <v>232</v>
      </c>
      <c r="V125" s="792"/>
      <c r="W125" s="791" t="s">
        <v>233</v>
      </c>
      <c r="X125" s="793"/>
    </row>
    <row r="126" spans="2:24" x14ac:dyDescent="0.2">
      <c r="B126" s="789"/>
      <c r="C126" s="794" t="s">
        <v>79</v>
      </c>
      <c r="D126" s="795"/>
      <c r="E126" s="794" t="s">
        <v>79</v>
      </c>
      <c r="F126" s="795"/>
      <c r="G126" s="794" t="s">
        <v>79</v>
      </c>
      <c r="H126" s="795"/>
      <c r="I126" s="794" t="s">
        <v>79</v>
      </c>
      <c r="J126" s="795"/>
      <c r="K126" s="794" t="s">
        <v>79</v>
      </c>
      <c r="L126" s="795"/>
      <c r="M126" s="794" t="s">
        <v>79</v>
      </c>
      <c r="N126" s="795"/>
      <c r="O126" s="794"/>
      <c r="P126" s="795"/>
      <c r="Q126" s="794"/>
      <c r="R126" s="795"/>
      <c r="S126" s="794"/>
      <c r="T126" s="795"/>
      <c r="U126" s="794"/>
      <c r="V126" s="795"/>
      <c r="W126" s="794"/>
      <c r="X126" s="796"/>
    </row>
    <row r="127" spans="2:24" ht="41.25" thickBot="1" x14ac:dyDescent="0.25">
      <c r="B127" s="790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31.757999999999999</v>
      </c>
      <c r="D128" s="731">
        <v>14.05</v>
      </c>
      <c r="E128" s="722">
        <v>33.970999999999997</v>
      </c>
      <c r="F128" s="731">
        <v>12.36</v>
      </c>
      <c r="G128" s="722">
        <v>23.46</v>
      </c>
      <c r="H128" s="731">
        <v>15.55</v>
      </c>
      <c r="I128" s="722">
        <v>18.978999999999999</v>
      </c>
      <c r="J128" s="731">
        <v>19.62</v>
      </c>
      <c r="K128" s="722">
        <v>14.821</v>
      </c>
      <c r="L128" s="731">
        <v>12.76</v>
      </c>
      <c r="M128" s="722">
        <v>23.613</v>
      </c>
      <c r="N128" s="731">
        <v>22.39</v>
      </c>
      <c r="O128" s="722">
        <v>42.125</v>
      </c>
      <c r="P128" s="731">
        <v>16.079999999999998</v>
      </c>
      <c r="Q128" s="722">
        <v>42.874000000000002</v>
      </c>
      <c r="R128" s="731">
        <v>9.92</v>
      </c>
      <c r="S128" s="722">
        <v>36.115000000000002</v>
      </c>
      <c r="T128" s="731">
        <v>8.41</v>
      </c>
      <c r="U128" s="722">
        <v>38.033999999999999</v>
      </c>
      <c r="V128" s="731">
        <v>8.23</v>
      </c>
      <c r="W128" s="722">
        <v>31.960999999999999</v>
      </c>
      <c r="X128" s="732">
        <v>8.7100000000000009</v>
      </c>
    </row>
    <row r="129" spans="2:24" x14ac:dyDescent="0.2">
      <c r="B129" s="724" t="s">
        <v>215</v>
      </c>
      <c r="C129" s="725">
        <v>12.036</v>
      </c>
      <c r="D129" s="733">
        <v>13.81</v>
      </c>
      <c r="E129" s="725">
        <v>13.371</v>
      </c>
      <c r="F129" s="733">
        <v>13.49</v>
      </c>
      <c r="G129" s="725">
        <v>8.5660000000000007</v>
      </c>
      <c r="H129" s="733">
        <v>11.86</v>
      </c>
      <c r="I129" s="725">
        <v>8.9740000000000002</v>
      </c>
      <c r="J129" s="733">
        <v>18.78</v>
      </c>
      <c r="K129" s="725">
        <v>6.7779999999999996</v>
      </c>
      <c r="L129" s="733">
        <v>13.99</v>
      </c>
      <c r="M129" s="725">
        <v>8.2579999999999991</v>
      </c>
      <c r="N129" s="733">
        <v>34.65</v>
      </c>
      <c r="O129" s="725">
        <v>10.67</v>
      </c>
      <c r="P129" s="733">
        <v>29.3</v>
      </c>
      <c r="Q129" s="725">
        <v>9.2680000000000007</v>
      </c>
      <c r="R129" s="733">
        <v>11.35</v>
      </c>
      <c r="S129" s="725">
        <v>9.7859999999999996</v>
      </c>
      <c r="T129" s="733">
        <v>9.4</v>
      </c>
      <c r="U129" s="725">
        <v>11.287000000000001</v>
      </c>
      <c r="V129" s="733">
        <v>9.16</v>
      </c>
      <c r="W129" s="725">
        <v>9.4710000000000001</v>
      </c>
      <c r="X129" s="734">
        <v>7.14</v>
      </c>
    </row>
    <row r="130" spans="2:24" x14ac:dyDescent="0.2">
      <c r="B130" s="724" t="s">
        <v>216</v>
      </c>
      <c r="C130" s="725">
        <v>15.356</v>
      </c>
      <c r="D130" s="733">
        <v>15.98</v>
      </c>
      <c r="E130" s="725">
        <v>18.727</v>
      </c>
      <c r="F130" s="733">
        <v>15.29</v>
      </c>
      <c r="G130" s="725">
        <v>10.058</v>
      </c>
      <c r="H130" s="733">
        <v>12.07</v>
      </c>
      <c r="I130" s="725">
        <v>9.4450000000000003</v>
      </c>
      <c r="J130" s="733">
        <v>18.350000000000001</v>
      </c>
      <c r="K130" s="725">
        <v>8.343</v>
      </c>
      <c r="L130" s="733">
        <v>13.22</v>
      </c>
      <c r="M130" s="725">
        <v>9.4</v>
      </c>
      <c r="N130" s="733">
        <v>37.57</v>
      </c>
      <c r="O130" s="725">
        <v>10.111000000000001</v>
      </c>
      <c r="P130" s="733">
        <v>30.72</v>
      </c>
      <c r="Q130" s="725">
        <v>7.758</v>
      </c>
      <c r="R130" s="733">
        <v>13.06</v>
      </c>
      <c r="S130" s="725">
        <v>8.0619999999999994</v>
      </c>
      <c r="T130" s="733">
        <v>9.73</v>
      </c>
      <c r="U130" s="725">
        <v>10.361000000000001</v>
      </c>
      <c r="V130" s="733">
        <v>8.85</v>
      </c>
      <c r="W130" s="725">
        <v>9.23</v>
      </c>
      <c r="X130" s="734">
        <v>7.34</v>
      </c>
    </row>
    <row r="131" spans="2:24" x14ac:dyDescent="0.2">
      <c r="B131" s="724" t="s">
        <v>217</v>
      </c>
      <c r="C131" s="725">
        <v>68.617000000000004</v>
      </c>
      <c r="D131" s="733">
        <v>19.399999999999999</v>
      </c>
      <c r="E131" s="725">
        <v>97.86</v>
      </c>
      <c r="F131" s="733">
        <v>17.440000000000001</v>
      </c>
      <c r="G131" s="725">
        <v>44.860999999999997</v>
      </c>
      <c r="H131" s="733">
        <v>13.74</v>
      </c>
      <c r="I131" s="725">
        <v>37.415999999999997</v>
      </c>
      <c r="J131" s="733">
        <v>15.62</v>
      </c>
      <c r="K131" s="725">
        <v>36.607999999999997</v>
      </c>
      <c r="L131" s="733">
        <v>13.98</v>
      </c>
      <c r="M131" s="725">
        <v>36.142000000000003</v>
      </c>
      <c r="N131" s="733">
        <v>34.74</v>
      </c>
      <c r="O131" s="725">
        <v>35.81</v>
      </c>
      <c r="P131" s="733">
        <v>24.49</v>
      </c>
      <c r="Q131" s="725">
        <v>24.242999999999999</v>
      </c>
      <c r="R131" s="733">
        <v>17.649999999999999</v>
      </c>
      <c r="S131" s="725">
        <v>18.541</v>
      </c>
      <c r="T131" s="733">
        <v>14.97</v>
      </c>
      <c r="U131" s="725">
        <v>33.594999999999999</v>
      </c>
      <c r="V131" s="733">
        <v>16.12</v>
      </c>
      <c r="W131" s="725">
        <v>24.719000000000001</v>
      </c>
      <c r="X131" s="734">
        <v>8.66</v>
      </c>
    </row>
    <row r="132" spans="2:24" x14ac:dyDescent="0.2">
      <c r="B132" s="724" t="s">
        <v>218</v>
      </c>
      <c r="C132" s="725">
        <v>104.307</v>
      </c>
      <c r="D132" s="733">
        <v>20.7</v>
      </c>
      <c r="E132" s="725">
        <v>190.31800000000001</v>
      </c>
      <c r="F132" s="733">
        <v>18.03</v>
      </c>
      <c r="G132" s="725">
        <v>80.801000000000002</v>
      </c>
      <c r="H132" s="733">
        <v>14.78</v>
      </c>
      <c r="I132" s="725">
        <v>64.040000000000006</v>
      </c>
      <c r="J132" s="733">
        <v>17.02</v>
      </c>
      <c r="K132" s="725">
        <v>76.39</v>
      </c>
      <c r="L132" s="733">
        <v>18</v>
      </c>
      <c r="M132" s="725">
        <v>43.966999999999999</v>
      </c>
      <c r="N132" s="733">
        <v>22.26</v>
      </c>
      <c r="O132" s="725">
        <v>45.375999999999998</v>
      </c>
      <c r="P132" s="733">
        <v>19.54</v>
      </c>
      <c r="Q132" s="725">
        <v>44.563000000000002</v>
      </c>
      <c r="R132" s="733">
        <v>23.28</v>
      </c>
      <c r="S132" s="725">
        <v>26.677</v>
      </c>
      <c r="T132" s="733">
        <v>31.16</v>
      </c>
      <c r="U132" s="725">
        <v>54.332000000000001</v>
      </c>
      <c r="V132" s="733">
        <v>29.47</v>
      </c>
      <c r="W132" s="725">
        <v>13.967000000000001</v>
      </c>
      <c r="X132" s="734">
        <v>10.1</v>
      </c>
    </row>
    <row r="133" spans="2:24" x14ac:dyDescent="0.2">
      <c r="B133" s="724" t="s">
        <v>219</v>
      </c>
      <c r="C133" s="725">
        <v>47.372</v>
      </c>
      <c r="D133" s="733">
        <v>24.76</v>
      </c>
      <c r="E133" s="725">
        <v>91.697000000000003</v>
      </c>
      <c r="F133" s="733">
        <v>20.88</v>
      </c>
      <c r="G133" s="725">
        <v>34.771000000000001</v>
      </c>
      <c r="H133" s="733">
        <v>14.05</v>
      </c>
      <c r="I133" s="725">
        <v>35.887999999999998</v>
      </c>
      <c r="J133" s="733">
        <v>20.13</v>
      </c>
      <c r="K133" s="725">
        <v>43.72</v>
      </c>
      <c r="L133" s="733">
        <v>19.21</v>
      </c>
      <c r="M133" s="725">
        <v>20.986999999999998</v>
      </c>
      <c r="N133" s="733">
        <v>18.190000000000001</v>
      </c>
      <c r="O133" s="725">
        <v>17.934999999999999</v>
      </c>
      <c r="P133" s="733">
        <v>20.309999999999999</v>
      </c>
      <c r="Q133" s="725">
        <v>25.946000000000002</v>
      </c>
      <c r="R133" s="733">
        <v>24.49</v>
      </c>
      <c r="S133" s="725">
        <v>15.750999999999999</v>
      </c>
      <c r="T133" s="733">
        <v>34.22</v>
      </c>
      <c r="U133" s="725">
        <v>32.066000000000003</v>
      </c>
      <c r="V133" s="733">
        <v>32.21</v>
      </c>
      <c r="W133" s="725">
        <v>2.573</v>
      </c>
      <c r="X133" s="734">
        <v>13.94</v>
      </c>
    </row>
    <row r="134" spans="2:24" x14ac:dyDescent="0.2">
      <c r="B134" s="724" t="s">
        <v>220</v>
      </c>
      <c r="C134" s="725">
        <v>21.593</v>
      </c>
      <c r="D134" s="733">
        <v>29.29</v>
      </c>
      <c r="E134" s="725">
        <v>43.287999999999997</v>
      </c>
      <c r="F134" s="733">
        <v>24.7</v>
      </c>
      <c r="G134" s="725">
        <v>12.99</v>
      </c>
      <c r="H134" s="733">
        <v>14.83</v>
      </c>
      <c r="I134" s="725">
        <v>18.314</v>
      </c>
      <c r="J134" s="733">
        <v>21.66</v>
      </c>
      <c r="K134" s="725">
        <v>21.759</v>
      </c>
      <c r="L134" s="733">
        <v>20.75</v>
      </c>
      <c r="M134" s="725">
        <v>10.662000000000001</v>
      </c>
      <c r="N134" s="733">
        <v>18.940000000000001</v>
      </c>
      <c r="O134" s="725">
        <v>8.4909999999999997</v>
      </c>
      <c r="P134" s="733">
        <v>21.28</v>
      </c>
      <c r="Q134" s="725">
        <v>12.685</v>
      </c>
      <c r="R134" s="733">
        <v>26.84</v>
      </c>
      <c r="S134" s="725">
        <v>8.4879999999999995</v>
      </c>
      <c r="T134" s="733">
        <v>35.47</v>
      </c>
      <c r="U134" s="725">
        <v>16.556000000000001</v>
      </c>
      <c r="V134" s="733">
        <v>32.75</v>
      </c>
      <c r="W134" s="725">
        <v>0.89600000000000002</v>
      </c>
      <c r="X134" s="734">
        <v>18.850000000000001</v>
      </c>
    </row>
    <row r="135" spans="2:24" x14ac:dyDescent="0.2">
      <c r="B135" s="724" t="s">
        <v>221</v>
      </c>
      <c r="C135" s="725">
        <v>29.387</v>
      </c>
      <c r="D135" s="733">
        <v>41.58</v>
      </c>
      <c r="E135" s="725">
        <v>31.109000000000002</v>
      </c>
      <c r="F135" s="733">
        <v>23.08</v>
      </c>
      <c r="G135" s="725">
        <v>16.564</v>
      </c>
      <c r="H135" s="733">
        <v>26.13</v>
      </c>
      <c r="I135" s="725">
        <v>19.260000000000002</v>
      </c>
      <c r="J135" s="733">
        <v>29.45</v>
      </c>
      <c r="K135" s="725">
        <v>19.38</v>
      </c>
      <c r="L135" s="733">
        <v>23.29</v>
      </c>
      <c r="M135" s="725">
        <v>13.808999999999999</v>
      </c>
      <c r="N135" s="733">
        <v>27.37</v>
      </c>
      <c r="O135" s="725">
        <v>11.391999999999999</v>
      </c>
      <c r="P135" s="733">
        <v>24.39</v>
      </c>
      <c r="Q135" s="725">
        <v>16.231000000000002</v>
      </c>
      <c r="R135" s="733">
        <v>35.21</v>
      </c>
      <c r="S135" s="725">
        <v>6.9240000000000004</v>
      </c>
      <c r="T135" s="733">
        <v>23.26</v>
      </c>
      <c r="U135" s="725">
        <v>8.0429999999999993</v>
      </c>
      <c r="V135" s="733">
        <v>21.49</v>
      </c>
      <c r="W135" s="725">
        <v>1.4750000000000001</v>
      </c>
      <c r="X135" s="734">
        <v>23.2</v>
      </c>
    </row>
    <row r="136" spans="2:24" ht="13.5" thickBot="1" x14ac:dyDescent="0.25">
      <c r="B136" s="762" t="s">
        <v>80</v>
      </c>
      <c r="C136" s="763">
        <v>330.42700000000002</v>
      </c>
      <c r="D136" s="764">
        <v>17.149999999999999</v>
      </c>
      <c r="E136" s="763">
        <v>520.34100000000001</v>
      </c>
      <c r="F136" s="764">
        <v>15.88</v>
      </c>
      <c r="G136" s="763">
        <v>232.18</v>
      </c>
      <c r="H136" s="764">
        <v>11.5</v>
      </c>
      <c r="I136" s="763">
        <v>212.33600000000001</v>
      </c>
      <c r="J136" s="764">
        <v>14.74</v>
      </c>
      <c r="K136" s="763">
        <v>227.797</v>
      </c>
      <c r="L136" s="764">
        <v>14.85</v>
      </c>
      <c r="M136" s="763">
        <v>166.84</v>
      </c>
      <c r="N136" s="764">
        <v>21.27</v>
      </c>
      <c r="O136" s="763">
        <v>181.90899999999999</v>
      </c>
      <c r="P136" s="764">
        <v>15.4</v>
      </c>
      <c r="Q136" s="763">
        <v>183.56899999999999</v>
      </c>
      <c r="R136" s="764">
        <v>15.26</v>
      </c>
      <c r="S136" s="763">
        <v>130.34399999999999</v>
      </c>
      <c r="T136" s="764">
        <v>16.260000000000002</v>
      </c>
      <c r="U136" s="763">
        <v>204.273</v>
      </c>
      <c r="V136" s="764">
        <v>19.190000000000001</v>
      </c>
      <c r="W136" s="763">
        <v>94.292000000000002</v>
      </c>
      <c r="X136" s="765">
        <v>6.48</v>
      </c>
    </row>
    <row r="139" spans="2:24" x14ac:dyDescent="0.2">
      <c r="B139" s="788" t="s">
        <v>748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89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90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31.757999999999999</v>
      </c>
      <c r="D142" s="744">
        <f t="shared" ref="D142:D149" si="51">E128</f>
        <v>33.970999999999997</v>
      </c>
      <c r="E142" s="744">
        <f t="shared" ref="E142:E149" si="52">G128</f>
        <v>23.46</v>
      </c>
      <c r="F142" s="744">
        <f t="shared" ref="F142:F149" si="53">I128</f>
        <v>18.978999999999999</v>
      </c>
      <c r="G142" s="744">
        <f t="shared" ref="G142:G149" si="54">K128</f>
        <v>14.821</v>
      </c>
      <c r="H142" s="744">
        <f t="shared" ref="H142:H150" si="55">M128</f>
        <v>23.613</v>
      </c>
      <c r="I142" s="744">
        <f t="shared" ref="I142:I149" si="56">O128</f>
        <v>42.125</v>
      </c>
      <c r="J142" s="744">
        <f t="shared" ref="J142:J149" si="57">Q128</f>
        <v>42.874000000000002</v>
      </c>
      <c r="K142" s="744">
        <f t="shared" ref="K142:K149" si="58">S128</f>
        <v>36.115000000000002</v>
      </c>
      <c r="L142" s="744">
        <f t="shared" ref="L142:L149" si="59">U128</f>
        <v>38.033999999999999</v>
      </c>
      <c r="M142" s="745">
        <f t="shared" ref="M142:M149" si="60">W128</f>
        <v>31.960999999999999</v>
      </c>
      <c r="N142" s="722"/>
    </row>
    <row r="143" spans="2:24" x14ac:dyDescent="0.2">
      <c r="B143" s="743" t="s">
        <v>215</v>
      </c>
      <c r="C143" s="744">
        <f t="shared" si="50"/>
        <v>12.036</v>
      </c>
      <c r="D143" s="744">
        <f t="shared" si="51"/>
        <v>13.371</v>
      </c>
      <c r="E143" s="744">
        <f t="shared" si="52"/>
        <v>8.5660000000000007</v>
      </c>
      <c r="F143" s="744">
        <f t="shared" si="53"/>
        <v>8.9740000000000002</v>
      </c>
      <c r="G143" s="744">
        <f t="shared" si="54"/>
        <v>6.7779999999999996</v>
      </c>
      <c r="H143" s="744">
        <f t="shared" si="55"/>
        <v>8.2579999999999991</v>
      </c>
      <c r="I143" s="744">
        <f t="shared" si="56"/>
        <v>10.67</v>
      </c>
      <c r="J143" s="744">
        <f t="shared" si="57"/>
        <v>9.2680000000000007</v>
      </c>
      <c r="K143" s="744">
        <f t="shared" si="58"/>
        <v>9.7859999999999996</v>
      </c>
      <c r="L143" s="744">
        <f t="shared" si="59"/>
        <v>11.287000000000001</v>
      </c>
      <c r="M143" s="745">
        <f t="shared" si="60"/>
        <v>9.4710000000000001</v>
      </c>
      <c r="N143" s="725"/>
    </row>
    <row r="144" spans="2:24" x14ac:dyDescent="0.2">
      <c r="B144" s="743" t="s">
        <v>216</v>
      </c>
      <c r="C144" s="744">
        <f t="shared" si="50"/>
        <v>15.356</v>
      </c>
      <c r="D144" s="744">
        <f t="shared" si="51"/>
        <v>18.727</v>
      </c>
      <c r="E144" s="744">
        <f t="shared" si="52"/>
        <v>10.058</v>
      </c>
      <c r="F144" s="744">
        <f t="shared" si="53"/>
        <v>9.4450000000000003</v>
      </c>
      <c r="G144" s="744">
        <f t="shared" si="54"/>
        <v>8.343</v>
      </c>
      <c r="H144" s="744">
        <f t="shared" si="55"/>
        <v>9.4</v>
      </c>
      <c r="I144" s="744">
        <f t="shared" si="56"/>
        <v>10.111000000000001</v>
      </c>
      <c r="J144" s="744">
        <f t="shared" si="57"/>
        <v>7.758</v>
      </c>
      <c r="K144" s="744">
        <f t="shared" si="58"/>
        <v>8.0619999999999994</v>
      </c>
      <c r="L144" s="744">
        <f t="shared" si="59"/>
        <v>10.361000000000001</v>
      </c>
      <c r="M144" s="745">
        <f t="shared" si="60"/>
        <v>9.23</v>
      </c>
      <c r="N144" s="725"/>
    </row>
    <row r="145" spans="2:14" x14ac:dyDescent="0.2">
      <c r="B145" s="743" t="s">
        <v>217</v>
      </c>
      <c r="C145" s="744">
        <f t="shared" si="50"/>
        <v>68.617000000000004</v>
      </c>
      <c r="D145" s="744">
        <f t="shared" si="51"/>
        <v>97.86</v>
      </c>
      <c r="E145" s="744">
        <f t="shared" si="52"/>
        <v>44.860999999999997</v>
      </c>
      <c r="F145" s="744">
        <f t="shared" si="53"/>
        <v>37.415999999999997</v>
      </c>
      <c r="G145" s="744">
        <f t="shared" si="54"/>
        <v>36.607999999999997</v>
      </c>
      <c r="H145" s="744">
        <f t="shared" si="55"/>
        <v>36.142000000000003</v>
      </c>
      <c r="I145" s="744">
        <f t="shared" si="56"/>
        <v>35.81</v>
      </c>
      <c r="J145" s="744">
        <f t="shared" si="57"/>
        <v>24.242999999999999</v>
      </c>
      <c r="K145" s="744">
        <f t="shared" si="58"/>
        <v>18.541</v>
      </c>
      <c r="L145" s="744">
        <f t="shared" si="59"/>
        <v>33.594999999999999</v>
      </c>
      <c r="M145" s="745">
        <f t="shared" si="60"/>
        <v>24.719000000000001</v>
      </c>
      <c r="N145" s="725"/>
    </row>
    <row r="146" spans="2:14" x14ac:dyDescent="0.2">
      <c r="B146" s="743" t="s">
        <v>218</v>
      </c>
      <c r="C146" s="744">
        <f t="shared" si="50"/>
        <v>104.307</v>
      </c>
      <c r="D146" s="744">
        <f t="shared" si="51"/>
        <v>190.31800000000001</v>
      </c>
      <c r="E146" s="744">
        <f t="shared" si="52"/>
        <v>80.801000000000002</v>
      </c>
      <c r="F146" s="744">
        <f t="shared" si="53"/>
        <v>64.040000000000006</v>
      </c>
      <c r="G146" s="744">
        <f t="shared" si="54"/>
        <v>76.39</v>
      </c>
      <c r="H146" s="744">
        <f t="shared" si="55"/>
        <v>43.966999999999999</v>
      </c>
      <c r="I146" s="744">
        <f t="shared" si="56"/>
        <v>45.375999999999998</v>
      </c>
      <c r="J146" s="744">
        <f t="shared" si="57"/>
        <v>44.563000000000002</v>
      </c>
      <c r="K146" s="744">
        <f t="shared" si="58"/>
        <v>26.677</v>
      </c>
      <c r="L146" s="744">
        <f t="shared" si="59"/>
        <v>54.332000000000001</v>
      </c>
      <c r="M146" s="745">
        <f t="shared" si="60"/>
        <v>13.967000000000001</v>
      </c>
      <c r="N146" s="725"/>
    </row>
    <row r="147" spans="2:14" x14ac:dyDescent="0.2">
      <c r="B147" s="743" t="s">
        <v>219</v>
      </c>
      <c r="C147" s="744">
        <f t="shared" si="50"/>
        <v>47.372</v>
      </c>
      <c r="D147" s="744">
        <f t="shared" si="51"/>
        <v>91.697000000000003</v>
      </c>
      <c r="E147" s="744">
        <f t="shared" si="52"/>
        <v>34.771000000000001</v>
      </c>
      <c r="F147" s="744">
        <f t="shared" si="53"/>
        <v>35.887999999999998</v>
      </c>
      <c r="G147" s="744">
        <f t="shared" si="54"/>
        <v>43.72</v>
      </c>
      <c r="H147" s="744">
        <f t="shared" si="55"/>
        <v>20.986999999999998</v>
      </c>
      <c r="I147" s="744">
        <f t="shared" si="56"/>
        <v>17.934999999999999</v>
      </c>
      <c r="J147" s="744">
        <f t="shared" si="57"/>
        <v>25.946000000000002</v>
      </c>
      <c r="K147" s="744">
        <f t="shared" si="58"/>
        <v>15.750999999999999</v>
      </c>
      <c r="L147" s="744">
        <f t="shared" si="59"/>
        <v>32.066000000000003</v>
      </c>
      <c r="M147" s="745">
        <f t="shared" si="60"/>
        <v>2.573</v>
      </c>
      <c r="N147" s="725"/>
    </row>
    <row r="148" spans="2:14" x14ac:dyDescent="0.2">
      <c r="B148" s="743" t="s">
        <v>220</v>
      </c>
      <c r="C148" s="744">
        <f t="shared" si="50"/>
        <v>21.593</v>
      </c>
      <c r="D148" s="744">
        <f t="shared" si="51"/>
        <v>43.287999999999997</v>
      </c>
      <c r="E148" s="744">
        <f t="shared" si="52"/>
        <v>12.99</v>
      </c>
      <c r="F148" s="744">
        <f t="shared" si="53"/>
        <v>18.314</v>
      </c>
      <c r="G148" s="744">
        <f t="shared" si="54"/>
        <v>21.759</v>
      </c>
      <c r="H148" s="744">
        <f t="shared" si="55"/>
        <v>10.662000000000001</v>
      </c>
      <c r="I148" s="744">
        <f t="shared" si="56"/>
        <v>8.4909999999999997</v>
      </c>
      <c r="J148" s="744">
        <f t="shared" si="57"/>
        <v>12.685</v>
      </c>
      <c r="K148" s="744">
        <f t="shared" si="58"/>
        <v>8.4879999999999995</v>
      </c>
      <c r="L148" s="744">
        <f t="shared" si="59"/>
        <v>16.556000000000001</v>
      </c>
      <c r="M148" s="745">
        <f t="shared" si="60"/>
        <v>0.89600000000000002</v>
      </c>
      <c r="N148" s="725"/>
    </row>
    <row r="149" spans="2:14" x14ac:dyDescent="0.2">
      <c r="B149" s="743" t="s">
        <v>221</v>
      </c>
      <c r="C149" s="744">
        <f t="shared" si="50"/>
        <v>29.387</v>
      </c>
      <c r="D149" s="744">
        <f t="shared" si="51"/>
        <v>31.109000000000002</v>
      </c>
      <c r="E149" s="744">
        <f t="shared" si="52"/>
        <v>16.564</v>
      </c>
      <c r="F149" s="744">
        <f t="shared" si="53"/>
        <v>19.260000000000002</v>
      </c>
      <c r="G149" s="744">
        <f t="shared" si="54"/>
        <v>19.38</v>
      </c>
      <c r="H149" s="744">
        <f t="shared" si="55"/>
        <v>13.808999999999999</v>
      </c>
      <c r="I149" s="744">
        <f t="shared" si="56"/>
        <v>11.391999999999999</v>
      </c>
      <c r="J149" s="744">
        <f t="shared" si="57"/>
        <v>16.231000000000002</v>
      </c>
      <c r="K149" s="744">
        <f t="shared" si="58"/>
        <v>6.9240000000000004</v>
      </c>
      <c r="L149" s="744">
        <f t="shared" si="59"/>
        <v>8.0429999999999993</v>
      </c>
      <c r="M149" s="745">
        <f t="shared" si="60"/>
        <v>1.4750000000000001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330.42700000000002</v>
      </c>
      <c r="D150" s="760">
        <f t="shared" ref="D150" si="62">E136</f>
        <v>520.34100000000001</v>
      </c>
      <c r="E150" s="760">
        <f t="shared" ref="E150" si="63">G136</f>
        <v>232.18</v>
      </c>
      <c r="F150" s="760">
        <f t="shared" ref="F150" si="64">I136</f>
        <v>212.33600000000001</v>
      </c>
      <c r="G150" s="760">
        <f t="shared" ref="G150" si="65">K136</f>
        <v>227.797</v>
      </c>
      <c r="H150" s="760">
        <f t="shared" si="55"/>
        <v>166.84</v>
      </c>
      <c r="I150" s="760">
        <f t="shared" ref="I150" si="66">O136</f>
        <v>181.90899999999999</v>
      </c>
      <c r="J150" s="760">
        <f t="shared" ref="J150" si="67">Q136</f>
        <v>183.56899999999999</v>
      </c>
      <c r="K150" s="760">
        <f t="shared" ref="K150" si="68">S136</f>
        <v>130.34399999999999</v>
      </c>
      <c r="L150" s="760">
        <f t="shared" ref="L150" si="69">U136</f>
        <v>204.273</v>
      </c>
      <c r="M150" s="761">
        <f t="shared" ref="M150" si="70">W136</f>
        <v>94.292000000000002</v>
      </c>
      <c r="N150" s="725"/>
    </row>
    <row r="153" spans="2:14" x14ac:dyDescent="0.2">
      <c r="B153" s="788" t="s">
        <v>748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89"/>
      <c r="C154" s="717" t="s">
        <v>489</v>
      </c>
      <c r="D154" s="717" t="s">
        <v>489</v>
      </c>
      <c r="E154" s="717" t="s">
        <v>489</v>
      </c>
      <c r="F154" s="717" t="s">
        <v>489</v>
      </c>
      <c r="G154" s="717" t="s">
        <v>489</v>
      </c>
      <c r="H154" s="717" t="s">
        <v>489</v>
      </c>
      <c r="I154" s="717" t="s">
        <v>489</v>
      </c>
      <c r="J154" s="717" t="s">
        <v>489</v>
      </c>
      <c r="K154" s="717" t="s">
        <v>489</v>
      </c>
      <c r="L154" s="717" t="s">
        <v>489</v>
      </c>
      <c r="M154" s="719" t="s">
        <v>489</v>
      </c>
      <c r="N154" s="738"/>
    </row>
    <row r="155" spans="2:14" ht="41.25" thickBot="1" x14ac:dyDescent="0.25">
      <c r="B155" s="790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48.730000000000004</v>
      </c>
      <c r="D156" s="744">
        <f t="shared" ref="D156:D164" si="72">SUM(D114,E128)</f>
        <v>48.193999999999996</v>
      </c>
      <c r="E156" s="744">
        <f t="shared" ref="E156:E164" si="73">SUM(E114,G128)</f>
        <v>36.774999999999999</v>
      </c>
      <c r="F156" s="744">
        <f t="shared" ref="F156:F164" si="74">SUM(F114,I128)</f>
        <v>30.016999999999999</v>
      </c>
      <c r="G156" s="744">
        <f t="shared" ref="G156:G164" si="75">SUM(G114,K128)</f>
        <v>23.728000000000002</v>
      </c>
      <c r="H156" s="744">
        <f t="shared" ref="H156:H164" si="76">SUM(H114,M128)</f>
        <v>33.366</v>
      </c>
      <c r="I156" s="744">
        <f t="shared" ref="I156:I164" si="77">SUM(I114,O128)</f>
        <v>52.641999999999996</v>
      </c>
      <c r="J156" s="744">
        <f t="shared" ref="J156:J164" si="78">SUM(J114,Q128)</f>
        <v>54.72</v>
      </c>
      <c r="K156" s="744">
        <f t="shared" ref="K156:K164" si="79">SUM(K114,S128)</f>
        <v>47.416000000000004</v>
      </c>
      <c r="L156" s="744">
        <f t="shared" ref="L156:L164" si="80">SUM(L114,U128)</f>
        <v>50.551000000000002</v>
      </c>
      <c r="M156" s="745">
        <f t="shared" ref="M156:M164" si="81">SUM(M114,W128)</f>
        <v>47.111999999999995</v>
      </c>
      <c r="N156" s="722"/>
    </row>
    <row r="157" spans="2:14" x14ac:dyDescent="0.2">
      <c r="B157" s="743" t="s">
        <v>215</v>
      </c>
      <c r="C157" s="744">
        <f t="shared" si="71"/>
        <v>17.614999999999998</v>
      </c>
      <c r="D157" s="744">
        <f t="shared" si="72"/>
        <v>18.442</v>
      </c>
      <c r="E157" s="744">
        <f t="shared" si="73"/>
        <v>13.337</v>
      </c>
      <c r="F157" s="744">
        <f t="shared" si="74"/>
        <v>13.641</v>
      </c>
      <c r="G157" s="744">
        <f t="shared" si="75"/>
        <v>10.152999999999999</v>
      </c>
      <c r="H157" s="744">
        <f t="shared" si="76"/>
        <v>11.446</v>
      </c>
      <c r="I157" s="744">
        <f t="shared" si="77"/>
        <v>14.103999999999999</v>
      </c>
      <c r="J157" s="744">
        <f t="shared" si="78"/>
        <v>13.702999999999999</v>
      </c>
      <c r="K157" s="744">
        <f t="shared" si="79"/>
        <v>13.584999999999999</v>
      </c>
      <c r="L157" s="744">
        <f t="shared" si="80"/>
        <v>15.732000000000001</v>
      </c>
      <c r="M157" s="745">
        <f t="shared" si="81"/>
        <v>14.917999999999999</v>
      </c>
      <c r="N157" s="725"/>
    </row>
    <row r="158" spans="2:14" x14ac:dyDescent="0.2">
      <c r="B158" s="743" t="s">
        <v>216</v>
      </c>
      <c r="C158" s="744">
        <f t="shared" si="71"/>
        <v>20.712</v>
      </c>
      <c r="D158" s="744">
        <f t="shared" si="72"/>
        <v>23.865000000000002</v>
      </c>
      <c r="E158" s="744">
        <f t="shared" si="73"/>
        <v>14.958</v>
      </c>
      <c r="F158" s="744">
        <f t="shared" si="74"/>
        <v>14.867000000000001</v>
      </c>
      <c r="G158" s="744">
        <f t="shared" si="75"/>
        <v>12.265000000000001</v>
      </c>
      <c r="H158" s="744">
        <f t="shared" si="76"/>
        <v>12.913</v>
      </c>
      <c r="I158" s="744">
        <f t="shared" si="77"/>
        <v>13.642000000000001</v>
      </c>
      <c r="J158" s="744">
        <f t="shared" si="78"/>
        <v>12.507999999999999</v>
      </c>
      <c r="K158" s="744">
        <f t="shared" si="79"/>
        <v>12.055999999999999</v>
      </c>
      <c r="L158" s="744">
        <f t="shared" si="80"/>
        <v>15.165000000000001</v>
      </c>
      <c r="M158" s="745">
        <f t="shared" si="81"/>
        <v>15.356999999999999</v>
      </c>
      <c r="N158" s="725"/>
    </row>
    <row r="159" spans="2:14" x14ac:dyDescent="0.2">
      <c r="B159" s="743" t="s">
        <v>217</v>
      </c>
      <c r="C159" s="744">
        <f t="shared" si="71"/>
        <v>83.612000000000009</v>
      </c>
      <c r="D159" s="744">
        <f t="shared" si="72"/>
        <v>112.502</v>
      </c>
      <c r="E159" s="744">
        <f t="shared" si="73"/>
        <v>59.79</v>
      </c>
      <c r="F159" s="744">
        <f t="shared" si="74"/>
        <v>56.578999999999994</v>
      </c>
      <c r="G159" s="744">
        <f t="shared" si="75"/>
        <v>51.519999999999996</v>
      </c>
      <c r="H159" s="744">
        <f t="shared" si="76"/>
        <v>50.356000000000002</v>
      </c>
      <c r="I159" s="744">
        <f t="shared" si="77"/>
        <v>49.131</v>
      </c>
      <c r="J159" s="744">
        <f t="shared" si="78"/>
        <v>42.328999999999994</v>
      </c>
      <c r="K159" s="744">
        <f t="shared" si="79"/>
        <v>32.233000000000004</v>
      </c>
      <c r="L159" s="744">
        <f t="shared" si="80"/>
        <v>50.373999999999995</v>
      </c>
      <c r="M159" s="745">
        <f t="shared" si="81"/>
        <v>46.786000000000001</v>
      </c>
      <c r="N159" s="725"/>
    </row>
    <row r="160" spans="2:14" x14ac:dyDescent="0.2">
      <c r="B160" s="743" t="s">
        <v>218</v>
      </c>
      <c r="C160" s="744">
        <f t="shared" si="71"/>
        <v>121.652</v>
      </c>
      <c r="D160" s="744">
        <f t="shared" si="72"/>
        <v>206.78</v>
      </c>
      <c r="E160" s="744">
        <f t="shared" si="73"/>
        <v>98.197000000000003</v>
      </c>
      <c r="F160" s="744">
        <f t="shared" si="74"/>
        <v>90.046000000000006</v>
      </c>
      <c r="G160" s="744">
        <f t="shared" si="75"/>
        <v>99.947000000000003</v>
      </c>
      <c r="H160" s="744">
        <f t="shared" si="76"/>
        <v>70.415999999999997</v>
      </c>
      <c r="I160" s="744">
        <f t="shared" si="77"/>
        <v>69.680999999999997</v>
      </c>
      <c r="J160" s="744">
        <f t="shared" si="78"/>
        <v>75.766000000000005</v>
      </c>
      <c r="K160" s="744">
        <f t="shared" si="79"/>
        <v>49.515999999999998</v>
      </c>
      <c r="L160" s="744">
        <f t="shared" si="80"/>
        <v>77.811999999999998</v>
      </c>
      <c r="M160" s="745">
        <f t="shared" si="81"/>
        <v>46.903999999999996</v>
      </c>
      <c r="N160" s="725"/>
    </row>
    <row r="161" spans="2:14" x14ac:dyDescent="0.2">
      <c r="B161" s="743" t="s">
        <v>219</v>
      </c>
      <c r="C161" s="744">
        <f t="shared" si="71"/>
        <v>55.813000000000002</v>
      </c>
      <c r="D161" s="744">
        <f t="shared" si="72"/>
        <v>99.960000000000008</v>
      </c>
      <c r="E161" s="744">
        <f t="shared" si="73"/>
        <v>43.661000000000001</v>
      </c>
      <c r="F161" s="744">
        <f t="shared" si="74"/>
        <v>48.741</v>
      </c>
      <c r="G161" s="744">
        <f t="shared" si="75"/>
        <v>55.445</v>
      </c>
      <c r="H161" s="744">
        <f t="shared" si="76"/>
        <v>35.988</v>
      </c>
      <c r="I161" s="744">
        <f t="shared" si="77"/>
        <v>31.933</v>
      </c>
      <c r="J161" s="744">
        <f t="shared" si="78"/>
        <v>43.296999999999997</v>
      </c>
      <c r="K161" s="744">
        <f t="shared" si="79"/>
        <v>29.387999999999998</v>
      </c>
      <c r="L161" s="744">
        <f t="shared" si="80"/>
        <v>45.186</v>
      </c>
      <c r="M161" s="745">
        <f t="shared" si="81"/>
        <v>23.654</v>
      </c>
      <c r="N161" s="725"/>
    </row>
    <row r="162" spans="2:14" x14ac:dyDescent="0.2">
      <c r="B162" s="743" t="s">
        <v>220</v>
      </c>
      <c r="C162" s="744">
        <f t="shared" si="71"/>
        <v>25.925000000000001</v>
      </c>
      <c r="D162" s="744">
        <f t="shared" si="72"/>
        <v>47.617999999999995</v>
      </c>
      <c r="E162" s="744">
        <f t="shared" si="73"/>
        <v>17.741</v>
      </c>
      <c r="F162" s="744">
        <f t="shared" si="74"/>
        <v>24.856000000000002</v>
      </c>
      <c r="G162" s="744">
        <f t="shared" si="75"/>
        <v>27.353000000000002</v>
      </c>
      <c r="H162" s="744">
        <f t="shared" si="76"/>
        <v>18.513000000000002</v>
      </c>
      <c r="I162" s="744">
        <f t="shared" si="77"/>
        <v>15.684999999999999</v>
      </c>
      <c r="J162" s="744">
        <f t="shared" si="78"/>
        <v>21.384999999999998</v>
      </c>
      <c r="K162" s="744">
        <f t="shared" si="79"/>
        <v>15.736999999999998</v>
      </c>
      <c r="L162" s="744">
        <f t="shared" si="80"/>
        <v>23.490000000000002</v>
      </c>
      <c r="M162" s="745">
        <f t="shared" si="81"/>
        <v>12.952</v>
      </c>
      <c r="N162" s="725"/>
    </row>
    <row r="163" spans="2:14" x14ac:dyDescent="0.2">
      <c r="B163" s="743" t="s">
        <v>221</v>
      </c>
      <c r="C163" s="744">
        <f t="shared" si="71"/>
        <v>32.216999999999999</v>
      </c>
      <c r="D163" s="744">
        <f t="shared" si="72"/>
        <v>35.082000000000001</v>
      </c>
      <c r="E163" s="744">
        <f t="shared" si="73"/>
        <v>20.335999999999999</v>
      </c>
      <c r="F163" s="744">
        <f t="shared" si="74"/>
        <v>25.632000000000001</v>
      </c>
      <c r="G163" s="744">
        <f t="shared" si="75"/>
        <v>23.905000000000001</v>
      </c>
      <c r="H163" s="744">
        <f t="shared" si="76"/>
        <v>22.844999999999999</v>
      </c>
      <c r="I163" s="744">
        <f t="shared" si="77"/>
        <v>19.652000000000001</v>
      </c>
      <c r="J163" s="744">
        <f t="shared" si="78"/>
        <v>25.464000000000002</v>
      </c>
      <c r="K163" s="744">
        <f t="shared" si="79"/>
        <v>14.782</v>
      </c>
      <c r="L163" s="744">
        <f t="shared" si="80"/>
        <v>18.277999999999999</v>
      </c>
      <c r="M163" s="745">
        <f t="shared" si="81"/>
        <v>25.331000000000003</v>
      </c>
      <c r="N163" s="725"/>
    </row>
    <row r="164" spans="2:14" ht="13.5" thickBot="1" x14ac:dyDescent="0.25">
      <c r="B164" s="759" t="s">
        <v>80</v>
      </c>
      <c r="C164" s="760">
        <f t="shared" si="71"/>
        <v>406.27600000000001</v>
      </c>
      <c r="D164" s="760">
        <f t="shared" si="72"/>
        <v>592.44100000000003</v>
      </c>
      <c r="E164" s="760">
        <f t="shared" si="73"/>
        <v>304.904</v>
      </c>
      <c r="F164" s="760">
        <f t="shared" si="74"/>
        <v>304.399</v>
      </c>
      <c r="G164" s="760">
        <f t="shared" si="75"/>
        <v>304.31399999999996</v>
      </c>
      <c r="H164" s="760">
        <f t="shared" si="76"/>
        <v>255.845</v>
      </c>
      <c r="I164" s="760">
        <f t="shared" si="77"/>
        <v>266.46699999999998</v>
      </c>
      <c r="J164" s="760">
        <f t="shared" si="78"/>
        <v>289.17199999999997</v>
      </c>
      <c r="K164" s="760">
        <f t="shared" si="79"/>
        <v>214.71199999999999</v>
      </c>
      <c r="L164" s="760">
        <f t="shared" si="80"/>
        <v>296.58600000000001</v>
      </c>
      <c r="M164" s="761">
        <f t="shared" si="81"/>
        <v>233.01500000000001</v>
      </c>
      <c r="N164" s="725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764</v>
      </c>
    </row>
    <row r="5" spans="2:6" ht="15" customHeight="1" x14ac:dyDescent="0.2">
      <c r="B5" s="900" t="s">
        <v>229</v>
      </c>
      <c r="C5" s="14" t="s">
        <v>78</v>
      </c>
      <c r="D5" s="845" t="s">
        <v>79</v>
      </c>
      <c r="E5" s="845"/>
      <c r="F5" s="15" t="s">
        <v>80</v>
      </c>
    </row>
    <row r="6" spans="2:6" ht="30" customHeight="1" x14ac:dyDescent="0.2">
      <c r="B6" s="901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1" t="str">
        <f>Index!$B$4</f>
        <v>Devon Cornwall and the Isles of Scilly</v>
      </c>
      <c r="C7" s="774"/>
      <c r="D7" s="774"/>
      <c r="E7" s="774"/>
      <c r="F7" s="774"/>
    </row>
    <row r="8" spans="2:6" ht="15" customHeight="1" x14ac:dyDescent="0.2">
      <c r="B8" s="144" t="s">
        <v>331</v>
      </c>
      <c r="C8" s="137">
        <f>'Section 11 chart data'!D50</f>
        <v>1.2330000000000001</v>
      </c>
      <c r="D8" s="138">
        <f>'Section 11 chart data'!J50</f>
        <v>76.659000000000006</v>
      </c>
      <c r="E8" s="691">
        <f>'Section 11 chart data'!K50</f>
        <v>17.149999999999999</v>
      </c>
      <c r="F8" s="139">
        <f>SUM(C8,D8)</f>
        <v>77.89200000000001</v>
      </c>
    </row>
    <row r="9" spans="2:6" ht="15" customHeight="1" x14ac:dyDescent="0.2">
      <c r="B9" s="144" t="s">
        <v>222</v>
      </c>
      <c r="C9" s="137">
        <f>'Section 11 chart data'!D51</f>
        <v>1.1779999999999999</v>
      </c>
      <c r="D9" s="138">
        <f>'Section 11 chart data'!J51</f>
        <v>71.724999999999994</v>
      </c>
      <c r="E9" s="691">
        <f>'Section 11 chart data'!K51</f>
        <v>15.88</v>
      </c>
      <c r="F9" s="139">
        <f t="shared" ref="F9:F18" si="0">SUM(C9,D9)</f>
        <v>72.902999999999992</v>
      </c>
    </row>
    <row r="10" spans="2:6" ht="15" customHeight="1" x14ac:dyDescent="0.2">
      <c r="B10" s="144" t="s">
        <v>225</v>
      </c>
      <c r="C10" s="137">
        <f>'Section 11 chart data'!D52</f>
        <v>1.0680000000000001</v>
      </c>
      <c r="D10" s="138">
        <f>'Section 11 chart data'!J52</f>
        <v>55.628</v>
      </c>
      <c r="E10" s="691">
        <f>'Section 11 chart data'!K52</f>
        <v>11.5</v>
      </c>
      <c r="F10" s="139">
        <f t="shared" si="0"/>
        <v>56.695999999999998</v>
      </c>
    </row>
    <row r="11" spans="2:6" ht="15" customHeight="1" x14ac:dyDescent="0.2">
      <c r="B11" s="144" t="s">
        <v>226</v>
      </c>
      <c r="C11" s="137">
        <f>'Section 11 chart data'!D53</f>
        <v>2.0339999999999998</v>
      </c>
      <c r="D11" s="138">
        <f>'Section 11 chart data'!J53</f>
        <v>54.444000000000003</v>
      </c>
      <c r="E11" s="691">
        <f>'Section 11 chart data'!K53</f>
        <v>14.74</v>
      </c>
      <c r="F11" s="139">
        <f t="shared" si="0"/>
        <v>56.478000000000002</v>
      </c>
    </row>
    <row r="12" spans="2:6" ht="15" customHeight="1" x14ac:dyDescent="0.2">
      <c r="B12" s="144" t="s">
        <v>227</v>
      </c>
      <c r="C12" s="137">
        <f>'Section 11 chart data'!D54</f>
        <v>1.58</v>
      </c>
      <c r="D12" s="138">
        <f>'Section 11 chart data'!J54</f>
        <v>54.802999999999997</v>
      </c>
      <c r="E12" s="691">
        <f>'Section 11 chart data'!K54</f>
        <v>14.85</v>
      </c>
      <c r="F12" s="139">
        <f t="shared" si="0"/>
        <v>56.382999999999996</v>
      </c>
    </row>
    <row r="13" spans="2:6" ht="15" customHeight="1" x14ac:dyDescent="0.2">
      <c r="B13" s="144" t="s">
        <v>228</v>
      </c>
      <c r="C13" s="137">
        <f>'Section 11 chart data'!D55</f>
        <v>3.5289999999999999</v>
      </c>
      <c r="D13" s="138">
        <f>'Section 11 chart data'!J55</f>
        <v>81.849999999999994</v>
      </c>
      <c r="E13" s="691">
        <f>'Section 11 chart data'!K55</f>
        <v>21.27</v>
      </c>
      <c r="F13" s="139">
        <f t="shared" si="0"/>
        <v>85.378999999999991</v>
      </c>
    </row>
    <row r="14" spans="2:6" ht="15" customHeight="1" x14ac:dyDescent="0.2">
      <c r="B14" s="144" t="s">
        <v>332</v>
      </c>
      <c r="C14" s="137">
        <f>'Section 11 chart data'!D56</f>
        <v>3.3650000000000002</v>
      </c>
      <c r="D14" s="138">
        <f>'Section 11 chart data'!J56</f>
        <v>90.275000000000006</v>
      </c>
      <c r="E14" s="691">
        <f>'Section 11 chart data'!K56</f>
        <v>15.4</v>
      </c>
      <c r="F14" s="139">
        <f t="shared" si="0"/>
        <v>93.64</v>
      </c>
    </row>
    <row r="15" spans="2:6" ht="15" customHeight="1" x14ac:dyDescent="0.2">
      <c r="B15" s="144" t="s">
        <v>333</v>
      </c>
      <c r="C15" s="137">
        <f>'Section 11 chart data'!D57</f>
        <v>3.62</v>
      </c>
      <c r="D15" s="138">
        <f>'Section 11 chart data'!J57</f>
        <v>61.390999999999998</v>
      </c>
      <c r="E15" s="691">
        <f>'Section 11 chart data'!K57</f>
        <v>15.26</v>
      </c>
      <c r="F15" s="139">
        <f t="shared" si="0"/>
        <v>65.010999999999996</v>
      </c>
    </row>
    <row r="16" spans="2:6" ht="15" customHeight="1" x14ac:dyDescent="0.2">
      <c r="B16" s="144" t="s">
        <v>231</v>
      </c>
      <c r="C16" s="137">
        <f>'Section 11 chart data'!D58</f>
        <v>3.8079999999999998</v>
      </c>
      <c r="D16" s="138">
        <f>'Section 11 chart data'!J58</f>
        <v>59.960999999999999</v>
      </c>
      <c r="E16" s="691">
        <f>'Section 11 chart data'!K58</f>
        <v>16.260000000000002</v>
      </c>
      <c r="F16" s="139">
        <f t="shared" si="0"/>
        <v>63.768999999999998</v>
      </c>
    </row>
    <row r="17" spans="2:6" ht="15" customHeight="1" x14ac:dyDescent="0.2">
      <c r="B17" s="144" t="s">
        <v>232</v>
      </c>
      <c r="C17" s="137">
        <f>'Section 11 chart data'!D59</f>
        <v>3.7189999999999999</v>
      </c>
      <c r="D17" s="138">
        <f>'Section 11 chart data'!J59</f>
        <v>66.349999999999994</v>
      </c>
      <c r="E17" s="691">
        <f>'Section 11 chart data'!K59</f>
        <v>19.190000000000001</v>
      </c>
      <c r="F17" s="139">
        <f t="shared" si="0"/>
        <v>70.068999999999988</v>
      </c>
    </row>
    <row r="18" spans="2:6" ht="15" customHeight="1" x14ac:dyDescent="0.2">
      <c r="B18" s="145" t="s">
        <v>233</v>
      </c>
      <c r="C18" s="137">
        <f>'Section 11 chart data'!D60</f>
        <v>6.8019999999999996</v>
      </c>
      <c r="D18" s="138">
        <f>'Section 11 chart data'!J60</f>
        <v>81.378</v>
      </c>
      <c r="E18" s="691">
        <f>'Section 11 chart data'!K60</f>
        <v>6.48</v>
      </c>
      <c r="F18" s="140">
        <f t="shared" si="0"/>
        <v>88.18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494</v>
      </c>
    </row>
    <row r="5" spans="2:35" ht="15" customHeight="1" x14ac:dyDescent="0.2">
      <c r="B5" s="906" t="s">
        <v>77</v>
      </c>
      <c r="C5" s="908" t="s">
        <v>331</v>
      </c>
      <c r="D5" s="909"/>
      <c r="E5" s="911"/>
      <c r="F5" s="908" t="s">
        <v>222</v>
      </c>
      <c r="G5" s="909"/>
      <c r="H5" s="911"/>
      <c r="I5" s="908" t="s">
        <v>225</v>
      </c>
      <c r="J5" s="909"/>
      <c r="K5" s="911"/>
      <c r="L5" s="908" t="s">
        <v>226</v>
      </c>
      <c r="M5" s="909"/>
      <c r="N5" s="911"/>
      <c r="O5" s="908" t="s">
        <v>227</v>
      </c>
      <c r="P5" s="909"/>
      <c r="Q5" s="911"/>
      <c r="R5" s="908" t="s">
        <v>228</v>
      </c>
      <c r="S5" s="909"/>
      <c r="T5" s="911"/>
      <c r="U5" s="908" t="s">
        <v>332</v>
      </c>
      <c r="V5" s="909"/>
      <c r="W5" s="911"/>
      <c r="X5" s="908" t="s">
        <v>333</v>
      </c>
      <c r="Y5" s="909"/>
      <c r="Z5" s="911"/>
      <c r="AA5" s="908" t="s">
        <v>231</v>
      </c>
      <c r="AB5" s="909"/>
      <c r="AC5" s="911"/>
      <c r="AD5" s="908" t="s">
        <v>232</v>
      </c>
      <c r="AE5" s="909"/>
      <c r="AF5" s="911"/>
      <c r="AG5" s="908" t="s">
        <v>233</v>
      </c>
      <c r="AH5" s="909"/>
      <c r="AI5" s="909"/>
    </row>
    <row r="6" spans="2:35" ht="15" customHeight="1" x14ac:dyDescent="0.2">
      <c r="B6" s="906"/>
      <c r="C6" s="633" t="s">
        <v>78</v>
      </c>
      <c r="D6" s="902" t="s">
        <v>79</v>
      </c>
      <c r="E6" s="910"/>
      <c r="F6" s="633" t="s">
        <v>78</v>
      </c>
      <c r="G6" s="902" t="s">
        <v>79</v>
      </c>
      <c r="H6" s="910"/>
      <c r="I6" s="633" t="s">
        <v>78</v>
      </c>
      <c r="J6" s="902" t="s">
        <v>79</v>
      </c>
      <c r="K6" s="910"/>
      <c r="L6" s="633" t="s">
        <v>78</v>
      </c>
      <c r="M6" s="902" t="s">
        <v>79</v>
      </c>
      <c r="N6" s="910"/>
      <c r="O6" s="633" t="s">
        <v>78</v>
      </c>
      <c r="P6" s="902" t="s">
        <v>79</v>
      </c>
      <c r="Q6" s="910"/>
      <c r="R6" s="633" t="s">
        <v>78</v>
      </c>
      <c r="S6" s="902" t="s">
        <v>79</v>
      </c>
      <c r="T6" s="910"/>
      <c r="U6" s="633" t="s">
        <v>78</v>
      </c>
      <c r="V6" s="902" t="s">
        <v>79</v>
      </c>
      <c r="W6" s="910"/>
      <c r="X6" s="633" t="s">
        <v>78</v>
      </c>
      <c r="Y6" s="902" t="s">
        <v>79</v>
      </c>
      <c r="Z6" s="910"/>
      <c r="AA6" s="633" t="s">
        <v>78</v>
      </c>
      <c r="AB6" s="902" t="s">
        <v>79</v>
      </c>
      <c r="AC6" s="910"/>
      <c r="AD6" s="633" t="s">
        <v>78</v>
      </c>
      <c r="AE6" s="902" t="s">
        <v>79</v>
      </c>
      <c r="AF6" s="910"/>
      <c r="AG6" s="633" t="s">
        <v>78</v>
      </c>
      <c r="AH6" s="902" t="s">
        <v>79</v>
      </c>
      <c r="AI6" s="903"/>
    </row>
    <row r="7" spans="2:35" ht="30" customHeight="1" x14ac:dyDescent="0.2">
      <c r="B7" s="907"/>
      <c r="C7" s="904" t="s">
        <v>325</v>
      </c>
      <c r="D7" s="905"/>
      <c r="E7" s="16" t="s">
        <v>82</v>
      </c>
      <c r="F7" s="904" t="s">
        <v>325</v>
      </c>
      <c r="G7" s="905"/>
      <c r="H7" s="16" t="s">
        <v>82</v>
      </c>
      <c r="I7" s="904" t="s">
        <v>325</v>
      </c>
      <c r="J7" s="905"/>
      <c r="K7" s="16" t="s">
        <v>82</v>
      </c>
      <c r="L7" s="904" t="s">
        <v>325</v>
      </c>
      <c r="M7" s="905"/>
      <c r="N7" s="16" t="s">
        <v>82</v>
      </c>
      <c r="O7" s="904" t="s">
        <v>325</v>
      </c>
      <c r="P7" s="905"/>
      <c r="Q7" s="16" t="s">
        <v>82</v>
      </c>
      <c r="R7" s="904" t="s">
        <v>325</v>
      </c>
      <c r="S7" s="905"/>
      <c r="T7" s="16" t="s">
        <v>82</v>
      </c>
      <c r="U7" s="904" t="s">
        <v>325</v>
      </c>
      <c r="V7" s="905"/>
      <c r="W7" s="16" t="s">
        <v>82</v>
      </c>
      <c r="X7" s="904" t="s">
        <v>325</v>
      </c>
      <c r="Y7" s="905"/>
      <c r="Z7" s="16" t="s">
        <v>82</v>
      </c>
      <c r="AA7" s="904" t="s">
        <v>325</v>
      </c>
      <c r="AB7" s="905"/>
      <c r="AC7" s="16" t="s">
        <v>82</v>
      </c>
      <c r="AD7" s="904" t="s">
        <v>325</v>
      </c>
      <c r="AE7" s="905"/>
      <c r="AF7" s="16" t="s">
        <v>82</v>
      </c>
      <c r="AG7" s="904" t="s">
        <v>325</v>
      </c>
      <c r="AH7" s="905"/>
      <c r="AI7" s="17" t="s">
        <v>82</v>
      </c>
    </row>
    <row r="8" spans="2:35" ht="15" customHeight="1" x14ac:dyDescent="0.2">
      <c r="B8" s="151" t="str">
        <f>Index!$B$4</f>
        <v>Devon Cornwall and the Isles of Scilly</v>
      </c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</row>
    <row r="9" spans="2:35" ht="15" customHeight="1" x14ac:dyDescent="0.2">
      <c r="B9" s="2" t="s">
        <v>105</v>
      </c>
      <c r="C9" s="108">
        <f>'Section 11 chart data'!$C$66</f>
        <v>1.2330000000000001</v>
      </c>
      <c r="D9" s="108">
        <f>'Section 11 chart data'!$C$83</f>
        <v>76.659000000000006</v>
      </c>
      <c r="E9" s="119">
        <f>'Section 11 chart data'!$D$83</f>
        <v>23.21</v>
      </c>
      <c r="F9" s="108">
        <f>'Section 11 chart data'!$D$66</f>
        <v>1.1779999999999999</v>
      </c>
      <c r="G9" s="108">
        <f>'Section 11 chart data'!$E$83</f>
        <v>71.724999999999994</v>
      </c>
      <c r="H9" s="119">
        <f>'Section 11 chart data'!$F$83</f>
        <v>17.27</v>
      </c>
      <c r="I9" s="108">
        <f>'Section 11 chart data'!$E$66</f>
        <v>1.0680000000000001</v>
      </c>
      <c r="J9" s="108">
        <f>'Section 11 chart data'!$G$83</f>
        <v>17.383749999999999</v>
      </c>
      <c r="K9" s="119">
        <f>'Section 11 chart data'!$H$83</f>
        <v>23.72</v>
      </c>
      <c r="L9" s="108">
        <f>'Section 11 chart data'!$F$66</f>
        <v>2.0339999999999998</v>
      </c>
      <c r="M9" s="108">
        <f>'Section 11 chart data'!$I$83</f>
        <v>54.444000000000003</v>
      </c>
      <c r="N9" s="119">
        <f>'Section 11 chart data'!$J$83</f>
        <v>17.68</v>
      </c>
      <c r="O9" s="108">
        <f>'Section 11 chart data'!$G$66</f>
        <v>1.58</v>
      </c>
      <c r="P9" s="108">
        <f>'Section 11 chart data'!$K$83</f>
        <v>54.802999999999997</v>
      </c>
      <c r="Q9" s="119">
        <f>'Section 11 chart data'!$L$83</f>
        <v>19.87</v>
      </c>
      <c r="R9" s="108">
        <f>'Section 11 chart data'!$H$66</f>
        <v>3.5289999999999999</v>
      </c>
      <c r="S9" s="108">
        <f>'Section 11 chart data'!$M$83</f>
        <v>81.849999999999994</v>
      </c>
      <c r="T9" s="119">
        <f>'Section 11 chart data'!$N$83</f>
        <v>33.380000000000003</v>
      </c>
      <c r="U9" s="108">
        <f>'Section 11 chart data'!$I$66</f>
        <v>3.3650000000000002</v>
      </c>
      <c r="V9" s="108">
        <f>'Section 11 chart data'!$O$83</f>
        <v>90.275000000000006</v>
      </c>
      <c r="W9" s="119">
        <f>'Section 11 chart data'!$P$83</f>
        <v>17.09</v>
      </c>
      <c r="X9" s="108">
        <f>'Section 11 chart data'!$J$66</f>
        <v>3.62</v>
      </c>
      <c r="Y9" s="108">
        <f>'Section 11 chart data'!$Q$83</f>
        <v>61.390999999999998</v>
      </c>
      <c r="Z9" s="119">
        <f>'Section 11 chart data'!$R$83</f>
        <v>14.14</v>
      </c>
      <c r="AA9" s="108">
        <f>'Section 11 chart data'!$K$66</f>
        <v>3.8079999999999998</v>
      </c>
      <c r="AB9" s="108">
        <f>'Section 11 chart data'!$S$83</f>
        <v>59.960999999999999</v>
      </c>
      <c r="AC9" s="119">
        <f>'Section 11 chart data'!$T$83</f>
        <v>14.72</v>
      </c>
      <c r="AD9" s="108">
        <f>'Section 11 chart data'!$L$66</f>
        <v>3.7189999999999999</v>
      </c>
      <c r="AE9" s="108">
        <f>'Section 11 chart data'!$U$83</f>
        <v>66.349999999999994</v>
      </c>
      <c r="AF9" s="119">
        <f>'Section 11 chart data'!$V$83</f>
        <v>16.649999999999999</v>
      </c>
      <c r="AG9" s="108">
        <f>'Section 11 chart data'!$M$66</f>
        <v>6.8019999999999996</v>
      </c>
      <c r="AH9" s="108">
        <f>'Section 11 chart data'!$W$83</f>
        <v>81.378</v>
      </c>
      <c r="AI9" s="120">
        <f>'Section 11 chart data'!$X$83</f>
        <v>20.61</v>
      </c>
    </row>
    <row r="10" spans="2:35" ht="15" customHeight="1" x14ac:dyDescent="0.2">
      <c r="B10" s="1" t="s">
        <v>94</v>
      </c>
      <c r="C10" s="110">
        <f>'Section 11 chart data'!$C$67</f>
        <v>9.7000000000000003E-2</v>
      </c>
      <c r="D10" s="110">
        <f>'Section 11 chart data'!$C$84</f>
        <v>20.370999999999999</v>
      </c>
      <c r="E10" s="111">
        <f>'Section 11 chart data'!$D$84</f>
        <v>50.77</v>
      </c>
      <c r="F10" s="110">
        <f>'Section 11 chart data'!$D$67</f>
        <v>0.125</v>
      </c>
      <c r="G10" s="110">
        <f>'Section 11 chart data'!$E$84</f>
        <v>26.47</v>
      </c>
      <c r="H10" s="111">
        <f>'Section 11 chart data'!$F$84</f>
        <v>32.130000000000003</v>
      </c>
      <c r="I10" s="110">
        <f>'Section 11 chart data'!$E$67</f>
        <v>0.123</v>
      </c>
      <c r="J10" s="110">
        <f>'Section 11 chart data'!$G$84</f>
        <v>3.335</v>
      </c>
      <c r="K10" s="111">
        <f>'Section 11 chart data'!$H$84</f>
        <v>24.46</v>
      </c>
      <c r="L10" s="110">
        <f>'Section 11 chart data'!$F$67</f>
        <v>0.151</v>
      </c>
      <c r="M10" s="110">
        <f>'Section 11 chart data'!$I$84</f>
        <v>20.893000000000001</v>
      </c>
      <c r="N10" s="111">
        <f>'Section 11 chart data'!$J$84</f>
        <v>28.38</v>
      </c>
      <c r="O10" s="110">
        <f>'Section 11 chart data'!$G$67</f>
        <v>0.15</v>
      </c>
      <c r="P10" s="110">
        <f>'Section 11 chart data'!$K$84</f>
        <v>15.944000000000001</v>
      </c>
      <c r="Q10" s="111">
        <f>'Section 11 chart data'!$L$84</f>
        <v>42.54</v>
      </c>
      <c r="R10" s="110">
        <f>'Section 11 chart data'!$H$67</f>
        <v>0.39</v>
      </c>
      <c r="S10" s="110">
        <f>'Section 11 chart data'!$M$84</f>
        <v>13.901</v>
      </c>
      <c r="T10" s="111">
        <f>'Section 11 chart data'!$N$84</f>
        <v>24.21</v>
      </c>
      <c r="U10" s="110">
        <f>'Section 11 chart data'!$I$67</f>
        <v>0.433</v>
      </c>
      <c r="V10" s="110">
        <f>'Section 11 chart data'!$O$84</f>
        <v>18.277999999999999</v>
      </c>
      <c r="W10" s="111">
        <f>'Section 11 chart data'!$P$84</f>
        <v>54.24</v>
      </c>
      <c r="X10" s="110">
        <f>'Section 11 chart data'!$J$67</f>
        <v>0.442</v>
      </c>
      <c r="Y10" s="110">
        <f>'Section 11 chart data'!$Q$84</f>
        <v>7.1989999999999998</v>
      </c>
      <c r="Z10" s="111">
        <f>'Section 11 chart data'!$R$84</f>
        <v>24.15</v>
      </c>
      <c r="AA10" s="110">
        <f>'Section 11 chart data'!$K$67</f>
        <v>0.50800000000000001</v>
      </c>
      <c r="AB10" s="110">
        <f>'Section 11 chart data'!$S$84</f>
        <v>8.0730000000000004</v>
      </c>
      <c r="AC10" s="111">
        <f>'Section 11 chart data'!$T$84</f>
        <v>21.37</v>
      </c>
      <c r="AD10" s="110">
        <f>'Section 11 chart data'!$L$67</f>
        <v>0.46700000000000003</v>
      </c>
      <c r="AE10" s="110">
        <f>'Section 11 chart data'!$U$84</f>
        <v>7.1879999999999997</v>
      </c>
      <c r="AF10" s="111">
        <f>'Section 11 chart data'!$V$84</f>
        <v>21.43</v>
      </c>
      <c r="AG10" s="110">
        <f>'Section 11 chart data'!$M$67</f>
        <v>0.66700000000000004</v>
      </c>
      <c r="AH10" s="110">
        <f>'Section 11 chart data'!$W$84</f>
        <v>21.143999999999998</v>
      </c>
      <c r="AI10" s="112">
        <f>'Section 11 chart data'!$X$84</f>
        <v>50.88</v>
      </c>
    </row>
    <row r="11" spans="2:35" ht="15" customHeight="1" x14ac:dyDescent="0.2">
      <c r="B11" s="1" t="s">
        <v>95</v>
      </c>
      <c r="C11" s="110">
        <f>'Section 11 chart data'!$C$68</f>
        <v>0.56000000000000005</v>
      </c>
      <c r="D11" s="110">
        <f>'Section 11 chart data'!$C$85</f>
        <v>3.7519999999999998</v>
      </c>
      <c r="E11" s="111">
        <f>'Section 11 chart data'!$D$85</f>
        <v>31.88</v>
      </c>
      <c r="F11" s="110">
        <f>'Section 11 chart data'!$D$68</f>
        <v>0.35399999999999998</v>
      </c>
      <c r="G11" s="110">
        <f>'Section 11 chart data'!$E$85</f>
        <v>6.8710000000000004</v>
      </c>
      <c r="H11" s="111">
        <f>'Section 11 chart data'!$F$85</f>
        <v>25.56</v>
      </c>
      <c r="I11" s="110">
        <f>'Section 11 chart data'!$E$68</f>
        <v>0.52300000000000002</v>
      </c>
      <c r="J11" s="110">
        <f>'Section 11 chart data'!$G$85</f>
        <v>4.0053124999999996</v>
      </c>
      <c r="K11" s="111">
        <f>'Section 11 chart data'!$H$85</f>
        <v>43.14</v>
      </c>
      <c r="L11" s="110">
        <f>'Section 11 chart data'!$F$68</f>
        <v>0.97699999999999998</v>
      </c>
      <c r="M11" s="110">
        <f>'Section 11 chart data'!$I$85</f>
        <v>7.6379999999999999</v>
      </c>
      <c r="N11" s="111">
        <f>'Section 11 chart data'!$J$85</f>
        <v>26.71</v>
      </c>
      <c r="O11" s="110">
        <f>'Section 11 chart data'!$G$68</f>
        <v>0.63900000000000001</v>
      </c>
      <c r="P11" s="110">
        <f>'Section 11 chart data'!$K$85</f>
        <v>12.997999999999999</v>
      </c>
      <c r="Q11" s="111">
        <f>'Section 11 chart data'!$L$85</f>
        <v>30.02</v>
      </c>
      <c r="R11" s="110">
        <f>'Section 11 chart data'!$H$68</f>
        <v>2.0299999999999998</v>
      </c>
      <c r="S11" s="110">
        <f>'Section 11 chart data'!$M$85</f>
        <v>8.0429999999999993</v>
      </c>
      <c r="T11" s="111">
        <f>'Section 11 chart data'!$N$85</f>
        <v>26.86</v>
      </c>
      <c r="U11" s="110">
        <f>'Section 11 chart data'!$I$68</f>
        <v>1.1359999999999999</v>
      </c>
      <c r="V11" s="110">
        <f>'Section 11 chart data'!$O$85</f>
        <v>23.527999999999999</v>
      </c>
      <c r="W11" s="111">
        <f>'Section 11 chart data'!$P$85</f>
        <v>41.16</v>
      </c>
      <c r="X11" s="110">
        <f>'Section 11 chart data'!$J$68</f>
        <v>1.573</v>
      </c>
      <c r="Y11" s="110">
        <f>'Section 11 chart data'!$Q$85</f>
        <v>13.36</v>
      </c>
      <c r="Z11" s="111">
        <f>'Section 11 chart data'!$R$85</f>
        <v>36.92</v>
      </c>
      <c r="AA11" s="110">
        <f>'Section 11 chart data'!$K$68</f>
        <v>1.363</v>
      </c>
      <c r="AB11" s="110">
        <f>'Section 11 chart data'!$S$85</f>
        <v>7.79</v>
      </c>
      <c r="AC11" s="111">
        <f>'Section 11 chart data'!$T$85</f>
        <v>27.73</v>
      </c>
      <c r="AD11" s="110">
        <f>'Section 11 chart data'!$L$68</f>
        <v>1.675</v>
      </c>
      <c r="AE11" s="110">
        <f>'Section 11 chart data'!$U$85</f>
        <v>17.47</v>
      </c>
      <c r="AF11" s="111">
        <f>'Section 11 chart data'!$V$85</f>
        <v>35.75</v>
      </c>
      <c r="AG11" s="110">
        <f>'Section 11 chart data'!$M$68</f>
        <v>4.077</v>
      </c>
      <c r="AH11" s="110">
        <f>'Section 11 chart data'!$W$85</f>
        <v>10.837</v>
      </c>
      <c r="AI11" s="112">
        <f>'Section 11 chart data'!$X$85</f>
        <v>39.61</v>
      </c>
    </row>
    <row r="12" spans="2:35" ht="15" customHeight="1" x14ac:dyDescent="0.2">
      <c r="B12" s="1" t="s">
        <v>96</v>
      </c>
      <c r="C12" s="110">
        <f>'Section 11 chart data'!$C$69</f>
        <v>6.0000000000000001E-3</v>
      </c>
      <c r="D12" s="110">
        <f>'Section 11 chart data'!$C$86</f>
        <v>4.2990000000000004</v>
      </c>
      <c r="E12" s="111">
        <f>'Section 11 chart data'!$D$86</f>
        <v>50.39</v>
      </c>
      <c r="F12" s="110">
        <f>'Section 11 chart data'!$D$69</f>
        <v>1E-3</v>
      </c>
      <c r="G12" s="110">
        <f>'Section 11 chart data'!$E$86</f>
        <v>3.1989999999999998</v>
      </c>
      <c r="H12" s="111">
        <f>'Section 11 chart data'!$F$86</f>
        <v>61.73</v>
      </c>
      <c r="I12" s="110">
        <f>'Section 11 chart data'!$E$69</f>
        <v>2.3E-2</v>
      </c>
      <c r="J12" s="110">
        <f>'Section 11 chart data'!$G$86</f>
        <v>0.76312500000000005</v>
      </c>
      <c r="K12" s="111">
        <f>'Section 11 chart data'!$H$86</f>
        <v>39.99</v>
      </c>
      <c r="L12" s="110">
        <f>'Section 11 chart data'!$F$69</f>
        <v>1E-3</v>
      </c>
      <c r="M12" s="110">
        <f>'Section 11 chart data'!$I$86</f>
        <v>2.754</v>
      </c>
      <c r="N12" s="111">
        <f>'Section 11 chart data'!$J$86</f>
        <v>51.35</v>
      </c>
      <c r="O12" s="110">
        <f>'Section 11 chart data'!$G$69</f>
        <v>8.9999999999999993E-3</v>
      </c>
      <c r="P12" s="110">
        <f>'Section 11 chart data'!$K$86</f>
        <v>1.64</v>
      </c>
      <c r="Q12" s="111">
        <f>'Section 11 chart data'!$L$86</f>
        <v>21.87</v>
      </c>
      <c r="R12" s="110">
        <f>'Section 11 chart data'!$H$69</f>
        <v>8.9999999999999993E-3</v>
      </c>
      <c r="S12" s="110">
        <f>'Section 11 chart data'!$M$86</f>
        <v>2.4750000000000001</v>
      </c>
      <c r="T12" s="111">
        <f>'Section 11 chart data'!$N$86</f>
        <v>28.69</v>
      </c>
      <c r="U12" s="110">
        <f>'Section 11 chart data'!$I$69</f>
        <v>1.6E-2</v>
      </c>
      <c r="V12" s="110">
        <f>'Section 11 chart data'!$O$86</f>
        <v>6.1619999999999999</v>
      </c>
      <c r="W12" s="111">
        <f>'Section 11 chart data'!$P$86</f>
        <v>28.85</v>
      </c>
      <c r="X12" s="110">
        <f>'Section 11 chart data'!$J$69</f>
        <v>1.2E-2</v>
      </c>
      <c r="Y12" s="110">
        <f>'Section 11 chart data'!$Q$86</f>
        <v>1.9670000000000001</v>
      </c>
      <c r="Z12" s="111">
        <f>'Section 11 chart data'!$R$86</f>
        <v>19.57</v>
      </c>
      <c r="AA12" s="110">
        <f>'Section 11 chart data'!$K$69</f>
        <v>8.9999999999999993E-3</v>
      </c>
      <c r="AB12" s="110">
        <f>'Section 11 chart data'!$S$86</f>
        <v>4.5439999999999996</v>
      </c>
      <c r="AC12" s="111">
        <f>'Section 11 chart data'!$T$86</f>
        <v>25.35</v>
      </c>
      <c r="AD12" s="110">
        <f>'Section 11 chart data'!$L$69</f>
        <v>7.0000000000000001E-3</v>
      </c>
      <c r="AE12" s="110">
        <f>'Section 11 chart data'!$U$86</f>
        <v>1.6719999999999999</v>
      </c>
      <c r="AF12" s="111">
        <f>'Section 11 chart data'!$V$86</f>
        <v>48.09</v>
      </c>
      <c r="AG12" s="110">
        <f>'Section 11 chart data'!$M$69</f>
        <v>3.2000000000000001E-2</v>
      </c>
      <c r="AH12" s="110">
        <f>'Section 11 chart data'!$W$86</f>
        <v>3.948</v>
      </c>
      <c r="AI12" s="112">
        <f>'Section 11 chart data'!$X$86</f>
        <v>44.02</v>
      </c>
    </row>
    <row r="13" spans="2:35" ht="15" customHeight="1" x14ac:dyDescent="0.2">
      <c r="B13" s="1" t="s">
        <v>97</v>
      </c>
      <c r="C13" s="110">
        <f>'Section 11 chart data'!$C$70</f>
        <v>1.4999999999999999E-2</v>
      </c>
      <c r="D13" s="110">
        <f>'Section 11 chart data'!$C$87</f>
        <v>22.068999999999999</v>
      </c>
      <c r="E13" s="111">
        <f>'Section 11 chart data'!$D$87</f>
        <v>25.14</v>
      </c>
      <c r="F13" s="110">
        <f>'Section 11 chart data'!$D$70</f>
        <v>1.2E-2</v>
      </c>
      <c r="G13" s="110">
        <f>'Section 11 chart data'!$E$87</f>
        <v>20.279</v>
      </c>
      <c r="H13" s="111">
        <f>'Section 11 chart data'!$F$87</f>
        <v>26.93</v>
      </c>
      <c r="I13" s="110">
        <f>'Section 11 chart data'!$E$70</f>
        <v>2.8000000000000001E-2</v>
      </c>
      <c r="J13" s="110">
        <f>'Section 11 chart data'!$G$87</f>
        <v>3.8459374999999998</v>
      </c>
      <c r="K13" s="111">
        <f>'Section 11 chart data'!$H$87</f>
        <v>46.84</v>
      </c>
      <c r="L13" s="110">
        <f>'Section 11 chart data'!$F$70</f>
        <v>1.0999999999999999E-2</v>
      </c>
      <c r="M13" s="110">
        <f>'Section 11 chart data'!$I$87</f>
        <v>2.4169999999999998</v>
      </c>
      <c r="N13" s="111">
        <f>'Section 11 chart data'!$J$87</f>
        <v>16.25</v>
      </c>
      <c r="O13" s="110">
        <f>'Section 11 chart data'!$G$70</f>
        <v>3.5000000000000003E-2</v>
      </c>
      <c r="P13" s="110">
        <f>'Section 11 chart data'!$K$87</f>
        <v>4.1879999999999997</v>
      </c>
      <c r="Q13" s="111">
        <f>'Section 11 chart data'!$L$87</f>
        <v>17.62</v>
      </c>
      <c r="R13" s="110">
        <f>'Section 11 chart data'!$H$70</f>
        <v>4.3999999999999997E-2</v>
      </c>
      <c r="S13" s="110">
        <f>'Section 11 chart data'!$M$87</f>
        <v>7.0650000000000004</v>
      </c>
      <c r="T13" s="111">
        <f>'Section 11 chart data'!$N$87</f>
        <v>21.46</v>
      </c>
      <c r="U13" s="110">
        <f>'Section 11 chart data'!$I$70</f>
        <v>2.5000000000000001E-2</v>
      </c>
      <c r="V13" s="110">
        <f>'Section 11 chart data'!$O$87</f>
        <v>10.116</v>
      </c>
      <c r="W13" s="111">
        <f>'Section 11 chart data'!$P$87</f>
        <v>18.59</v>
      </c>
      <c r="X13" s="110">
        <f>'Section 11 chart data'!$J$70</f>
        <v>5.1999999999999998E-2</v>
      </c>
      <c r="Y13" s="110">
        <f>'Section 11 chart data'!$Q$87</f>
        <v>7.1029999999999998</v>
      </c>
      <c r="Z13" s="111">
        <f>'Section 11 chart data'!$R$87</f>
        <v>19.829999999999998</v>
      </c>
      <c r="AA13" s="110">
        <f>'Section 11 chart data'!$K$70</f>
        <v>8.4000000000000005E-2</v>
      </c>
      <c r="AB13" s="110">
        <f>'Section 11 chart data'!$S$87</f>
        <v>7.556</v>
      </c>
      <c r="AC13" s="111">
        <f>'Section 11 chart data'!$T$87</f>
        <v>21.38</v>
      </c>
      <c r="AD13" s="110">
        <f>'Section 11 chart data'!$L$70</f>
        <v>2.8000000000000001E-2</v>
      </c>
      <c r="AE13" s="110">
        <f>'Section 11 chart data'!$U$87</f>
        <v>11.15</v>
      </c>
      <c r="AF13" s="111">
        <f>'Section 11 chart data'!$V$87</f>
        <v>24.99</v>
      </c>
      <c r="AG13" s="110">
        <f>'Section 11 chart data'!$M$70</f>
        <v>0.16800000000000001</v>
      </c>
      <c r="AH13" s="110">
        <f>'Section 11 chart data'!$W$87</f>
        <v>12.851000000000001</v>
      </c>
      <c r="AI13" s="112">
        <f>'Section 11 chart data'!$X$87</f>
        <v>28.86</v>
      </c>
    </row>
    <row r="14" spans="2:35" ht="15" customHeight="1" x14ac:dyDescent="0.2">
      <c r="B14" s="1" t="s">
        <v>98</v>
      </c>
      <c r="C14" s="110">
        <f>'Section 11 chart data'!$C$71</f>
        <v>6.0000000000000001E-3</v>
      </c>
      <c r="D14" s="110">
        <f>'Section 11 chart data'!$C$88</f>
        <v>7.6740000000000004</v>
      </c>
      <c r="E14" s="111">
        <f>'Section 11 chart data'!$D$88</f>
        <v>43.65</v>
      </c>
      <c r="F14" s="110">
        <f>'Section 11 chart data'!$D$71</f>
        <v>6.0000000000000001E-3</v>
      </c>
      <c r="G14" s="110">
        <f>'Section 11 chart data'!$E$88</f>
        <v>6.0149999999999997</v>
      </c>
      <c r="H14" s="111">
        <f>'Section 11 chart data'!$F$88</f>
        <v>33.17</v>
      </c>
      <c r="I14" s="110">
        <f>'Section 11 chart data'!$E$71</f>
        <v>4.1000000000000002E-2</v>
      </c>
      <c r="J14" s="110">
        <f>'Section 11 chart data'!$G$88</f>
        <v>1.2453125</v>
      </c>
      <c r="K14" s="111">
        <f>'Section 11 chart data'!$H$88</f>
        <v>42.11</v>
      </c>
      <c r="L14" s="110">
        <f>'Section 11 chart data'!$F$71</f>
        <v>3.0000000000000001E-3</v>
      </c>
      <c r="M14" s="110">
        <f>'Section 11 chart data'!$I$88</f>
        <v>2.1659999999999999</v>
      </c>
      <c r="N14" s="111">
        <f>'Section 11 chart data'!$J$88</f>
        <v>30.55</v>
      </c>
      <c r="O14" s="110">
        <f>'Section 11 chart data'!$G$71</f>
        <v>5.0999999999999997E-2</v>
      </c>
      <c r="P14" s="110">
        <f>'Section 11 chart data'!$K$88</f>
        <v>4.6859999999999999</v>
      </c>
      <c r="Q14" s="111">
        <f>'Section 11 chart data'!$L$88</f>
        <v>29.08</v>
      </c>
      <c r="R14" s="110">
        <f>'Section 11 chart data'!$H$71</f>
        <v>7.1999999999999995E-2</v>
      </c>
      <c r="S14" s="110">
        <f>'Section 11 chart data'!$M$88</f>
        <v>2.8410000000000002</v>
      </c>
      <c r="T14" s="111">
        <f>'Section 11 chart data'!$N$88</f>
        <v>25</v>
      </c>
      <c r="U14" s="110">
        <f>'Section 11 chart data'!$I$71</f>
        <v>0.111</v>
      </c>
      <c r="V14" s="110">
        <f>'Section 11 chart data'!$O$88</f>
        <v>7.4109999999999996</v>
      </c>
      <c r="W14" s="111">
        <f>'Section 11 chart data'!$P$88</f>
        <v>27.97</v>
      </c>
      <c r="X14" s="110">
        <f>'Section 11 chart data'!$J$71</f>
        <v>0.13200000000000001</v>
      </c>
      <c r="Y14" s="110">
        <f>'Section 11 chart data'!$Q$88</f>
        <v>3.5110000000000001</v>
      </c>
      <c r="Z14" s="111">
        <f>'Section 11 chart data'!$R$88</f>
        <v>23.37</v>
      </c>
      <c r="AA14" s="110">
        <f>'Section 11 chart data'!$K$71</f>
        <v>0.28000000000000003</v>
      </c>
      <c r="AB14" s="110">
        <f>'Section 11 chart data'!$S$88</f>
        <v>4.1319999999999997</v>
      </c>
      <c r="AC14" s="111">
        <f>'Section 11 chart data'!$T$88</f>
        <v>29</v>
      </c>
      <c r="AD14" s="110">
        <f>'Section 11 chart data'!$L$71</f>
        <v>0.56799999999999995</v>
      </c>
      <c r="AE14" s="110">
        <f>'Section 11 chart data'!$U$88</f>
        <v>8.1780000000000008</v>
      </c>
      <c r="AF14" s="111">
        <f>'Section 11 chart data'!$V$88</f>
        <v>45.98</v>
      </c>
      <c r="AG14" s="110">
        <f>'Section 11 chart data'!$M$71</f>
        <v>0.495</v>
      </c>
      <c r="AH14" s="110">
        <f>'Section 11 chart data'!$W$88</f>
        <v>6.0309999999999997</v>
      </c>
      <c r="AI14" s="112">
        <f>'Section 11 chart data'!$X$88</f>
        <v>25.62</v>
      </c>
    </row>
    <row r="15" spans="2:35" ht="15" customHeight="1" x14ac:dyDescent="0.2">
      <c r="B15" s="1" t="s">
        <v>99</v>
      </c>
      <c r="C15" s="110">
        <f>'Section 11 chart data'!$C$72</f>
        <v>7.0000000000000007E-2</v>
      </c>
      <c r="D15" s="110">
        <f>'Section 11 chart data'!$C$89</f>
        <v>13.335000000000001</v>
      </c>
      <c r="E15" s="111">
        <f>'Section 11 chart data'!$D$89</f>
        <v>65.77</v>
      </c>
      <c r="F15" s="110">
        <f>'Section 11 chart data'!$D$72</f>
        <v>0.13300000000000001</v>
      </c>
      <c r="G15" s="110">
        <f>'Section 11 chart data'!$E$89</f>
        <v>3.8929999999999998</v>
      </c>
      <c r="H15" s="111">
        <f>'Section 11 chart data'!$F$89</f>
        <v>43.7</v>
      </c>
      <c r="I15" s="110">
        <f>'Section 11 chart data'!$E$72</f>
        <v>0.115</v>
      </c>
      <c r="J15" s="110">
        <f>'Section 11 chart data'!$G$89</f>
        <v>1.2524999999999999</v>
      </c>
      <c r="K15" s="111">
        <f>'Section 11 chart data'!$H$89</f>
        <v>42.65</v>
      </c>
      <c r="L15" s="110">
        <f>'Section 11 chart data'!$F$72</f>
        <v>8.5999999999999993E-2</v>
      </c>
      <c r="M15" s="110">
        <f>'Section 11 chart data'!$I$89</f>
        <v>4.0110000000000001</v>
      </c>
      <c r="N15" s="111">
        <f>'Section 11 chart data'!$J$89</f>
        <v>41.47</v>
      </c>
      <c r="O15" s="110">
        <f>'Section 11 chart data'!$G$72</f>
        <v>1.2E-2</v>
      </c>
      <c r="P15" s="110">
        <f>'Section 11 chart data'!$K$89</f>
        <v>5.4889999999999999</v>
      </c>
      <c r="Q15" s="111">
        <f>'Section 11 chart data'!$L$89</f>
        <v>41.19</v>
      </c>
      <c r="R15" s="110">
        <f>'Section 11 chart data'!$H$72</f>
        <v>1.4E-2</v>
      </c>
      <c r="S15" s="110">
        <f>'Section 11 chart data'!$M$89</f>
        <v>31.27</v>
      </c>
      <c r="T15" s="111">
        <f>'Section 11 chart data'!$N$89</f>
        <v>82.24</v>
      </c>
      <c r="U15" s="110">
        <f>'Section 11 chart data'!$I$72</f>
        <v>8.1000000000000003E-2</v>
      </c>
      <c r="V15" s="110">
        <f>'Section 11 chart data'!$O$89</f>
        <v>2.81</v>
      </c>
      <c r="W15" s="111">
        <f>'Section 11 chart data'!$P$89</f>
        <v>40.020000000000003</v>
      </c>
      <c r="X15" s="110">
        <f>'Section 11 chart data'!$J$72</f>
        <v>0.14599999999999999</v>
      </c>
      <c r="Y15" s="110">
        <f>'Section 11 chart data'!$Q$89</f>
        <v>2.79</v>
      </c>
      <c r="Z15" s="111">
        <f>'Section 11 chart data'!$R$89</f>
        <v>40.15</v>
      </c>
      <c r="AA15" s="110">
        <f>'Section 11 chart data'!$K$72</f>
        <v>8.7999999999999995E-2</v>
      </c>
      <c r="AB15" s="110">
        <f>'Section 11 chart data'!$S$89</f>
        <v>28.971</v>
      </c>
      <c r="AC15" s="111">
        <f>'Section 11 chart data'!$T$89</f>
        <v>62.66</v>
      </c>
      <c r="AD15" s="110">
        <f>'Section 11 chart data'!$L$72</f>
        <v>0.14000000000000001</v>
      </c>
      <c r="AE15" s="110">
        <f>'Section 11 chart data'!$U$89</f>
        <v>6.4359999999999999</v>
      </c>
      <c r="AF15" s="111">
        <f>'Section 11 chart data'!$V$89</f>
        <v>66.11</v>
      </c>
      <c r="AG15" s="110">
        <f>'Section 11 chart data'!$M$72</f>
        <v>0.121</v>
      </c>
      <c r="AH15" s="110">
        <f>'Section 11 chart data'!$W$89</f>
        <v>1.3149999999999999</v>
      </c>
      <c r="AI15" s="112">
        <f>'Section 11 chart data'!$X$89</f>
        <v>25.4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1.3660000000000001</v>
      </c>
      <c r="E16" s="111">
        <f>'Section 11 chart data'!$D$90</f>
        <v>48.6</v>
      </c>
      <c r="F16" s="110">
        <f>'Section 11 chart data'!$D$73</f>
        <v>0</v>
      </c>
      <c r="G16" s="110">
        <f>'Section 11 chart data'!$E$90</f>
        <v>1.3460000000000001</v>
      </c>
      <c r="H16" s="111">
        <f>'Section 11 chart data'!$F$90</f>
        <v>17.96</v>
      </c>
      <c r="I16" s="110">
        <f>'Section 11 chart data'!$E$73</f>
        <v>0</v>
      </c>
      <c r="J16" s="110">
        <f>'Section 11 chart data'!$G$90</f>
        <v>0.95750000000000002</v>
      </c>
      <c r="K16" s="111">
        <f>'Section 11 chart data'!$H$90</f>
        <v>29.03</v>
      </c>
      <c r="L16" s="110">
        <f>'Section 11 chart data'!$F$73</f>
        <v>0</v>
      </c>
      <c r="M16" s="110">
        <f>'Section 11 chart data'!$I$90</f>
        <v>2.6659999999999999</v>
      </c>
      <c r="N16" s="111">
        <f>'Section 11 chart data'!$J$90</f>
        <v>17.91</v>
      </c>
      <c r="O16" s="110">
        <f>'Section 11 chart data'!$G$73</f>
        <v>0</v>
      </c>
      <c r="P16" s="110">
        <f>'Section 11 chart data'!$K$90</f>
        <v>2.931</v>
      </c>
      <c r="Q16" s="111">
        <f>'Section 11 chart data'!$L$90</f>
        <v>16.57</v>
      </c>
      <c r="R16" s="110">
        <f>'Section 11 chart data'!$H$73</f>
        <v>0</v>
      </c>
      <c r="S16" s="110">
        <f>'Section 11 chart data'!$M$90</f>
        <v>5.3140000000000001</v>
      </c>
      <c r="T16" s="111">
        <f>'Section 11 chart data'!$N$90</f>
        <v>23.9</v>
      </c>
      <c r="U16" s="110">
        <f>'Section 11 chart data'!$I$73</f>
        <v>0</v>
      </c>
      <c r="V16" s="110">
        <f>'Section 11 chart data'!$O$90</f>
        <v>6.4219999999999997</v>
      </c>
      <c r="W16" s="111">
        <f>'Section 11 chart data'!$P$90</f>
        <v>19.14</v>
      </c>
      <c r="X16" s="110">
        <f>'Section 11 chart data'!$J$73</f>
        <v>0</v>
      </c>
      <c r="Y16" s="110">
        <f>'Section 11 chart data'!$Q$90</f>
        <v>12.95</v>
      </c>
      <c r="Z16" s="111">
        <f>'Section 11 chart data'!$R$90</f>
        <v>27.77</v>
      </c>
      <c r="AA16" s="110">
        <f>'Section 11 chart data'!$K$73</f>
        <v>0</v>
      </c>
      <c r="AB16" s="110">
        <f>'Section 11 chart data'!$S$90</f>
        <v>4.1859999999999999</v>
      </c>
      <c r="AC16" s="111">
        <f>'Section 11 chart data'!$T$90</f>
        <v>43.06</v>
      </c>
      <c r="AD16" s="110">
        <f>'Section 11 chart data'!$L$73</f>
        <v>0</v>
      </c>
      <c r="AE16" s="110">
        <f>'Section 11 chart data'!$U$90</f>
        <v>3.2240000000000002</v>
      </c>
      <c r="AF16" s="111">
        <f>'Section 11 chart data'!$V$90</f>
        <v>24.09</v>
      </c>
      <c r="AG16" s="110">
        <f>'Section 11 chart data'!$M$73</f>
        <v>0</v>
      </c>
      <c r="AH16" s="110">
        <f>'Section 11 chart data'!$W$90</f>
        <v>1.6459999999999999</v>
      </c>
      <c r="AI16" s="112">
        <f>'Section 11 chart data'!$X$90</f>
        <v>57.54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0.995</v>
      </c>
      <c r="E17" s="111">
        <f>'Section 11 chart data'!$D$91</f>
        <v>48.99</v>
      </c>
      <c r="F17" s="110">
        <f>'Section 11 chart data'!$D$74</f>
        <v>0</v>
      </c>
      <c r="G17" s="110">
        <f>'Section 11 chart data'!$E$91</f>
        <v>1.008</v>
      </c>
      <c r="H17" s="111">
        <f>'Section 11 chart data'!$F$91</f>
        <v>36.64</v>
      </c>
      <c r="I17" s="110">
        <f>'Section 11 chart data'!$E$74</f>
        <v>0</v>
      </c>
      <c r="J17" s="110">
        <f>'Section 11 chart data'!$G$91</f>
        <v>0.2759375</v>
      </c>
      <c r="K17" s="111">
        <f>'Section 11 chart data'!$H$91</f>
        <v>34.22</v>
      </c>
      <c r="L17" s="110">
        <f>'Section 11 chart data'!$F$74</f>
        <v>0</v>
      </c>
      <c r="M17" s="110">
        <f>'Section 11 chart data'!$I$91</f>
        <v>0.93400000000000005</v>
      </c>
      <c r="N17" s="111">
        <f>'Section 11 chart data'!$J$91</f>
        <v>32.619999999999997</v>
      </c>
      <c r="O17" s="110">
        <f>'Section 11 chart data'!$G$74</f>
        <v>0</v>
      </c>
      <c r="P17" s="110">
        <f>'Section 11 chart data'!$K$91</f>
        <v>1.028</v>
      </c>
      <c r="Q17" s="111">
        <f>'Section 11 chart data'!$L$91</f>
        <v>29.74</v>
      </c>
      <c r="R17" s="110">
        <f>'Section 11 chart data'!$H$74</f>
        <v>0</v>
      </c>
      <c r="S17" s="110">
        <f>'Section 11 chart data'!$M$91</f>
        <v>1.2070000000000001</v>
      </c>
      <c r="T17" s="111">
        <f>'Section 11 chart data'!$N$91</f>
        <v>25.84</v>
      </c>
      <c r="U17" s="110">
        <f>'Section 11 chart data'!$I$74</f>
        <v>0</v>
      </c>
      <c r="V17" s="110">
        <f>'Section 11 chart data'!$O$91</f>
        <v>1.637</v>
      </c>
      <c r="W17" s="111">
        <f>'Section 11 chart data'!$P$91</f>
        <v>21.96</v>
      </c>
      <c r="X17" s="110">
        <f>'Section 11 chart data'!$J$74</f>
        <v>0</v>
      </c>
      <c r="Y17" s="110">
        <f>'Section 11 chart data'!$Q$91</f>
        <v>1.7170000000000001</v>
      </c>
      <c r="Z17" s="111">
        <f>'Section 11 chart data'!$R$91</f>
        <v>22.51</v>
      </c>
      <c r="AA17" s="110">
        <f>'Section 11 chart data'!$K$74</f>
        <v>0</v>
      </c>
      <c r="AB17" s="110">
        <f>'Section 11 chart data'!$S$91</f>
        <v>1.4550000000000001</v>
      </c>
      <c r="AC17" s="111">
        <f>'Section 11 chart data'!$T$91</f>
        <v>22.96</v>
      </c>
      <c r="AD17" s="110">
        <f>'Section 11 chart data'!$L$74</f>
        <v>0</v>
      </c>
      <c r="AE17" s="110">
        <f>'Section 11 chart data'!$U$91</f>
        <v>6.5430000000000001</v>
      </c>
      <c r="AF17" s="111">
        <f>'Section 11 chart data'!$V$91</f>
        <v>76.13</v>
      </c>
      <c r="AG17" s="110">
        <f>'Section 11 chart data'!$M$74</f>
        <v>0</v>
      </c>
      <c r="AH17" s="110">
        <f>'Section 11 chart data'!$W$91</f>
        <v>1.585</v>
      </c>
      <c r="AI17" s="112">
        <f>'Section 11 chart data'!$X$91</f>
        <v>18.010000000000002</v>
      </c>
    </row>
    <row r="18" spans="2:35" ht="15" customHeight="1" x14ac:dyDescent="0.2">
      <c r="B18" s="1" t="s">
        <v>102</v>
      </c>
      <c r="C18" s="110">
        <f>'Section 11 chart data'!$C$75</f>
        <v>3.6999999999999998E-2</v>
      </c>
      <c r="D18" s="110">
        <f>'Section 11 chart data'!$C$92</f>
        <v>1.7649999999999999</v>
      </c>
      <c r="E18" s="111">
        <f>'Section 11 chart data'!$D$92</f>
        <v>45.38</v>
      </c>
      <c r="F18" s="110">
        <f>'Section 11 chart data'!$D$75</f>
        <v>7.0000000000000001E-3</v>
      </c>
      <c r="G18" s="110">
        <f>'Section 11 chart data'!$E$92</f>
        <v>5.5119999999999996</v>
      </c>
      <c r="H18" s="111">
        <f>'Section 11 chart data'!$F$92</f>
        <v>64.400000000000006</v>
      </c>
      <c r="I18" s="110">
        <f>'Section 11 chart data'!$E$75</f>
        <v>4.0000000000000001E-3</v>
      </c>
      <c r="J18" s="110">
        <f>'Section 11 chart data'!$G$92</f>
        <v>0.3853125</v>
      </c>
      <c r="K18" s="111">
        <f>'Section 11 chart data'!$H$92</f>
        <v>32.97</v>
      </c>
      <c r="L18" s="110">
        <f>'Section 11 chart data'!$F$75</f>
        <v>8.0000000000000002E-3</v>
      </c>
      <c r="M18" s="110">
        <f>'Section 11 chart data'!$I$92</f>
        <v>2.1280000000000001</v>
      </c>
      <c r="N18" s="111">
        <f>'Section 11 chart data'!$J$92</f>
        <v>59.09</v>
      </c>
      <c r="O18" s="110">
        <f>'Section 11 chart data'!$G$75</f>
        <v>2.4E-2</v>
      </c>
      <c r="P18" s="110">
        <f>'Section 11 chart data'!$K$92</f>
        <v>0.93100000000000005</v>
      </c>
      <c r="Q18" s="111">
        <f>'Section 11 chart data'!$L$92</f>
        <v>36.61</v>
      </c>
      <c r="R18" s="110">
        <f>'Section 11 chart data'!$H$75</f>
        <v>4.5999999999999999E-2</v>
      </c>
      <c r="S18" s="110">
        <f>'Section 11 chart data'!$M$92</f>
        <v>1.0669999999999999</v>
      </c>
      <c r="T18" s="111">
        <f>'Section 11 chart data'!$N$92</f>
        <v>33.39</v>
      </c>
      <c r="U18" s="110">
        <f>'Section 11 chart data'!$I$75</f>
        <v>1.2999999999999999E-2</v>
      </c>
      <c r="V18" s="110">
        <f>'Section 11 chart data'!$O$92</f>
        <v>3.7469999999999999</v>
      </c>
      <c r="W18" s="111">
        <f>'Section 11 chart data'!$P$92</f>
        <v>46.81</v>
      </c>
      <c r="X18" s="110">
        <f>'Section 11 chart data'!$J$75</f>
        <v>3.1E-2</v>
      </c>
      <c r="Y18" s="110">
        <f>'Section 11 chart data'!$Q$92</f>
        <v>1.488</v>
      </c>
      <c r="Z18" s="111">
        <f>'Section 11 chart data'!$R$92</f>
        <v>32.29</v>
      </c>
      <c r="AA18" s="110">
        <f>'Section 11 chart data'!$K$75</f>
        <v>1.4999999999999999E-2</v>
      </c>
      <c r="AB18" s="110">
        <f>'Section 11 chart data'!$S$92</f>
        <v>2.86</v>
      </c>
      <c r="AC18" s="111">
        <f>'Section 11 chart data'!$T$92</f>
        <v>34.94</v>
      </c>
      <c r="AD18" s="110">
        <f>'Section 11 chart data'!$L$75</f>
        <v>4.3999999999999997E-2</v>
      </c>
      <c r="AE18" s="110">
        <f>'Section 11 chart data'!$U$92</f>
        <v>1.137</v>
      </c>
      <c r="AF18" s="111">
        <f>'Section 11 chart data'!$V$92</f>
        <v>46.76</v>
      </c>
      <c r="AG18" s="110">
        <f>'Section 11 chart data'!$M$75</f>
        <v>2.5000000000000001E-2</v>
      </c>
      <c r="AH18" s="110">
        <f>'Section 11 chart data'!$W$92</f>
        <v>1.048</v>
      </c>
      <c r="AI18" s="112">
        <f>'Section 11 chart data'!$X$92</f>
        <v>42.04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0.81699999999999995</v>
      </c>
      <c r="E19" s="111">
        <f>'Section 11 chart data'!$D$93</f>
        <v>48.51</v>
      </c>
      <c r="F19" s="110">
        <f>'Section 11 chart data'!$D$76</f>
        <v>0</v>
      </c>
      <c r="G19" s="110">
        <f>'Section 11 chart data'!$E$93</f>
        <v>1.1759999999999999</v>
      </c>
      <c r="H19" s="111">
        <f>'Section 11 chart data'!$F$93</f>
        <v>31.48</v>
      </c>
      <c r="I19" s="110">
        <f>'Section 11 chart data'!$E$76</f>
        <v>0</v>
      </c>
      <c r="J19" s="110">
        <f>'Section 11 chart data'!$G$93</f>
        <v>0.4971875</v>
      </c>
      <c r="K19" s="111">
        <f>'Section 11 chart data'!$H$93</f>
        <v>25.71</v>
      </c>
      <c r="L19" s="110">
        <f>'Section 11 chart data'!$F$76</f>
        <v>0</v>
      </c>
      <c r="M19" s="110">
        <f>'Section 11 chart data'!$I$93</f>
        <v>1.8720000000000001</v>
      </c>
      <c r="N19" s="111">
        <f>'Section 11 chart data'!$J$93</f>
        <v>22.53</v>
      </c>
      <c r="O19" s="110">
        <f>'Section 11 chart data'!$G$76</f>
        <v>0</v>
      </c>
      <c r="P19" s="110">
        <f>'Section 11 chart data'!$K$93</f>
        <v>2.2189999999999999</v>
      </c>
      <c r="Q19" s="111">
        <f>'Section 11 chart data'!$L$93</f>
        <v>19.760000000000002</v>
      </c>
      <c r="R19" s="110">
        <f>'Section 11 chart data'!$H$76</f>
        <v>0</v>
      </c>
      <c r="S19" s="110">
        <f>'Section 11 chart data'!$M$93</f>
        <v>2.4860000000000002</v>
      </c>
      <c r="T19" s="111">
        <f>'Section 11 chart data'!$N$93</f>
        <v>18.739999999999998</v>
      </c>
      <c r="U19" s="110">
        <f>'Section 11 chart data'!$I$76</f>
        <v>0</v>
      </c>
      <c r="V19" s="110">
        <f>'Section 11 chart data'!$O$93</f>
        <v>3.2789999999999999</v>
      </c>
      <c r="W19" s="111">
        <f>'Section 11 chart data'!$P$93</f>
        <v>22.8</v>
      </c>
      <c r="X19" s="110">
        <f>'Section 11 chart data'!$J$76</f>
        <v>0</v>
      </c>
      <c r="Y19" s="110">
        <f>'Section 11 chart data'!$Q$93</f>
        <v>2.4460000000000002</v>
      </c>
      <c r="Z19" s="111">
        <f>'Section 11 chart data'!$R$93</f>
        <v>18.989999999999998</v>
      </c>
      <c r="AA19" s="110">
        <f>'Section 11 chart data'!$K$76</f>
        <v>0</v>
      </c>
      <c r="AB19" s="110">
        <f>'Section 11 chart data'!$S$93</f>
        <v>3.5920000000000001</v>
      </c>
      <c r="AC19" s="111">
        <f>'Section 11 chart data'!$T$93</f>
        <v>22.12</v>
      </c>
      <c r="AD19" s="110">
        <f>'Section 11 chart data'!$L$76</f>
        <v>0</v>
      </c>
      <c r="AE19" s="110">
        <f>'Section 11 chart data'!$U$93</f>
        <v>6.6790000000000003</v>
      </c>
      <c r="AF19" s="111">
        <f>'Section 11 chart data'!$V$93</f>
        <v>62.22</v>
      </c>
      <c r="AG19" s="110">
        <f>'Section 11 chart data'!$M$76</f>
        <v>0</v>
      </c>
      <c r="AH19" s="110">
        <f>'Section 11 chart data'!$W$93</f>
        <v>6.23</v>
      </c>
      <c r="AI19" s="112">
        <f>'Section 11 chart data'!$X$93</f>
        <v>28.01</v>
      </c>
    </row>
    <row r="20" spans="2:35" ht="15" customHeight="1" x14ac:dyDescent="0.2">
      <c r="B20" s="1" t="s">
        <v>104</v>
      </c>
      <c r="C20" s="114">
        <f>'Section 11 chart data'!$C$77</f>
        <v>0.44</v>
      </c>
      <c r="D20" s="114">
        <f>'Section 11 chart data'!$C$94</f>
        <v>4.3760000000000003</v>
      </c>
      <c r="E20" s="115">
        <f>'Section 11 chart data'!$D$94</f>
        <v>45.29</v>
      </c>
      <c r="F20" s="114">
        <f>'Section 11 chart data'!$D$77</f>
        <v>0.54100000000000004</v>
      </c>
      <c r="G20" s="114">
        <f>'Section 11 chart data'!$E$94</f>
        <v>6.8810000000000002</v>
      </c>
      <c r="H20" s="115">
        <f>'Section 11 chart data'!$F$94</f>
        <v>32.229999999999997</v>
      </c>
      <c r="I20" s="114">
        <f>'Section 11 chart data'!$E$77</f>
        <v>0.21299999999999999</v>
      </c>
      <c r="J20" s="114">
        <f>'Section 11 chart data'!$G$94</f>
        <v>1.465625</v>
      </c>
      <c r="K20" s="115">
        <f>'Section 11 chart data'!$H$94</f>
        <v>24.16</v>
      </c>
      <c r="L20" s="114">
        <f>'Section 11 chart data'!$F$77</f>
        <v>0.79600000000000004</v>
      </c>
      <c r="M20" s="114">
        <f>'Section 11 chart data'!$I$94</f>
        <v>11.198</v>
      </c>
      <c r="N20" s="115">
        <f>'Section 11 chart data'!$J$94</f>
        <v>56.29</v>
      </c>
      <c r="O20" s="114">
        <f>'Section 11 chart data'!$G$77</f>
        <v>0.66</v>
      </c>
      <c r="P20" s="114">
        <f>'Section 11 chart data'!$K$94</f>
        <v>5.6639999999999997</v>
      </c>
      <c r="Q20" s="115">
        <f>'Section 11 chart data'!$L$94</f>
        <v>16.96</v>
      </c>
      <c r="R20" s="114">
        <f>'Section 11 chart data'!$H$77</f>
        <v>0.92400000000000004</v>
      </c>
      <c r="S20" s="114">
        <f>'Section 11 chart data'!$M$94</f>
        <v>8.048</v>
      </c>
      <c r="T20" s="115">
        <f>'Section 11 chart data'!$N$94</f>
        <v>21</v>
      </c>
      <c r="U20" s="114">
        <f>'Section 11 chart data'!$I$77</f>
        <v>1.55</v>
      </c>
      <c r="V20" s="114">
        <f>'Section 11 chart data'!$O$94</f>
        <v>8.1329999999999991</v>
      </c>
      <c r="W20" s="115">
        <f>'Section 11 chart data'!$P$94</f>
        <v>16.3</v>
      </c>
      <c r="X20" s="114">
        <f>'Section 11 chart data'!$J$77</f>
        <v>1.2310000000000001</v>
      </c>
      <c r="Y20" s="114">
        <f>'Section 11 chart data'!$Q$94</f>
        <v>10.666</v>
      </c>
      <c r="Z20" s="115">
        <f>'Section 11 chart data'!$R$94</f>
        <v>24.65</v>
      </c>
      <c r="AA20" s="114">
        <f>'Section 11 chart data'!$K$77</f>
        <v>1.4610000000000001</v>
      </c>
      <c r="AB20" s="114">
        <f>'Section 11 chart data'!$S$94</f>
        <v>6.9939999999999998</v>
      </c>
      <c r="AC20" s="115">
        <f>'Section 11 chart data'!$T$94</f>
        <v>18.09</v>
      </c>
      <c r="AD20" s="114">
        <f>'Section 11 chart data'!$L$77</f>
        <v>0.79</v>
      </c>
      <c r="AE20" s="114">
        <f>'Section 11 chart data'!$U$94</f>
        <v>7.0679999999999996</v>
      </c>
      <c r="AF20" s="115">
        <f>'Section 11 chart data'!$V$94</f>
        <v>19.72</v>
      </c>
      <c r="AG20" s="114">
        <f>'Section 11 chart data'!$M$77</f>
        <v>1.218</v>
      </c>
      <c r="AH20" s="114">
        <f>'Section 11 chart data'!$W$94</f>
        <v>16.416</v>
      </c>
      <c r="AI20" s="116">
        <f>'Section 11 chart data'!$X$94</f>
        <v>40.119999999999997</v>
      </c>
    </row>
    <row r="23" spans="2:35" ht="15" customHeight="1" x14ac:dyDescent="0.2">
      <c r="B23" s="906" t="s">
        <v>77</v>
      </c>
      <c r="C23" s="908" t="s">
        <v>331</v>
      </c>
      <c r="D23" s="909"/>
      <c r="E23" s="911"/>
      <c r="F23" s="908" t="s">
        <v>222</v>
      </c>
      <c r="G23" s="909"/>
      <c r="H23" s="909"/>
    </row>
    <row r="24" spans="2:35" ht="15" customHeight="1" x14ac:dyDescent="0.2">
      <c r="B24" s="906"/>
      <c r="C24" s="633" t="s">
        <v>78</v>
      </c>
      <c r="D24" s="902" t="s">
        <v>79</v>
      </c>
      <c r="E24" s="910"/>
      <c r="F24" s="633" t="s">
        <v>78</v>
      </c>
      <c r="G24" s="902" t="s">
        <v>79</v>
      </c>
      <c r="H24" s="903"/>
    </row>
    <row r="25" spans="2:35" ht="30" customHeight="1" x14ac:dyDescent="0.2">
      <c r="B25" s="907"/>
      <c r="C25" s="904" t="s">
        <v>325</v>
      </c>
      <c r="D25" s="905"/>
      <c r="E25" s="16" t="s">
        <v>82</v>
      </c>
      <c r="F25" s="904" t="s">
        <v>325</v>
      </c>
      <c r="G25" s="905"/>
      <c r="H25" s="17" t="s">
        <v>82</v>
      </c>
    </row>
    <row r="26" spans="2:35" ht="15" customHeight="1" x14ac:dyDescent="0.2">
      <c r="B26" s="151" t="str">
        <f>Index!$B$4</f>
        <v>Devon Cornwall and the Isles of Scilly</v>
      </c>
      <c r="C26" s="775"/>
      <c r="D26" s="775"/>
      <c r="E26" s="775"/>
      <c r="F26" s="775"/>
      <c r="G26" s="775"/>
      <c r="H26" s="775"/>
    </row>
    <row r="27" spans="2:35" ht="15" customHeight="1" x14ac:dyDescent="0.2">
      <c r="B27" s="2" t="s">
        <v>105</v>
      </c>
      <c r="C27" s="108">
        <f>$C$9</f>
        <v>1.2330000000000001</v>
      </c>
      <c r="D27" s="108">
        <f>$D$9</f>
        <v>76.659000000000006</v>
      </c>
      <c r="E27" s="119">
        <f>$E$9</f>
        <v>23.21</v>
      </c>
      <c r="F27" s="108">
        <f>$F$9</f>
        <v>1.1779999999999999</v>
      </c>
      <c r="G27" s="108">
        <f>$G$9</f>
        <v>71.724999999999994</v>
      </c>
      <c r="H27" s="120">
        <f>$H$9</f>
        <v>17.27</v>
      </c>
    </row>
    <row r="28" spans="2:35" ht="15" customHeight="1" x14ac:dyDescent="0.2">
      <c r="B28" s="1" t="s">
        <v>94</v>
      </c>
      <c r="C28" s="110">
        <f>$C$10</f>
        <v>9.7000000000000003E-2</v>
      </c>
      <c r="D28" s="110">
        <f>$D$10</f>
        <v>20.370999999999999</v>
      </c>
      <c r="E28" s="111">
        <f>$E$10</f>
        <v>50.77</v>
      </c>
      <c r="F28" s="110">
        <f>$F$10</f>
        <v>0.125</v>
      </c>
      <c r="G28" s="110">
        <f>$G$10</f>
        <v>26.47</v>
      </c>
      <c r="H28" s="112">
        <f>$H$10</f>
        <v>32.130000000000003</v>
      </c>
    </row>
    <row r="29" spans="2:35" ht="15" customHeight="1" x14ac:dyDescent="0.2">
      <c r="B29" s="1" t="s">
        <v>95</v>
      </c>
      <c r="C29" s="110">
        <f>$C$11</f>
        <v>0.56000000000000005</v>
      </c>
      <c r="D29" s="110">
        <f>$D$11</f>
        <v>3.7519999999999998</v>
      </c>
      <c r="E29" s="111">
        <f>$E$11</f>
        <v>31.88</v>
      </c>
      <c r="F29" s="110">
        <f>$F$11</f>
        <v>0.35399999999999998</v>
      </c>
      <c r="G29" s="110">
        <f>$G$11</f>
        <v>6.8710000000000004</v>
      </c>
      <c r="H29" s="112">
        <f>$H$11</f>
        <v>25.56</v>
      </c>
    </row>
    <row r="30" spans="2:35" ht="15" customHeight="1" x14ac:dyDescent="0.2">
      <c r="B30" s="1" t="s">
        <v>96</v>
      </c>
      <c r="C30" s="110">
        <f>$C$12</f>
        <v>6.0000000000000001E-3</v>
      </c>
      <c r="D30" s="110">
        <f>$D$12</f>
        <v>4.2990000000000004</v>
      </c>
      <c r="E30" s="111">
        <f>$E$12</f>
        <v>50.39</v>
      </c>
      <c r="F30" s="110">
        <f>$F$12</f>
        <v>1E-3</v>
      </c>
      <c r="G30" s="110">
        <f>$G$12</f>
        <v>3.1989999999999998</v>
      </c>
      <c r="H30" s="112">
        <f>$H$12</f>
        <v>61.73</v>
      </c>
    </row>
    <row r="31" spans="2:35" ht="15" customHeight="1" x14ac:dyDescent="0.2">
      <c r="B31" s="1" t="s">
        <v>97</v>
      </c>
      <c r="C31" s="110">
        <f>$C$13</f>
        <v>1.4999999999999999E-2</v>
      </c>
      <c r="D31" s="110">
        <f>$D$13</f>
        <v>22.068999999999999</v>
      </c>
      <c r="E31" s="111">
        <f>$E$13</f>
        <v>25.14</v>
      </c>
      <c r="F31" s="110">
        <f>$F$13</f>
        <v>1.2E-2</v>
      </c>
      <c r="G31" s="110">
        <f>$G$13</f>
        <v>20.279</v>
      </c>
      <c r="H31" s="112">
        <f>$H$13</f>
        <v>26.93</v>
      </c>
    </row>
    <row r="32" spans="2:35" ht="15" customHeight="1" x14ac:dyDescent="0.2">
      <c r="B32" s="1" t="s">
        <v>98</v>
      </c>
      <c r="C32" s="110">
        <f>$C$14</f>
        <v>6.0000000000000001E-3</v>
      </c>
      <c r="D32" s="110">
        <f>$D$14</f>
        <v>7.6740000000000004</v>
      </c>
      <c r="E32" s="111">
        <f>$E$14</f>
        <v>43.65</v>
      </c>
      <c r="F32" s="110">
        <f>$F$14</f>
        <v>6.0000000000000001E-3</v>
      </c>
      <c r="G32" s="110">
        <f>$G$14</f>
        <v>6.0149999999999997</v>
      </c>
      <c r="H32" s="112">
        <f>$H$14</f>
        <v>33.17</v>
      </c>
    </row>
    <row r="33" spans="2:8" ht="15" customHeight="1" x14ac:dyDescent="0.2">
      <c r="B33" s="1" t="s">
        <v>99</v>
      </c>
      <c r="C33" s="110">
        <f>$C$15</f>
        <v>7.0000000000000007E-2</v>
      </c>
      <c r="D33" s="110">
        <f>$D$15</f>
        <v>13.335000000000001</v>
      </c>
      <c r="E33" s="111">
        <f>$E$15</f>
        <v>65.77</v>
      </c>
      <c r="F33" s="110">
        <f>$F$15</f>
        <v>0.13300000000000001</v>
      </c>
      <c r="G33" s="110">
        <f>$G$15</f>
        <v>3.8929999999999998</v>
      </c>
      <c r="H33" s="112">
        <f>$H$15</f>
        <v>43.7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1.3660000000000001</v>
      </c>
      <c r="E34" s="111">
        <f>$E$16</f>
        <v>48.6</v>
      </c>
      <c r="F34" s="110">
        <f>$F$16</f>
        <v>0</v>
      </c>
      <c r="G34" s="110">
        <f>$G$16</f>
        <v>1.3460000000000001</v>
      </c>
      <c r="H34" s="112">
        <f>$H$16</f>
        <v>17.96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0.995</v>
      </c>
      <c r="E35" s="111">
        <f>$E$17</f>
        <v>48.99</v>
      </c>
      <c r="F35" s="110">
        <f>$F$17</f>
        <v>0</v>
      </c>
      <c r="G35" s="110">
        <f>$G$17</f>
        <v>1.008</v>
      </c>
      <c r="H35" s="112">
        <f>$H$17</f>
        <v>36.64</v>
      </c>
    </row>
    <row r="36" spans="2:8" ht="15" customHeight="1" x14ac:dyDescent="0.2">
      <c r="B36" s="1" t="s">
        <v>102</v>
      </c>
      <c r="C36" s="110">
        <f>$C$18</f>
        <v>3.6999999999999998E-2</v>
      </c>
      <c r="D36" s="110">
        <f>$D$18</f>
        <v>1.7649999999999999</v>
      </c>
      <c r="E36" s="111">
        <f>$E$18</f>
        <v>45.38</v>
      </c>
      <c r="F36" s="110">
        <f>$F$18</f>
        <v>7.0000000000000001E-3</v>
      </c>
      <c r="G36" s="110">
        <f>$G$18</f>
        <v>5.5119999999999996</v>
      </c>
      <c r="H36" s="112">
        <f>$H$18</f>
        <v>64.400000000000006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0.81699999999999995</v>
      </c>
      <c r="E37" s="111">
        <f>$E$19</f>
        <v>48.51</v>
      </c>
      <c r="F37" s="110">
        <f>$F$19</f>
        <v>0</v>
      </c>
      <c r="G37" s="110">
        <f>$G$19</f>
        <v>1.1759999999999999</v>
      </c>
      <c r="H37" s="112">
        <f>$H$19</f>
        <v>31.48</v>
      </c>
    </row>
    <row r="38" spans="2:8" ht="15" customHeight="1" x14ac:dyDescent="0.2">
      <c r="B38" s="1" t="s">
        <v>104</v>
      </c>
      <c r="C38" s="114">
        <f>$C$20</f>
        <v>0.44</v>
      </c>
      <c r="D38" s="114">
        <f>$D$20</f>
        <v>4.3760000000000003</v>
      </c>
      <c r="E38" s="115">
        <f>$E$20</f>
        <v>45.29</v>
      </c>
      <c r="F38" s="114">
        <f>$F$20</f>
        <v>0.54100000000000004</v>
      </c>
      <c r="G38" s="114">
        <f>$G$20</f>
        <v>6.8810000000000002</v>
      </c>
      <c r="H38" s="116">
        <f>$H$20</f>
        <v>32.229999999999997</v>
      </c>
    </row>
    <row r="41" spans="2:8" ht="15" customHeight="1" x14ac:dyDescent="0.2">
      <c r="B41" s="906" t="s">
        <v>77</v>
      </c>
      <c r="C41" s="908" t="s">
        <v>225</v>
      </c>
      <c r="D41" s="909"/>
      <c r="E41" s="911"/>
      <c r="F41" s="908" t="s">
        <v>226</v>
      </c>
      <c r="G41" s="909"/>
      <c r="H41" s="909"/>
    </row>
    <row r="42" spans="2:8" ht="15" customHeight="1" x14ac:dyDescent="0.2">
      <c r="B42" s="906"/>
      <c r="C42" s="633" t="s">
        <v>78</v>
      </c>
      <c r="D42" s="902" t="s">
        <v>79</v>
      </c>
      <c r="E42" s="910"/>
      <c r="F42" s="633" t="s">
        <v>78</v>
      </c>
      <c r="G42" s="902" t="s">
        <v>79</v>
      </c>
      <c r="H42" s="903"/>
    </row>
    <row r="43" spans="2:8" ht="30" customHeight="1" x14ac:dyDescent="0.2">
      <c r="B43" s="907"/>
      <c r="C43" s="904" t="s">
        <v>325</v>
      </c>
      <c r="D43" s="905"/>
      <c r="E43" s="16" t="s">
        <v>82</v>
      </c>
      <c r="F43" s="904" t="s">
        <v>325</v>
      </c>
      <c r="G43" s="905"/>
      <c r="H43" s="17" t="s">
        <v>82</v>
      </c>
    </row>
    <row r="44" spans="2:8" ht="15" customHeight="1" x14ac:dyDescent="0.2">
      <c r="B44" s="151" t="str">
        <f>Index!$B$4</f>
        <v>Devon Cornwall and the Isles of Scilly</v>
      </c>
      <c r="C44" s="775"/>
      <c r="D44" s="775"/>
      <c r="E44" s="775"/>
      <c r="F44" s="775"/>
      <c r="G44" s="775"/>
      <c r="H44" s="775"/>
    </row>
    <row r="45" spans="2:8" ht="15" customHeight="1" x14ac:dyDescent="0.2">
      <c r="B45" s="2" t="s">
        <v>105</v>
      </c>
      <c r="C45" s="108">
        <f>$I$9</f>
        <v>1.0680000000000001</v>
      </c>
      <c r="D45" s="108">
        <f>$J$9</f>
        <v>17.383749999999999</v>
      </c>
      <c r="E45" s="119">
        <f>$K$9</f>
        <v>23.72</v>
      </c>
      <c r="F45" s="108">
        <f>$L$9</f>
        <v>2.0339999999999998</v>
      </c>
      <c r="G45" s="108">
        <f>$M$9</f>
        <v>54.444000000000003</v>
      </c>
      <c r="H45" s="120">
        <f>$N$9</f>
        <v>17.68</v>
      </c>
    </row>
    <row r="46" spans="2:8" ht="15" customHeight="1" x14ac:dyDescent="0.2">
      <c r="B46" s="1" t="s">
        <v>94</v>
      </c>
      <c r="C46" s="110">
        <f>$I$10</f>
        <v>0.123</v>
      </c>
      <c r="D46" s="110">
        <f>$J$10</f>
        <v>3.335</v>
      </c>
      <c r="E46" s="111">
        <f>$K$10</f>
        <v>24.46</v>
      </c>
      <c r="F46" s="110">
        <f>$L$10</f>
        <v>0.151</v>
      </c>
      <c r="G46" s="110">
        <f>$M$10</f>
        <v>20.893000000000001</v>
      </c>
      <c r="H46" s="112">
        <f>$N$10</f>
        <v>28.38</v>
      </c>
    </row>
    <row r="47" spans="2:8" ht="15" customHeight="1" x14ac:dyDescent="0.2">
      <c r="B47" s="1" t="s">
        <v>95</v>
      </c>
      <c r="C47" s="110">
        <f>$I$11</f>
        <v>0.52300000000000002</v>
      </c>
      <c r="D47" s="110">
        <f>$J$11</f>
        <v>4.0053124999999996</v>
      </c>
      <c r="E47" s="111">
        <f>$K$11</f>
        <v>43.14</v>
      </c>
      <c r="F47" s="110">
        <f>$L$11</f>
        <v>0.97699999999999998</v>
      </c>
      <c r="G47" s="110">
        <f>$M$11</f>
        <v>7.6379999999999999</v>
      </c>
      <c r="H47" s="112">
        <f>$N$11</f>
        <v>26.71</v>
      </c>
    </row>
    <row r="48" spans="2:8" ht="15" customHeight="1" x14ac:dyDescent="0.2">
      <c r="B48" s="1" t="s">
        <v>96</v>
      </c>
      <c r="C48" s="110">
        <f>$I$12</f>
        <v>2.3E-2</v>
      </c>
      <c r="D48" s="110">
        <f>$J$12</f>
        <v>0.76312500000000005</v>
      </c>
      <c r="E48" s="111">
        <f>$K$12</f>
        <v>39.99</v>
      </c>
      <c r="F48" s="110">
        <f>$L$12</f>
        <v>1E-3</v>
      </c>
      <c r="G48" s="110">
        <f>$M$12</f>
        <v>2.754</v>
      </c>
      <c r="H48" s="112">
        <f>$N$12</f>
        <v>51.35</v>
      </c>
    </row>
    <row r="49" spans="2:8" ht="15" customHeight="1" x14ac:dyDescent="0.2">
      <c r="B49" s="1" t="s">
        <v>97</v>
      </c>
      <c r="C49" s="110">
        <f>$I$13</f>
        <v>2.8000000000000001E-2</v>
      </c>
      <c r="D49" s="110">
        <f>$J$13</f>
        <v>3.8459374999999998</v>
      </c>
      <c r="E49" s="111">
        <f>$K$13</f>
        <v>46.84</v>
      </c>
      <c r="F49" s="110">
        <f>$L$13</f>
        <v>1.0999999999999999E-2</v>
      </c>
      <c r="G49" s="110">
        <f>$M$13</f>
        <v>2.4169999999999998</v>
      </c>
      <c r="H49" s="112">
        <f>$N$13</f>
        <v>16.25</v>
      </c>
    </row>
    <row r="50" spans="2:8" ht="15" customHeight="1" x14ac:dyDescent="0.2">
      <c r="B50" s="1" t="s">
        <v>98</v>
      </c>
      <c r="C50" s="110">
        <f>$I$14</f>
        <v>4.1000000000000002E-2</v>
      </c>
      <c r="D50" s="110">
        <f>$J$14</f>
        <v>1.2453125</v>
      </c>
      <c r="E50" s="111">
        <f>$K$14</f>
        <v>42.11</v>
      </c>
      <c r="F50" s="110">
        <f>$L$14</f>
        <v>3.0000000000000001E-3</v>
      </c>
      <c r="G50" s="110">
        <f>$M$14</f>
        <v>2.1659999999999999</v>
      </c>
      <c r="H50" s="112">
        <f>$N$14</f>
        <v>30.55</v>
      </c>
    </row>
    <row r="51" spans="2:8" ht="15" customHeight="1" x14ac:dyDescent="0.2">
      <c r="B51" s="1" t="s">
        <v>99</v>
      </c>
      <c r="C51" s="110">
        <f>$I$15</f>
        <v>0.115</v>
      </c>
      <c r="D51" s="110">
        <f>$J$15</f>
        <v>1.2524999999999999</v>
      </c>
      <c r="E51" s="111">
        <f>$K$15</f>
        <v>42.65</v>
      </c>
      <c r="F51" s="110">
        <f>$L$15</f>
        <v>8.5999999999999993E-2</v>
      </c>
      <c r="G51" s="110">
        <f>$M$15</f>
        <v>4.0110000000000001</v>
      </c>
      <c r="H51" s="112">
        <f>$N$15</f>
        <v>41.47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0.95750000000000002</v>
      </c>
      <c r="E52" s="111">
        <f>$K$16</f>
        <v>29.03</v>
      </c>
      <c r="F52" s="110">
        <f>$L$16</f>
        <v>0</v>
      </c>
      <c r="G52" s="110">
        <f>$M$16</f>
        <v>2.6659999999999999</v>
      </c>
      <c r="H52" s="112">
        <f>$N$16</f>
        <v>17.91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0.2759375</v>
      </c>
      <c r="E53" s="111">
        <f>$K$17</f>
        <v>34.22</v>
      </c>
      <c r="F53" s="110">
        <f>$L$17</f>
        <v>0</v>
      </c>
      <c r="G53" s="110">
        <f>$M$17</f>
        <v>0.93400000000000005</v>
      </c>
      <c r="H53" s="112">
        <f>$N$17</f>
        <v>32.619999999999997</v>
      </c>
    </row>
    <row r="54" spans="2:8" ht="15" customHeight="1" x14ac:dyDescent="0.2">
      <c r="B54" s="1" t="s">
        <v>102</v>
      </c>
      <c r="C54" s="110">
        <f>$I$18</f>
        <v>4.0000000000000001E-3</v>
      </c>
      <c r="D54" s="110">
        <f>$J$18</f>
        <v>0.3853125</v>
      </c>
      <c r="E54" s="111">
        <f>$K$18</f>
        <v>32.97</v>
      </c>
      <c r="F54" s="110">
        <f>$L$18</f>
        <v>8.0000000000000002E-3</v>
      </c>
      <c r="G54" s="110">
        <f>$M$18</f>
        <v>2.1280000000000001</v>
      </c>
      <c r="H54" s="112">
        <f>$N$18</f>
        <v>59.09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0.4971875</v>
      </c>
      <c r="E55" s="111">
        <f>$K$19</f>
        <v>25.71</v>
      </c>
      <c r="F55" s="110">
        <f>$L$19</f>
        <v>0</v>
      </c>
      <c r="G55" s="110">
        <f>$M$19</f>
        <v>1.8720000000000001</v>
      </c>
      <c r="H55" s="112">
        <f>$N$19</f>
        <v>22.53</v>
      </c>
    </row>
    <row r="56" spans="2:8" ht="15" customHeight="1" x14ac:dyDescent="0.2">
      <c r="B56" s="1" t="s">
        <v>104</v>
      </c>
      <c r="C56" s="114">
        <f>$I$20</f>
        <v>0.21299999999999999</v>
      </c>
      <c r="D56" s="114">
        <f>$J$20</f>
        <v>1.465625</v>
      </c>
      <c r="E56" s="115">
        <f>$K$20</f>
        <v>24.16</v>
      </c>
      <c r="F56" s="114">
        <f>$L$20</f>
        <v>0.79600000000000004</v>
      </c>
      <c r="G56" s="114">
        <f>$M$20</f>
        <v>11.198</v>
      </c>
      <c r="H56" s="116">
        <f>$N$20</f>
        <v>56.29</v>
      </c>
    </row>
    <row r="59" spans="2:8" ht="15" customHeight="1" x14ac:dyDescent="0.2">
      <c r="B59" s="906" t="s">
        <v>77</v>
      </c>
      <c r="C59" s="908" t="s">
        <v>227</v>
      </c>
      <c r="D59" s="909"/>
      <c r="E59" s="911"/>
      <c r="F59" s="908" t="s">
        <v>228</v>
      </c>
      <c r="G59" s="909"/>
      <c r="H59" s="909"/>
    </row>
    <row r="60" spans="2:8" ht="15" customHeight="1" x14ac:dyDescent="0.2">
      <c r="B60" s="906"/>
      <c r="C60" s="633" t="s">
        <v>78</v>
      </c>
      <c r="D60" s="902" t="s">
        <v>79</v>
      </c>
      <c r="E60" s="910"/>
      <c r="F60" s="633" t="s">
        <v>78</v>
      </c>
      <c r="G60" s="902" t="s">
        <v>79</v>
      </c>
      <c r="H60" s="903"/>
    </row>
    <row r="61" spans="2:8" ht="30" customHeight="1" x14ac:dyDescent="0.2">
      <c r="B61" s="907"/>
      <c r="C61" s="904" t="s">
        <v>325</v>
      </c>
      <c r="D61" s="905"/>
      <c r="E61" s="16" t="s">
        <v>82</v>
      </c>
      <c r="F61" s="904" t="s">
        <v>325</v>
      </c>
      <c r="G61" s="905"/>
      <c r="H61" s="17" t="s">
        <v>82</v>
      </c>
    </row>
    <row r="62" spans="2:8" ht="15" customHeight="1" x14ac:dyDescent="0.2">
      <c r="B62" s="151" t="str">
        <f>Index!$B$4</f>
        <v>Devon Cornwall and the Isles of Scilly</v>
      </c>
      <c r="C62" s="775"/>
      <c r="D62" s="775"/>
      <c r="E62" s="775"/>
      <c r="F62" s="775"/>
      <c r="G62" s="775"/>
      <c r="H62" s="775"/>
    </row>
    <row r="63" spans="2:8" ht="15" customHeight="1" x14ac:dyDescent="0.2">
      <c r="B63" s="2" t="s">
        <v>105</v>
      </c>
      <c r="C63" s="108">
        <f>$O$9</f>
        <v>1.58</v>
      </c>
      <c r="D63" s="108">
        <f>$P$9</f>
        <v>54.802999999999997</v>
      </c>
      <c r="E63" s="119">
        <f>$Q$9</f>
        <v>19.87</v>
      </c>
      <c r="F63" s="108">
        <f>$R$9</f>
        <v>3.5289999999999999</v>
      </c>
      <c r="G63" s="108">
        <f>$S$9</f>
        <v>81.849999999999994</v>
      </c>
      <c r="H63" s="120">
        <f>$T$9</f>
        <v>33.380000000000003</v>
      </c>
    </row>
    <row r="64" spans="2:8" ht="15" customHeight="1" x14ac:dyDescent="0.2">
      <c r="B64" s="1" t="s">
        <v>94</v>
      </c>
      <c r="C64" s="110">
        <f>$O$10</f>
        <v>0.15</v>
      </c>
      <c r="D64" s="110">
        <f>$P$10</f>
        <v>15.944000000000001</v>
      </c>
      <c r="E64" s="111">
        <f>$Q$10</f>
        <v>42.54</v>
      </c>
      <c r="F64" s="110">
        <f>$R$10</f>
        <v>0.39</v>
      </c>
      <c r="G64" s="110">
        <f>$S$10</f>
        <v>13.901</v>
      </c>
      <c r="H64" s="112">
        <f>$T$10</f>
        <v>24.21</v>
      </c>
    </row>
    <row r="65" spans="2:8" ht="15" customHeight="1" x14ac:dyDescent="0.2">
      <c r="B65" s="1" t="s">
        <v>95</v>
      </c>
      <c r="C65" s="110">
        <f>$O$11</f>
        <v>0.63900000000000001</v>
      </c>
      <c r="D65" s="110">
        <f>$P$11</f>
        <v>12.997999999999999</v>
      </c>
      <c r="E65" s="111">
        <f>$Q$11</f>
        <v>30.02</v>
      </c>
      <c r="F65" s="110">
        <f>$R$11</f>
        <v>2.0299999999999998</v>
      </c>
      <c r="G65" s="110">
        <f>$S$11</f>
        <v>8.0429999999999993</v>
      </c>
      <c r="H65" s="112">
        <f>$T$11</f>
        <v>26.86</v>
      </c>
    </row>
    <row r="66" spans="2:8" ht="15" customHeight="1" x14ac:dyDescent="0.2">
      <c r="B66" s="1" t="s">
        <v>96</v>
      </c>
      <c r="C66" s="110">
        <f>$O$12</f>
        <v>8.9999999999999993E-3</v>
      </c>
      <c r="D66" s="110">
        <f>$P$12</f>
        <v>1.64</v>
      </c>
      <c r="E66" s="111">
        <f>$Q$12</f>
        <v>21.87</v>
      </c>
      <c r="F66" s="110">
        <f>$R$12</f>
        <v>8.9999999999999993E-3</v>
      </c>
      <c r="G66" s="110">
        <f>$S$12</f>
        <v>2.4750000000000001</v>
      </c>
      <c r="H66" s="112">
        <f>$T$12</f>
        <v>28.69</v>
      </c>
    </row>
    <row r="67" spans="2:8" ht="15" customHeight="1" x14ac:dyDescent="0.2">
      <c r="B67" s="1" t="s">
        <v>97</v>
      </c>
      <c r="C67" s="110">
        <f>$O$13</f>
        <v>3.5000000000000003E-2</v>
      </c>
      <c r="D67" s="110">
        <f>$P$13</f>
        <v>4.1879999999999997</v>
      </c>
      <c r="E67" s="111">
        <f>$Q$13</f>
        <v>17.62</v>
      </c>
      <c r="F67" s="110">
        <f>$R$13</f>
        <v>4.3999999999999997E-2</v>
      </c>
      <c r="G67" s="110">
        <f>$S$13</f>
        <v>7.0650000000000004</v>
      </c>
      <c r="H67" s="112">
        <f>$T$13</f>
        <v>21.46</v>
      </c>
    </row>
    <row r="68" spans="2:8" ht="15" customHeight="1" x14ac:dyDescent="0.2">
      <c r="B68" s="1" t="s">
        <v>98</v>
      </c>
      <c r="C68" s="110">
        <f>$O$14</f>
        <v>5.0999999999999997E-2</v>
      </c>
      <c r="D68" s="110">
        <f>$P$14</f>
        <v>4.6859999999999999</v>
      </c>
      <c r="E68" s="111">
        <f>$Q$14</f>
        <v>29.08</v>
      </c>
      <c r="F68" s="110">
        <f>$R$14</f>
        <v>7.1999999999999995E-2</v>
      </c>
      <c r="G68" s="110">
        <f>$S$14</f>
        <v>2.8410000000000002</v>
      </c>
      <c r="H68" s="112">
        <f>$T$14</f>
        <v>25</v>
      </c>
    </row>
    <row r="69" spans="2:8" ht="15" customHeight="1" x14ac:dyDescent="0.2">
      <c r="B69" s="1" t="s">
        <v>99</v>
      </c>
      <c r="C69" s="110">
        <f>$O$15</f>
        <v>1.2E-2</v>
      </c>
      <c r="D69" s="110">
        <f>$P$15</f>
        <v>5.4889999999999999</v>
      </c>
      <c r="E69" s="111">
        <f>$Q$15</f>
        <v>41.19</v>
      </c>
      <c r="F69" s="110">
        <f>$R$15</f>
        <v>1.4E-2</v>
      </c>
      <c r="G69" s="110">
        <f>$S$15</f>
        <v>31.27</v>
      </c>
      <c r="H69" s="112">
        <f>$T$15</f>
        <v>82.24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2.931</v>
      </c>
      <c r="E70" s="111">
        <f>$Q$16</f>
        <v>16.57</v>
      </c>
      <c r="F70" s="110">
        <f>$R$16</f>
        <v>0</v>
      </c>
      <c r="G70" s="110">
        <f>$S$16</f>
        <v>5.3140000000000001</v>
      </c>
      <c r="H70" s="112">
        <f>$T$16</f>
        <v>23.9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1.028</v>
      </c>
      <c r="E71" s="111">
        <f>$Q$17</f>
        <v>29.74</v>
      </c>
      <c r="F71" s="110">
        <f>$R$17</f>
        <v>0</v>
      </c>
      <c r="G71" s="110">
        <f>$S$17</f>
        <v>1.2070000000000001</v>
      </c>
      <c r="H71" s="112">
        <f>$T$17</f>
        <v>25.84</v>
      </c>
    </row>
    <row r="72" spans="2:8" ht="15" customHeight="1" x14ac:dyDescent="0.2">
      <c r="B72" s="1" t="s">
        <v>102</v>
      </c>
      <c r="C72" s="110">
        <f>$O$18</f>
        <v>2.4E-2</v>
      </c>
      <c r="D72" s="110">
        <f>$P$18</f>
        <v>0.93100000000000005</v>
      </c>
      <c r="E72" s="111">
        <f>$Q$18</f>
        <v>36.61</v>
      </c>
      <c r="F72" s="110">
        <f>$R$18</f>
        <v>4.5999999999999999E-2</v>
      </c>
      <c r="G72" s="110">
        <f>$S$18</f>
        <v>1.0669999999999999</v>
      </c>
      <c r="H72" s="112">
        <f>$T$18</f>
        <v>33.39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2.2189999999999999</v>
      </c>
      <c r="E73" s="111">
        <f>$Q$19</f>
        <v>19.760000000000002</v>
      </c>
      <c r="F73" s="110">
        <f>$R$19</f>
        <v>0</v>
      </c>
      <c r="G73" s="110">
        <f>$S$19</f>
        <v>2.4860000000000002</v>
      </c>
      <c r="H73" s="112">
        <f>$T$19</f>
        <v>18.739999999999998</v>
      </c>
    </row>
    <row r="74" spans="2:8" ht="15" customHeight="1" x14ac:dyDescent="0.2">
      <c r="B74" s="1" t="s">
        <v>104</v>
      </c>
      <c r="C74" s="114">
        <f>$O$20</f>
        <v>0.66</v>
      </c>
      <c r="D74" s="114">
        <f>$P$20</f>
        <v>5.6639999999999997</v>
      </c>
      <c r="E74" s="115">
        <f>$Q$20</f>
        <v>16.96</v>
      </c>
      <c r="F74" s="114">
        <f>$R$20</f>
        <v>0.92400000000000004</v>
      </c>
      <c r="G74" s="114">
        <f>$S$20</f>
        <v>8.048</v>
      </c>
      <c r="H74" s="116">
        <f>$T$20</f>
        <v>21</v>
      </c>
    </row>
    <row r="77" spans="2:8" ht="15" customHeight="1" x14ac:dyDescent="0.2">
      <c r="B77" s="906" t="s">
        <v>77</v>
      </c>
      <c r="C77" s="908" t="s">
        <v>332</v>
      </c>
      <c r="D77" s="909"/>
      <c r="E77" s="911"/>
      <c r="F77" s="908" t="s">
        <v>333</v>
      </c>
      <c r="G77" s="909"/>
      <c r="H77" s="909"/>
    </row>
    <row r="78" spans="2:8" ht="15" customHeight="1" x14ac:dyDescent="0.2">
      <c r="B78" s="906"/>
      <c r="C78" s="633" t="s">
        <v>78</v>
      </c>
      <c r="D78" s="902" t="s">
        <v>79</v>
      </c>
      <c r="E78" s="910"/>
      <c r="F78" s="633" t="s">
        <v>78</v>
      </c>
      <c r="G78" s="902" t="s">
        <v>79</v>
      </c>
      <c r="H78" s="903"/>
    </row>
    <row r="79" spans="2:8" ht="30" customHeight="1" x14ac:dyDescent="0.2">
      <c r="B79" s="907"/>
      <c r="C79" s="904" t="s">
        <v>325</v>
      </c>
      <c r="D79" s="905"/>
      <c r="E79" s="16" t="s">
        <v>82</v>
      </c>
      <c r="F79" s="904" t="s">
        <v>325</v>
      </c>
      <c r="G79" s="905"/>
      <c r="H79" s="17" t="s">
        <v>82</v>
      </c>
    </row>
    <row r="80" spans="2:8" ht="15" customHeight="1" x14ac:dyDescent="0.2">
      <c r="B80" s="151" t="str">
        <f>Index!$B$4</f>
        <v>Devon Cornwall and the Isles of Scilly</v>
      </c>
      <c r="C80" s="775"/>
      <c r="D80" s="775"/>
      <c r="E80" s="775"/>
      <c r="F80" s="775"/>
      <c r="G80" s="775"/>
      <c r="H80" s="775"/>
    </row>
    <row r="81" spans="2:8" ht="15" customHeight="1" x14ac:dyDescent="0.2">
      <c r="B81" s="2" t="s">
        <v>105</v>
      </c>
      <c r="C81" s="108">
        <f>$U$9</f>
        <v>3.3650000000000002</v>
      </c>
      <c r="D81" s="108">
        <f>$V$9</f>
        <v>90.275000000000006</v>
      </c>
      <c r="E81" s="119">
        <f>$W$9</f>
        <v>17.09</v>
      </c>
      <c r="F81" s="108">
        <f>$X$9</f>
        <v>3.62</v>
      </c>
      <c r="G81" s="108">
        <f>$Y$9</f>
        <v>61.390999999999998</v>
      </c>
      <c r="H81" s="120">
        <f>$Z$9</f>
        <v>14.14</v>
      </c>
    </row>
    <row r="82" spans="2:8" ht="15" customHeight="1" x14ac:dyDescent="0.2">
      <c r="B82" s="1" t="s">
        <v>94</v>
      </c>
      <c r="C82" s="110">
        <f>$U$10</f>
        <v>0.433</v>
      </c>
      <c r="D82" s="110">
        <f>$V$10</f>
        <v>18.277999999999999</v>
      </c>
      <c r="E82" s="111">
        <f>$W$10</f>
        <v>54.24</v>
      </c>
      <c r="F82" s="110">
        <f>$X$10</f>
        <v>0.442</v>
      </c>
      <c r="G82" s="110">
        <f>$Y$10</f>
        <v>7.1989999999999998</v>
      </c>
      <c r="H82" s="112">
        <f>$Z$10</f>
        <v>24.15</v>
      </c>
    </row>
    <row r="83" spans="2:8" ht="15" customHeight="1" x14ac:dyDescent="0.2">
      <c r="B83" s="1" t="s">
        <v>95</v>
      </c>
      <c r="C83" s="110">
        <f>$U$11</f>
        <v>1.1359999999999999</v>
      </c>
      <c r="D83" s="110">
        <f>$V$11</f>
        <v>23.527999999999999</v>
      </c>
      <c r="E83" s="111">
        <f>$W$11</f>
        <v>41.16</v>
      </c>
      <c r="F83" s="110">
        <f>$X$11</f>
        <v>1.573</v>
      </c>
      <c r="G83" s="110">
        <f>$Y$11</f>
        <v>13.36</v>
      </c>
      <c r="H83" s="112">
        <f>$Z$11</f>
        <v>36.92</v>
      </c>
    </row>
    <row r="84" spans="2:8" ht="15" customHeight="1" x14ac:dyDescent="0.2">
      <c r="B84" s="1" t="s">
        <v>96</v>
      </c>
      <c r="C84" s="110">
        <f>$U$12</f>
        <v>1.6E-2</v>
      </c>
      <c r="D84" s="110">
        <f>$V$12</f>
        <v>6.1619999999999999</v>
      </c>
      <c r="E84" s="111">
        <f>$W$12</f>
        <v>28.85</v>
      </c>
      <c r="F84" s="110">
        <f>$X$12</f>
        <v>1.2E-2</v>
      </c>
      <c r="G84" s="110">
        <f>$Y$12</f>
        <v>1.9670000000000001</v>
      </c>
      <c r="H84" s="112">
        <f>$Z$12</f>
        <v>19.57</v>
      </c>
    </row>
    <row r="85" spans="2:8" ht="15" customHeight="1" x14ac:dyDescent="0.2">
      <c r="B85" s="1" t="s">
        <v>97</v>
      </c>
      <c r="C85" s="110">
        <f>$U$13</f>
        <v>2.5000000000000001E-2</v>
      </c>
      <c r="D85" s="110">
        <f>$V$13</f>
        <v>10.116</v>
      </c>
      <c r="E85" s="111">
        <f>$W$13</f>
        <v>18.59</v>
      </c>
      <c r="F85" s="110">
        <f>$X$13</f>
        <v>5.1999999999999998E-2</v>
      </c>
      <c r="G85" s="110">
        <f>$Y$13</f>
        <v>7.1029999999999998</v>
      </c>
      <c r="H85" s="112">
        <f>$Z$13</f>
        <v>19.829999999999998</v>
      </c>
    </row>
    <row r="86" spans="2:8" ht="15" customHeight="1" x14ac:dyDescent="0.2">
      <c r="B86" s="1" t="s">
        <v>98</v>
      </c>
      <c r="C86" s="110">
        <f>$U$14</f>
        <v>0.111</v>
      </c>
      <c r="D86" s="110">
        <f>$V$14</f>
        <v>7.4109999999999996</v>
      </c>
      <c r="E86" s="111">
        <f>$W$14</f>
        <v>27.97</v>
      </c>
      <c r="F86" s="110">
        <f>$X$14</f>
        <v>0.13200000000000001</v>
      </c>
      <c r="G86" s="110">
        <f>$Y$14</f>
        <v>3.5110000000000001</v>
      </c>
      <c r="H86" s="112">
        <f>$Z$14</f>
        <v>23.37</v>
      </c>
    </row>
    <row r="87" spans="2:8" ht="15" customHeight="1" x14ac:dyDescent="0.2">
      <c r="B87" s="1" t="s">
        <v>99</v>
      </c>
      <c r="C87" s="110">
        <f>$U$15</f>
        <v>8.1000000000000003E-2</v>
      </c>
      <c r="D87" s="110">
        <f>$V$15</f>
        <v>2.81</v>
      </c>
      <c r="E87" s="111">
        <f>$W$15</f>
        <v>40.020000000000003</v>
      </c>
      <c r="F87" s="110">
        <f>$X$15</f>
        <v>0.14599999999999999</v>
      </c>
      <c r="G87" s="110">
        <f>$Y$15</f>
        <v>2.79</v>
      </c>
      <c r="H87" s="112">
        <f>$Z$15</f>
        <v>40.15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6.4219999999999997</v>
      </c>
      <c r="E88" s="111">
        <f>$W$16</f>
        <v>19.14</v>
      </c>
      <c r="F88" s="110">
        <f>$X$16</f>
        <v>0</v>
      </c>
      <c r="G88" s="110">
        <f>$Y$16</f>
        <v>12.95</v>
      </c>
      <c r="H88" s="112">
        <f>$Z$16</f>
        <v>27.77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1.637</v>
      </c>
      <c r="E89" s="111">
        <f>$W$17</f>
        <v>21.96</v>
      </c>
      <c r="F89" s="110">
        <f>$X$17</f>
        <v>0</v>
      </c>
      <c r="G89" s="110">
        <f>$Y$17</f>
        <v>1.7170000000000001</v>
      </c>
      <c r="H89" s="112">
        <f>$Z$17</f>
        <v>22.51</v>
      </c>
    </row>
    <row r="90" spans="2:8" ht="15" customHeight="1" x14ac:dyDescent="0.2">
      <c r="B90" s="1" t="s">
        <v>102</v>
      </c>
      <c r="C90" s="110">
        <f>$U$18</f>
        <v>1.2999999999999999E-2</v>
      </c>
      <c r="D90" s="110">
        <f>$V$18</f>
        <v>3.7469999999999999</v>
      </c>
      <c r="E90" s="111">
        <f>$W$18</f>
        <v>46.81</v>
      </c>
      <c r="F90" s="110">
        <f>$X$18</f>
        <v>3.1E-2</v>
      </c>
      <c r="G90" s="110">
        <f>$Y$18</f>
        <v>1.488</v>
      </c>
      <c r="H90" s="112">
        <f>$Z$18</f>
        <v>32.29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3.2789999999999999</v>
      </c>
      <c r="E91" s="111">
        <f>$W$19</f>
        <v>22.8</v>
      </c>
      <c r="F91" s="110">
        <f>$X$19</f>
        <v>0</v>
      </c>
      <c r="G91" s="110">
        <f>$Y$19</f>
        <v>2.4460000000000002</v>
      </c>
      <c r="H91" s="112">
        <f>$Z$19</f>
        <v>18.989999999999998</v>
      </c>
    </row>
    <row r="92" spans="2:8" ht="15" customHeight="1" x14ac:dyDescent="0.2">
      <c r="B92" s="1" t="s">
        <v>104</v>
      </c>
      <c r="C92" s="114">
        <f>$U$20</f>
        <v>1.55</v>
      </c>
      <c r="D92" s="114">
        <f>$V$20</f>
        <v>8.1329999999999991</v>
      </c>
      <c r="E92" s="115">
        <f>$W$20</f>
        <v>16.3</v>
      </c>
      <c r="F92" s="114">
        <f>$X$20</f>
        <v>1.2310000000000001</v>
      </c>
      <c r="G92" s="114">
        <f>$Y$20</f>
        <v>10.666</v>
      </c>
      <c r="H92" s="116">
        <f>$Z$20</f>
        <v>24.65</v>
      </c>
    </row>
    <row r="95" spans="2:8" ht="15" customHeight="1" x14ac:dyDescent="0.2">
      <c r="B95" s="906" t="s">
        <v>77</v>
      </c>
      <c r="C95" s="908" t="s">
        <v>231</v>
      </c>
      <c r="D95" s="909"/>
      <c r="E95" s="911"/>
      <c r="F95" s="908" t="s">
        <v>232</v>
      </c>
      <c r="G95" s="909"/>
      <c r="H95" s="909"/>
    </row>
    <row r="96" spans="2:8" ht="15" customHeight="1" x14ac:dyDescent="0.2">
      <c r="B96" s="906"/>
      <c r="C96" s="633" t="s">
        <v>78</v>
      </c>
      <c r="D96" s="902" t="s">
        <v>79</v>
      </c>
      <c r="E96" s="910"/>
      <c r="F96" s="633" t="s">
        <v>78</v>
      </c>
      <c r="G96" s="902" t="s">
        <v>79</v>
      </c>
      <c r="H96" s="903"/>
    </row>
    <row r="97" spans="2:8" ht="30" customHeight="1" x14ac:dyDescent="0.2">
      <c r="B97" s="907"/>
      <c r="C97" s="904" t="s">
        <v>325</v>
      </c>
      <c r="D97" s="905"/>
      <c r="E97" s="16" t="s">
        <v>82</v>
      </c>
      <c r="F97" s="904" t="s">
        <v>325</v>
      </c>
      <c r="G97" s="905"/>
      <c r="H97" s="17" t="s">
        <v>82</v>
      </c>
    </row>
    <row r="98" spans="2:8" ht="15" customHeight="1" x14ac:dyDescent="0.2">
      <c r="B98" s="151" t="str">
        <f>Index!$B$4</f>
        <v>Devon Cornwall and the Isles of Scilly</v>
      </c>
      <c r="C98" s="775"/>
      <c r="D98" s="775"/>
      <c r="E98" s="775"/>
      <c r="F98" s="775"/>
      <c r="G98" s="775"/>
      <c r="H98" s="775"/>
    </row>
    <row r="99" spans="2:8" ht="15" customHeight="1" x14ac:dyDescent="0.2">
      <c r="B99" s="2" t="s">
        <v>105</v>
      </c>
      <c r="C99" s="108">
        <f>$AA$9</f>
        <v>3.8079999999999998</v>
      </c>
      <c r="D99" s="108">
        <f>$AB$9</f>
        <v>59.960999999999999</v>
      </c>
      <c r="E99" s="119">
        <f>$AC$9</f>
        <v>14.72</v>
      </c>
      <c r="F99" s="108">
        <f>$AD$9</f>
        <v>3.7189999999999999</v>
      </c>
      <c r="G99" s="108">
        <f>$AE$9</f>
        <v>66.349999999999994</v>
      </c>
      <c r="H99" s="120">
        <f>$AF$9</f>
        <v>16.649999999999999</v>
      </c>
    </row>
    <row r="100" spans="2:8" ht="15" customHeight="1" x14ac:dyDescent="0.2">
      <c r="B100" s="1" t="s">
        <v>94</v>
      </c>
      <c r="C100" s="110">
        <f>$AA$10</f>
        <v>0.50800000000000001</v>
      </c>
      <c r="D100" s="110">
        <f>$AB$10</f>
        <v>8.0730000000000004</v>
      </c>
      <c r="E100" s="111">
        <f>$AC$10</f>
        <v>21.37</v>
      </c>
      <c r="F100" s="110">
        <f>$AD$10</f>
        <v>0.46700000000000003</v>
      </c>
      <c r="G100" s="110">
        <f>$AE$10</f>
        <v>7.1879999999999997</v>
      </c>
      <c r="H100" s="112">
        <f>$AF$10</f>
        <v>21.43</v>
      </c>
    </row>
    <row r="101" spans="2:8" ht="15" customHeight="1" x14ac:dyDescent="0.2">
      <c r="B101" s="1" t="s">
        <v>95</v>
      </c>
      <c r="C101" s="110">
        <f>$AA$11</f>
        <v>1.363</v>
      </c>
      <c r="D101" s="110">
        <f>$AB$11</f>
        <v>7.79</v>
      </c>
      <c r="E101" s="111">
        <f>$AC$11</f>
        <v>27.73</v>
      </c>
      <c r="F101" s="110">
        <f>$AD$11</f>
        <v>1.675</v>
      </c>
      <c r="G101" s="110">
        <f>$AE$11</f>
        <v>17.47</v>
      </c>
      <c r="H101" s="112">
        <f>$AF$11</f>
        <v>35.75</v>
      </c>
    </row>
    <row r="102" spans="2:8" ht="15" customHeight="1" x14ac:dyDescent="0.2">
      <c r="B102" s="1" t="s">
        <v>96</v>
      </c>
      <c r="C102" s="110">
        <f>$AA$12</f>
        <v>8.9999999999999993E-3</v>
      </c>
      <c r="D102" s="110">
        <f>$AB$12</f>
        <v>4.5439999999999996</v>
      </c>
      <c r="E102" s="111">
        <f>$AC$12</f>
        <v>25.35</v>
      </c>
      <c r="F102" s="110">
        <f>$AD$12</f>
        <v>7.0000000000000001E-3</v>
      </c>
      <c r="G102" s="110">
        <f>$AE$12</f>
        <v>1.6719999999999999</v>
      </c>
      <c r="H102" s="112">
        <f>$AF$12</f>
        <v>48.09</v>
      </c>
    </row>
    <row r="103" spans="2:8" ht="15" customHeight="1" x14ac:dyDescent="0.2">
      <c r="B103" s="1" t="s">
        <v>97</v>
      </c>
      <c r="C103" s="110">
        <f>$AA$13</f>
        <v>8.4000000000000005E-2</v>
      </c>
      <c r="D103" s="110">
        <f>$AB$13</f>
        <v>7.556</v>
      </c>
      <c r="E103" s="111">
        <f>$AC$13</f>
        <v>21.38</v>
      </c>
      <c r="F103" s="110">
        <f>$AD$13</f>
        <v>2.8000000000000001E-2</v>
      </c>
      <c r="G103" s="110">
        <f>$AE$13</f>
        <v>11.15</v>
      </c>
      <c r="H103" s="112">
        <f>$AF$13</f>
        <v>24.99</v>
      </c>
    </row>
    <row r="104" spans="2:8" ht="15" customHeight="1" x14ac:dyDescent="0.2">
      <c r="B104" s="1" t="s">
        <v>98</v>
      </c>
      <c r="C104" s="110">
        <f>$AA$14</f>
        <v>0.28000000000000003</v>
      </c>
      <c r="D104" s="110">
        <f>$AB$14</f>
        <v>4.1319999999999997</v>
      </c>
      <c r="E104" s="111">
        <f>$AC$14</f>
        <v>29</v>
      </c>
      <c r="F104" s="110">
        <f>$AD$14</f>
        <v>0.56799999999999995</v>
      </c>
      <c r="G104" s="110">
        <f>$AE$14</f>
        <v>8.1780000000000008</v>
      </c>
      <c r="H104" s="112">
        <f>$AF$14</f>
        <v>45.98</v>
      </c>
    </row>
    <row r="105" spans="2:8" ht="15" customHeight="1" x14ac:dyDescent="0.2">
      <c r="B105" s="1" t="s">
        <v>99</v>
      </c>
      <c r="C105" s="110">
        <f>$AA$15</f>
        <v>8.7999999999999995E-2</v>
      </c>
      <c r="D105" s="110">
        <f>$AB$15</f>
        <v>28.971</v>
      </c>
      <c r="E105" s="111">
        <f>$AC$15</f>
        <v>62.66</v>
      </c>
      <c r="F105" s="110">
        <f>$AD$15</f>
        <v>0.14000000000000001</v>
      </c>
      <c r="G105" s="110">
        <f>$AE$15</f>
        <v>6.4359999999999999</v>
      </c>
      <c r="H105" s="112">
        <f>$AF$15</f>
        <v>66.11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4.1859999999999999</v>
      </c>
      <c r="E106" s="111">
        <f>$AC$16</f>
        <v>43.06</v>
      </c>
      <c r="F106" s="110">
        <f>$AD$16</f>
        <v>0</v>
      </c>
      <c r="G106" s="110">
        <f>$AE$16</f>
        <v>3.2240000000000002</v>
      </c>
      <c r="H106" s="112">
        <f>$AF$16</f>
        <v>24.09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1.4550000000000001</v>
      </c>
      <c r="E107" s="111">
        <f>$AC$17</f>
        <v>22.96</v>
      </c>
      <c r="F107" s="110">
        <f>$AD$17</f>
        <v>0</v>
      </c>
      <c r="G107" s="110">
        <f>$AE$17</f>
        <v>6.5430000000000001</v>
      </c>
      <c r="H107" s="112">
        <f>$AF$17</f>
        <v>76.13</v>
      </c>
    </row>
    <row r="108" spans="2:8" ht="15" customHeight="1" x14ac:dyDescent="0.2">
      <c r="B108" s="1" t="s">
        <v>102</v>
      </c>
      <c r="C108" s="110">
        <f>$AA$18</f>
        <v>1.4999999999999999E-2</v>
      </c>
      <c r="D108" s="110">
        <f>$AB$18</f>
        <v>2.86</v>
      </c>
      <c r="E108" s="111">
        <f>$AC$18</f>
        <v>34.94</v>
      </c>
      <c r="F108" s="110">
        <f>$AD$18</f>
        <v>4.3999999999999997E-2</v>
      </c>
      <c r="G108" s="110">
        <f>$AE$18</f>
        <v>1.137</v>
      </c>
      <c r="H108" s="112">
        <f>$AF$18</f>
        <v>46.76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3.5920000000000001</v>
      </c>
      <c r="E109" s="111">
        <f>$AC$19</f>
        <v>22.12</v>
      </c>
      <c r="F109" s="110">
        <f>$AD$19</f>
        <v>0</v>
      </c>
      <c r="G109" s="110">
        <f>$AE$19</f>
        <v>6.6790000000000003</v>
      </c>
      <c r="H109" s="112">
        <f>$AF$19</f>
        <v>62.22</v>
      </c>
    </row>
    <row r="110" spans="2:8" ht="15" customHeight="1" x14ac:dyDescent="0.2">
      <c r="B110" s="1" t="s">
        <v>104</v>
      </c>
      <c r="C110" s="114">
        <f>$AA$20</f>
        <v>1.4610000000000001</v>
      </c>
      <c r="D110" s="114">
        <f>$AB$20</f>
        <v>6.9939999999999998</v>
      </c>
      <c r="E110" s="115">
        <f>$AC$20</f>
        <v>18.09</v>
      </c>
      <c r="F110" s="114">
        <f>$AD$20</f>
        <v>0.79</v>
      </c>
      <c r="G110" s="114">
        <f>$AE$20</f>
        <v>7.0679999999999996</v>
      </c>
      <c r="H110" s="116">
        <f>$AF$20</f>
        <v>19.72</v>
      </c>
    </row>
    <row r="113" spans="2:5" ht="15" customHeight="1" x14ac:dyDescent="0.2">
      <c r="B113" s="906" t="s">
        <v>77</v>
      </c>
      <c r="C113" s="908" t="s">
        <v>233</v>
      </c>
      <c r="D113" s="909"/>
      <c r="E113" s="909"/>
    </row>
    <row r="114" spans="2:5" ht="15" customHeight="1" x14ac:dyDescent="0.2">
      <c r="B114" s="906"/>
      <c r="C114" s="633" t="s">
        <v>78</v>
      </c>
      <c r="D114" s="902" t="s">
        <v>79</v>
      </c>
      <c r="E114" s="903"/>
    </row>
    <row r="115" spans="2:5" ht="30" customHeight="1" x14ac:dyDescent="0.2">
      <c r="B115" s="907"/>
      <c r="C115" s="904" t="s">
        <v>325</v>
      </c>
      <c r="D115" s="905"/>
      <c r="E115" s="17" t="s">
        <v>82</v>
      </c>
    </row>
    <row r="116" spans="2:5" ht="15" customHeight="1" x14ac:dyDescent="0.2">
      <c r="B116" s="151" t="str">
        <f>Index!$B$4</f>
        <v>Devon Cornwall and the Isles of Scilly</v>
      </c>
      <c r="C116" s="775"/>
      <c r="D116" s="775"/>
      <c r="E116" s="775"/>
    </row>
    <row r="117" spans="2:5" ht="15" customHeight="1" x14ac:dyDescent="0.2">
      <c r="B117" s="2" t="s">
        <v>105</v>
      </c>
      <c r="C117" s="108">
        <f>$AG$9</f>
        <v>6.8019999999999996</v>
      </c>
      <c r="D117" s="108">
        <f>$AH$9</f>
        <v>81.378</v>
      </c>
      <c r="E117" s="120">
        <f>$AI$9</f>
        <v>20.61</v>
      </c>
    </row>
    <row r="118" spans="2:5" ht="15" customHeight="1" x14ac:dyDescent="0.2">
      <c r="B118" s="1" t="s">
        <v>94</v>
      </c>
      <c r="C118" s="110">
        <f>$AG$10</f>
        <v>0.66700000000000004</v>
      </c>
      <c r="D118" s="110">
        <f>$AH$10</f>
        <v>21.143999999999998</v>
      </c>
      <c r="E118" s="112">
        <f>$AI$10</f>
        <v>50.88</v>
      </c>
    </row>
    <row r="119" spans="2:5" ht="15" customHeight="1" x14ac:dyDescent="0.2">
      <c r="B119" s="1" t="s">
        <v>95</v>
      </c>
      <c r="C119" s="110">
        <f>$AG$11</f>
        <v>4.077</v>
      </c>
      <c r="D119" s="110">
        <f>$AH$11</f>
        <v>10.837</v>
      </c>
      <c r="E119" s="112">
        <f>$AI$11</f>
        <v>39.61</v>
      </c>
    </row>
    <row r="120" spans="2:5" ht="15" customHeight="1" x14ac:dyDescent="0.2">
      <c r="B120" s="1" t="s">
        <v>96</v>
      </c>
      <c r="C120" s="110">
        <f>$AG$12</f>
        <v>3.2000000000000001E-2</v>
      </c>
      <c r="D120" s="110">
        <f>$AH$12</f>
        <v>3.948</v>
      </c>
      <c r="E120" s="112">
        <f>$AI$12</f>
        <v>44.02</v>
      </c>
    </row>
    <row r="121" spans="2:5" ht="15" customHeight="1" x14ac:dyDescent="0.2">
      <c r="B121" s="1" t="s">
        <v>97</v>
      </c>
      <c r="C121" s="110">
        <f>$AG$13</f>
        <v>0.16800000000000001</v>
      </c>
      <c r="D121" s="110">
        <f>$AH$13</f>
        <v>12.851000000000001</v>
      </c>
      <c r="E121" s="112">
        <f>$AI$13</f>
        <v>28.86</v>
      </c>
    </row>
    <row r="122" spans="2:5" ht="15" customHeight="1" x14ac:dyDescent="0.2">
      <c r="B122" s="1" t="s">
        <v>98</v>
      </c>
      <c r="C122" s="110">
        <f>$AG$14</f>
        <v>0.495</v>
      </c>
      <c r="D122" s="110">
        <f>$AH$14</f>
        <v>6.0309999999999997</v>
      </c>
      <c r="E122" s="112">
        <f>$AI$14</f>
        <v>25.62</v>
      </c>
    </row>
    <row r="123" spans="2:5" ht="15" customHeight="1" x14ac:dyDescent="0.2">
      <c r="B123" s="1" t="s">
        <v>99</v>
      </c>
      <c r="C123" s="110">
        <f>$AG$15</f>
        <v>0.121</v>
      </c>
      <c r="D123" s="110">
        <f>$AH$15</f>
        <v>1.3149999999999999</v>
      </c>
      <c r="E123" s="112">
        <f>$AI$15</f>
        <v>25.4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1.6459999999999999</v>
      </c>
      <c r="E124" s="112">
        <f>$AI$16</f>
        <v>57.54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1.585</v>
      </c>
      <c r="E125" s="112">
        <f>$AI$17</f>
        <v>18.010000000000002</v>
      </c>
    </row>
    <row r="126" spans="2:5" ht="15" customHeight="1" x14ac:dyDescent="0.2">
      <c r="B126" s="1" t="s">
        <v>102</v>
      </c>
      <c r="C126" s="110">
        <f>$AG$18</f>
        <v>2.5000000000000001E-2</v>
      </c>
      <c r="D126" s="110">
        <f>$AH$18</f>
        <v>1.048</v>
      </c>
      <c r="E126" s="112">
        <f>$AI$18</f>
        <v>42.04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6.23</v>
      </c>
      <c r="E127" s="112">
        <f>$AI$19</f>
        <v>28.01</v>
      </c>
    </row>
    <row r="128" spans="2:5" ht="15" customHeight="1" x14ac:dyDescent="0.2">
      <c r="B128" s="1" t="s">
        <v>104</v>
      </c>
      <c r="C128" s="114">
        <f>$AG$20</f>
        <v>1.218</v>
      </c>
      <c r="D128" s="114">
        <f>$AH$20</f>
        <v>16.416</v>
      </c>
      <c r="E128" s="116">
        <f>$AI$20</f>
        <v>40.119999999999997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495</v>
      </c>
    </row>
    <row r="5" spans="2:35" ht="15" customHeight="1" x14ac:dyDescent="0.2">
      <c r="B5" s="914" t="s">
        <v>357</v>
      </c>
      <c r="C5" s="916" t="s">
        <v>331</v>
      </c>
      <c r="D5" s="916"/>
      <c r="E5" s="916"/>
      <c r="F5" s="916" t="s">
        <v>222</v>
      </c>
      <c r="G5" s="916"/>
      <c r="H5" s="916"/>
      <c r="I5" s="916" t="s">
        <v>225</v>
      </c>
      <c r="J5" s="916"/>
      <c r="K5" s="916"/>
      <c r="L5" s="916" t="s">
        <v>226</v>
      </c>
      <c r="M5" s="916"/>
      <c r="N5" s="916"/>
      <c r="O5" s="916" t="s">
        <v>227</v>
      </c>
      <c r="P5" s="916"/>
      <c r="Q5" s="916"/>
      <c r="R5" s="916" t="s">
        <v>228</v>
      </c>
      <c r="S5" s="916"/>
      <c r="T5" s="916"/>
      <c r="U5" s="916" t="s">
        <v>332</v>
      </c>
      <c r="V5" s="916"/>
      <c r="W5" s="916"/>
      <c r="X5" s="916" t="s">
        <v>333</v>
      </c>
      <c r="Y5" s="916"/>
      <c r="Z5" s="916"/>
      <c r="AA5" s="916" t="s">
        <v>231</v>
      </c>
      <c r="AB5" s="916"/>
      <c r="AC5" s="916"/>
      <c r="AD5" s="916" t="s">
        <v>232</v>
      </c>
      <c r="AE5" s="916"/>
      <c r="AF5" s="916"/>
      <c r="AG5" s="916" t="s">
        <v>233</v>
      </c>
      <c r="AH5" s="916"/>
      <c r="AI5" s="908"/>
    </row>
    <row r="6" spans="2:35" ht="15" customHeight="1" x14ac:dyDescent="0.2">
      <c r="B6" s="915"/>
      <c r="C6" s="103" t="s">
        <v>78</v>
      </c>
      <c r="D6" s="912" t="s">
        <v>79</v>
      </c>
      <c r="E6" s="912"/>
      <c r="F6" s="103" t="s">
        <v>78</v>
      </c>
      <c r="G6" s="912" t="s">
        <v>79</v>
      </c>
      <c r="H6" s="912"/>
      <c r="I6" s="103" t="s">
        <v>78</v>
      </c>
      <c r="J6" s="912" t="s">
        <v>79</v>
      </c>
      <c r="K6" s="912"/>
      <c r="L6" s="103" t="s">
        <v>78</v>
      </c>
      <c r="M6" s="912" t="s">
        <v>79</v>
      </c>
      <c r="N6" s="912"/>
      <c r="O6" s="103" t="s">
        <v>78</v>
      </c>
      <c r="P6" s="912" t="s">
        <v>79</v>
      </c>
      <c r="Q6" s="912"/>
      <c r="R6" s="103" t="s">
        <v>78</v>
      </c>
      <c r="S6" s="912" t="s">
        <v>79</v>
      </c>
      <c r="T6" s="912"/>
      <c r="U6" s="103" t="s">
        <v>78</v>
      </c>
      <c r="V6" s="912" t="s">
        <v>79</v>
      </c>
      <c r="W6" s="912"/>
      <c r="X6" s="103" t="s">
        <v>78</v>
      </c>
      <c r="Y6" s="912" t="s">
        <v>79</v>
      </c>
      <c r="Z6" s="912"/>
      <c r="AA6" s="103" t="s">
        <v>78</v>
      </c>
      <c r="AB6" s="912" t="s">
        <v>79</v>
      </c>
      <c r="AC6" s="912"/>
      <c r="AD6" s="103" t="s">
        <v>78</v>
      </c>
      <c r="AE6" s="912" t="s">
        <v>79</v>
      </c>
      <c r="AF6" s="912"/>
      <c r="AG6" s="103" t="s">
        <v>78</v>
      </c>
      <c r="AH6" s="912" t="s">
        <v>79</v>
      </c>
      <c r="AI6" s="902"/>
    </row>
    <row r="7" spans="2:35" ht="30" customHeight="1" x14ac:dyDescent="0.2">
      <c r="B7" s="915"/>
      <c r="C7" s="913" t="s">
        <v>325</v>
      </c>
      <c r="D7" s="913"/>
      <c r="E7" s="16" t="s">
        <v>82</v>
      </c>
      <c r="F7" s="913" t="s">
        <v>325</v>
      </c>
      <c r="G7" s="913"/>
      <c r="H7" s="16" t="s">
        <v>82</v>
      </c>
      <c r="I7" s="913" t="s">
        <v>325</v>
      </c>
      <c r="J7" s="913"/>
      <c r="K7" s="16" t="s">
        <v>82</v>
      </c>
      <c r="L7" s="913" t="s">
        <v>325</v>
      </c>
      <c r="M7" s="913"/>
      <c r="N7" s="16" t="s">
        <v>82</v>
      </c>
      <c r="O7" s="913" t="s">
        <v>325</v>
      </c>
      <c r="P7" s="913"/>
      <c r="Q7" s="16" t="s">
        <v>82</v>
      </c>
      <c r="R7" s="913" t="s">
        <v>325</v>
      </c>
      <c r="S7" s="913"/>
      <c r="T7" s="16" t="s">
        <v>82</v>
      </c>
      <c r="U7" s="913" t="s">
        <v>325</v>
      </c>
      <c r="V7" s="913"/>
      <c r="W7" s="16" t="s">
        <v>82</v>
      </c>
      <c r="X7" s="913" t="s">
        <v>325</v>
      </c>
      <c r="Y7" s="913"/>
      <c r="Z7" s="16" t="s">
        <v>82</v>
      </c>
      <c r="AA7" s="913" t="s">
        <v>325</v>
      </c>
      <c r="AB7" s="913"/>
      <c r="AC7" s="16" t="s">
        <v>82</v>
      </c>
      <c r="AD7" s="913" t="s">
        <v>325</v>
      </c>
      <c r="AE7" s="913"/>
      <c r="AF7" s="16" t="s">
        <v>82</v>
      </c>
      <c r="AG7" s="913" t="s">
        <v>325</v>
      </c>
      <c r="AH7" s="913"/>
      <c r="AI7" s="17" t="s">
        <v>82</v>
      </c>
    </row>
    <row r="8" spans="2:35" ht="15" customHeight="1" x14ac:dyDescent="0.2">
      <c r="B8" s="143" t="str">
        <f>Index!$B$4</f>
        <v>Devon Cornwall and the Isles of Scilly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5">
        <f>'Section 11 chart data'!$C$134</f>
        <v>0.45</v>
      </c>
      <c r="D9" s="325">
        <f>'Section 11 chart data'!$C$148</f>
        <v>13.403</v>
      </c>
      <c r="E9" s="127">
        <f>'Section 11 chart data'!$D$148</f>
        <v>15.74</v>
      </c>
      <c r="F9" s="325">
        <f>'Section 11 chart data'!$D$134</f>
        <v>0.32800000000000001</v>
      </c>
      <c r="G9" s="325">
        <f>'Section 11 chart data'!$E$148</f>
        <v>17.327999999999999</v>
      </c>
      <c r="H9" s="127">
        <f>'Section 11 chart data'!$F$148</f>
        <v>13.64</v>
      </c>
      <c r="I9" s="325">
        <f>'Section 11 chart data'!$E$134</f>
        <v>0.24299999999999999</v>
      </c>
      <c r="J9" s="325">
        <f>'Section 11 chart data'!$G$148</f>
        <v>16.523</v>
      </c>
      <c r="K9" s="127">
        <f>'Section 11 chart data'!$H$148</f>
        <v>12.83</v>
      </c>
      <c r="L9" s="325">
        <f>'Section 11 chart data'!$F$134</f>
        <v>0.44</v>
      </c>
      <c r="M9" s="325">
        <f>'Section 11 chart data'!$I$148</f>
        <v>17.071999999999999</v>
      </c>
      <c r="N9" s="127">
        <f>'Section 11 chart data'!$J$148</f>
        <v>11.85</v>
      </c>
      <c r="O9" s="325">
        <f>'Section 11 chart data'!$G$134</f>
        <v>0.33700000000000002</v>
      </c>
      <c r="P9" s="325">
        <f>'Section 11 chart data'!$K$148</f>
        <v>18.260999999999999</v>
      </c>
      <c r="Q9" s="127">
        <f>'Section 11 chart data'!$L$148</f>
        <v>10.77</v>
      </c>
      <c r="R9" s="325">
        <f>'Section 11 chart data'!$H$134</f>
        <v>0.79700000000000004</v>
      </c>
      <c r="S9" s="325">
        <f>'Section 11 chart data'!$M$148</f>
        <v>20.042999999999999</v>
      </c>
      <c r="T9" s="127">
        <f>'Section 11 chart data'!$N$148</f>
        <v>10.43</v>
      </c>
      <c r="U9" s="325">
        <f>'Section 11 chart data'!$I$134</f>
        <v>0.84899999999999998</v>
      </c>
      <c r="V9" s="325">
        <f>'Section 11 chart data'!$O$148</f>
        <v>21.207000000000001</v>
      </c>
      <c r="W9" s="127">
        <f>'Section 11 chart data'!$P$148</f>
        <v>9.02</v>
      </c>
      <c r="X9" s="325">
        <f>'Section 11 chart data'!$J$134</f>
        <v>0.999</v>
      </c>
      <c r="Y9" s="325">
        <f>'Section 11 chart data'!$Q$148</f>
        <v>17.379000000000001</v>
      </c>
      <c r="Z9" s="127">
        <f>'Section 11 chart data'!$R$148</f>
        <v>10.16</v>
      </c>
      <c r="AA9" s="325">
        <f>'Section 11 chart data'!$K$134</f>
        <v>1.1379999999999999</v>
      </c>
      <c r="AB9" s="325">
        <f>'Section 11 chart data'!$S$148</f>
        <v>14.551</v>
      </c>
      <c r="AC9" s="127">
        <f>'Section 11 chart data'!$T$148</f>
        <v>11.59</v>
      </c>
      <c r="AD9" s="325">
        <f>'Section 11 chart data'!$L$134</f>
        <v>1.081</v>
      </c>
      <c r="AE9" s="325">
        <f>'Section 11 chart data'!$U$148</f>
        <v>13.173999999999999</v>
      </c>
      <c r="AF9" s="127">
        <f>'Section 11 chart data'!$V$148</f>
        <v>12.37</v>
      </c>
      <c r="AG9" s="325">
        <f>'Section 11 chart data'!$M$134</f>
        <v>1.9610000000000001</v>
      </c>
      <c r="AH9" s="325">
        <f>'Section 11 chart data'!$W$148</f>
        <v>13.430999999999999</v>
      </c>
      <c r="AI9" s="127">
        <f>'Section 11 chart data'!$X$148</f>
        <v>11.96</v>
      </c>
    </row>
    <row r="10" spans="2:35" ht="15" customHeight="1" x14ac:dyDescent="0.2">
      <c r="B10" s="109" t="s">
        <v>215</v>
      </c>
      <c r="C10" s="325">
        <f>'Section 11 chart data'!$C$135</f>
        <v>0.10199999999999999</v>
      </c>
      <c r="D10" s="325">
        <f>'Section 11 chart data'!$C$149</f>
        <v>3.5270000000000001</v>
      </c>
      <c r="E10" s="127">
        <f>'Section 11 chart data'!$D$149</f>
        <v>18.48</v>
      </c>
      <c r="F10" s="325">
        <f>'Section 11 chart data'!$D$135</f>
        <v>8.7999999999999995E-2</v>
      </c>
      <c r="G10" s="325">
        <f>'Section 11 chart data'!$E$149</f>
        <v>3.7970000000000002</v>
      </c>
      <c r="H10" s="127">
        <f>'Section 11 chart data'!$F$149</f>
        <v>19.14</v>
      </c>
      <c r="I10" s="325">
        <f>'Section 11 chart data'!$E$135</f>
        <v>5.8999999999999997E-2</v>
      </c>
      <c r="J10" s="325">
        <f>'Section 11 chart data'!$G$149</f>
        <v>2.5249999999999999</v>
      </c>
      <c r="K10" s="127">
        <f>'Section 11 chart data'!$H$149</f>
        <v>15.87</v>
      </c>
      <c r="L10" s="325">
        <f>'Section 11 chart data'!$F$135</f>
        <v>0.13800000000000001</v>
      </c>
      <c r="M10" s="325">
        <f>'Section 11 chart data'!$I$149</f>
        <v>2.2829999999999999</v>
      </c>
      <c r="N10" s="127">
        <f>'Section 11 chart data'!$J$149</f>
        <v>14.34</v>
      </c>
      <c r="O10" s="325">
        <f>'Section 11 chart data'!$G$135</f>
        <v>8.6999999999999994E-2</v>
      </c>
      <c r="P10" s="325">
        <f>'Section 11 chart data'!$K$149</f>
        <v>2.4390000000000001</v>
      </c>
      <c r="Q10" s="127">
        <f>'Section 11 chart data'!$L$149</f>
        <v>12.93</v>
      </c>
      <c r="R10" s="325">
        <f>'Section 11 chart data'!$H$135</f>
        <v>0.17</v>
      </c>
      <c r="S10" s="325">
        <f>'Section 11 chart data'!$M$149</f>
        <v>3.399</v>
      </c>
      <c r="T10" s="127">
        <f>'Section 11 chart data'!$N$149</f>
        <v>13.64</v>
      </c>
      <c r="U10" s="325">
        <f>'Section 11 chart data'!$I$135</f>
        <v>0.193</v>
      </c>
      <c r="V10" s="325">
        <f>'Section 11 chart data'!$O$149</f>
        <v>5.5759999999999996</v>
      </c>
      <c r="W10" s="127">
        <f>'Section 11 chart data'!$P$149</f>
        <v>11.27</v>
      </c>
      <c r="X10" s="325">
        <f>'Section 11 chart data'!$J$135</f>
        <v>0.19400000000000001</v>
      </c>
      <c r="Y10" s="325">
        <f>'Section 11 chart data'!$Q$149</f>
        <v>4.9770000000000003</v>
      </c>
      <c r="Z10" s="127">
        <f>'Section 11 chart data'!$R$149</f>
        <v>13.4</v>
      </c>
      <c r="AA10" s="325">
        <f>'Section 11 chart data'!$K$135</f>
        <v>0.23599999999999999</v>
      </c>
      <c r="AB10" s="325">
        <f>'Section 11 chart data'!$S$149</f>
        <v>4.2119999999999997</v>
      </c>
      <c r="AC10" s="127">
        <f>'Section 11 chart data'!$T$149</f>
        <v>11.4</v>
      </c>
      <c r="AD10" s="325">
        <f>'Section 11 chart data'!$L$135</f>
        <v>0.20499999999999999</v>
      </c>
      <c r="AE10" s="325">
        <f>'Section 11 chart data'!$U$149</f>
        <v>4.016</v>
      </c>
      <c r="AF10" s="127">
        <f>'Section 11 chart data'!$V$149</f>
        <v>10.67</v>
      </c>
      <c r="AG10" s="325">
        <f>'Section 11 chart data'!$M$135</f>
        <v>0.67500000000000004</v>
      </c>
      <c r="AH10" s="325">
        <f>'Section 11 chart data'!$W$149</f>
        <v>4.5119999999999996</v>
      </c>
      <c r="AI10" s="127">
        <f>'Section 11 chart data'!$X$149</f>
        <v>14.82</v>
      </c>
    </row>
    <row r="11" spans="2:35" ht="15" customHeight="1" x14ac:dyDescent="0.2">
      <c r="B11" s="109" t="s">
        <v>216</v>
      </c>
      <c r="C11" s="325">
        <f>'Section 11 chart data'!$C$136</f>
        <v>9.8000000000000004E-2</v>
      </c>
      <c r="D11" s="325">
        <f>'Section 11 chart data'!$C$150</f>
        <v>3.7389999999999999</v>
      </c>
      <c r="E11" s="127">
        <f>'Section 11 chart data'!$D$150</f>
        <v>18.39</v>
      </c>
      <c r="F11" s="325">
        <f>'Section 11 chart data'!$D$136</f>
        <v>9.1999999999999998E-2</v>
      </c>
      <c r="G11" s="325">
        <f>'Section 11 chart data'!$E$150</f>
        <v>4.0830000000000002</v>
      </c>
      <c r="H11" s="127">
        <f>'Section 11 chart data'!$F$150</f>
        <v>21.03</v>
      </c>
      <c r="I11" s="325">
        <f>'Section 11 chart data'!$E$136</f>
        <v>6.7000000000000004E-2</v>
      </c>
      <c r="J11" s="325">
        <f>'Section 11 chart data'!$G$150</f>
        <v>2.472</v>
      </c>
      <c r="K11" s="127">
        <f>'Section 11 chart data'!$H$150</f>
        <v>18.09</v>
      </c>
      <c r="L11" s="325">
        <f>'Section 11 chart data'!$F$136</f>
        <v>0.151</v>
      </c>
      <c r="M11" s="325">
        <f>'Section 11 chart data'!$I$150</f>
        <v>2.278</v>
      </c>
      <c r="N11" s="127">
        <f>'Section 11 chart data'!$J$150</f>
        <v>17.41</v>
      </c>
      <c r="O11" s="325">
        <f>'Section 11 chart data'!$G$136</f>
        <v>9.2999999999999999E-2</v>
      </c>
      <c r="P11" s="325">
        <f>'Section 11 chart data'!$K$150</f>
        <v>2.1749999999999998</v>
      </c>
      <c r="Q11" s="127">
        <f>'Section 11 chart data'!$L$150</f>
        <v>13.53</v>
      </c>
      <c r="R11" s="325">
        <f>'Section 11 chart data'!$H$136</f>
        <v>0.2</v>
      </c>
      <c r="S11" s="325">
        <f>'Section 11 chart data'!$M$150</f>
        <v>3.0619999999999998</v>
      </c>
      <c r="T11" s="127">
        <f>'Section 11 chart data'!$N$150</f>
        <v>13.39</v>
      </c>
      <c r="U11" s="325">
        <f>'Section 11 chart data'!$I$136</f>
        <v>0.20300000000000001</v>
      </c>
      <c r="V11" s="325">
        <f>'Section 11 chart data'!$O$150</f>
        <v>6.0279999999999996</v>
      </c>
      <c r="W11" s="127">
        <f>'Section 11 chart data'!$P$150</f>
        <v>11.89</v>
      </c>
      <c r="X11" s="325">
        <f>'Section 11 chart data'!$J$136</f>
        <v>0.20699999999999999</v>
      </c>
      <c r="Y11" s="325">
        <f>'Section 11 chart data'!$Q$150</f>
        <v>5.1210000000000004</v>
      </c>
      <c r="Z11" s="127">
        <f>'Section 11 chart data'!$R$150</f>
        <v>15.01</v>
      </c>
      <c r="AA11" s="325">
        <f>'Section 11 chart data'!$K$136</f>
        <v>0.222</v>
      </c>
      <c r="AB11" s="325">
        <f>'Section 11 chart data'!$S$150</f>
        <v>4.2149999999999999</v>
      </c>
      <c r="AC11" s="127">
        <f>'Section 11 chart data'!$T$150</f>
        <v>12.9</v>
      </c>
      <c r="AD11" s="325">
        <f>'Section 11 chart data'!$L$136</f>
        <v>0.19900000000000001</v>
      </c>
      <c r="AE11" s="325">
        <f>'Section 11 chart data'!$U$150</f>
        <v>4.0670000000000002</v>
      </c>
      <c r="AF11" s="127">
        <f>'Section 11 chart data'!$V$150</f>
        <v>11.36</v>
      </c>
      <c r="AG11" s="325">
        <f>'Section 11 chart data'!$M$136</f>
        <v>0.68799999999999994</v>
      </c>
      <c r="AH11" s="325">
        <f>'Section 11 chart data'!$W$150</f>
        <v>5.0419999999999998</v>
      </c>
      <c r="AI11" s="127">
        <f>'Section 11 chart data'!$X$150</f>
        <v>15.67</v>
      </c>
    </row>
    <row r="12" spans="2:35" ht="15" customHeight="1" x14ac:dyDescent="0.2">
      <c r="B12" s="109" t="s">
        <v>217</v>
      </c>
      <c r="C12" s="325">
        <f>'Section 11 chart data'!$C$137</f>
        <v>0.26</v>
      </c>
      <c r="D12" s="325">
        <f>'Section 11 chart data'!$C$151</f>
        <v>12.481999999999999</v>
      </c>
      <c r="E12" s="127">
        <f>'Section 11 chart data'!$D$151</f>
        <v>19.91</v>
      </c>
      <c r="F12" s="325">
        <f>'Section 11 chart data'!$D$137</f>
        <v>0.25700000000000001</v>
      </c>
      <c r="G12" s="325">
        <f>'Section 11 chart data'!$E$151</f>
        <v>14.675000000000001</v>
      </c>
      <c r="H12" s="127">
        <f>'Section 11 chart data'!$F$151</f>
        <v>21.5</v>
      </c>
      <c r="I12" s="325">
        <f>'Section 11 chart data'!$E$137</f>
        <v>0.247</v>
      </c>
      <c r="J12" s="325">
        <f>'Section 11 chart data'!$G$151</f>
        <v>8.6289999999999996</v>
      </c>
      <c r="K12" s="127">
        <f>'Section 11 chart data'!$H$151</f>
        <v>25.34</v>
      </c>
      <c r="L12" s="325">
        <f>'Section 11 chart data'!$F$137</f>
        <v>0.48399999999999999</v>
      </c>
      <c r="M12" s="325">
        <f>'Section 11 chart data'!$I$151</f>
        <v>7.1479999999999997</v>
      </c>
      <c r="N12" s="127">
        <f>'Section 11 chart data'!$J$151</f>
        <v>20.9</v>
      </c>
      <c r="O12" s="325">
        <f>'Section 11 chart data'!$G$137</f>
        <v>0.33500000000000002</v>
      </c>
      <c r="P12" s="325">
        <f>'Section 11 chart data'!$K$151</f>
        <v>6.4560000000000004</v>
      </c>
      <c r="Q12" s="127">
        <f>'Section 11 chart data'!$L$151</f>
        <v>19.86</v>
      </c>
      <c r="R12" s="325">
        <f>'Section 11 chart data'!$H$137</f>
        <v>0.72299999999999998</v>
      </c>
      <c r="S12" s="325">
        <f>'Section 11 chart data'!$M$151</f>
        <v>9.5259999999999998</v>
      </c>
      <c r="T12" s="127">
        <f>'Section 11 chart data'!$N$151</f>
        <v>15.48</v>
      </c>
      <c r="U12" s="325">
        <f>'Section 11 chart data'!$I$137</f>
        <v>0.627</v>
      </c>
      <c r="V12" s="325">
        <f>'Section 11 chart data'!$O$151</f>
        <v>16.068000000000001</v>
      </c>
      <c r="W12" s="127">
        <f>'Section 11 chart data'!$P$151</f>
        <v>13.3</v>
      </c>
      <c r="X12" s="325">
        <f>'Section 11 chart data'!$J$137</f>
        <v>0.67</v>
      </c>
      <c r="Y12" s="325">
        <f>'Section 11 chart data'!$Q$151</f>
        <v>13.861000000000001</v>
      </c>
      <c r="Z12" s="127">
        <f>'Section 11 chart data'!$R$151</f>
        <v>15.17</v>
      </c>
      <c r="AA12" s="325">
        <f>'Section 11 chart data'!$K$137</f>
        <v>0.66400000000000003</v>
      </c>
      <c r="AB12" s="325">
        <f>'Section 11 chart data'!$S$151</f>
        <v>12.51</v>
      </c>
      <c r="AC12" s="127">
        <f>'Section 11 chart data'!$T$151</f>
        <v>14.68</v>
      </c>
      <c r="AD12" s="325">
        <f>'Section 11 chart data'!$L$137</f>
        <v>0.60799999999999998</v>
      </c>
      <c r="AE12" s="325">
        <f>'Section 11 chart data'!$U$151</f>
        <v>11.648</v>
      </c>
      <c r="AF12" s="127">
        <f>'Section 11 chart data'!$V$151</f>
        <v>12.91</v>
      </c>
      <c r="AG12" s="325">
        <f>'Section 11 chart data'!$M$137</f>
        <v>1.7729999999999999</v>
      </c>
      <c r="AH12" s="325">
        <f>'Section 11 chart data'!$W$151</f>
        <v>17.219000000000001</v>
      </c>
      <c r="AI12" s="127">
        <f>'Section 11 chart data'!$X$151</f>
        <v>17.309999999999999</v>
      </c>
    </row>
    <row r="13" spans="2:35" ht="15" customHeight="1" x14ac:dyDescent="0.2">
      <c r="B13" s="109" t="s">
        <v>218</v>
      </c>
      <c r="C13" s="325">
        <f>'Section 11 chart data'!$C$138</f>
        <v>0.20799999999999999</v>
      </c>
      <c r="D13" s="325">
        <f>'Section 11 chart data'!$C$152</f>
        <v>18.143000000000001</v>
      </c>
      <c r="E13" s="127">
        <f>'Section 11 chart data'!$D$152</f>
        <v>27.2</v>
      </c>
      <c r="F13" s="325">
        <f>'Section 11 chart data'!$D$138</f>
        <v>0.23899999999999999</v>
      </c>
      <c r="G13" s="325">
        <f>'Section 11 chart data'!$E$152</f>
        <v>18.248999999999999</v>
      </c>
      <c r="H13" s="127">
        <f>'Section 11 chart data'!$F$152</f>
        <v>24.27</v>
      </c>
      <c r="I13" s="325">
        <f>'Section 11 chart data'!$E$138</f>
        <v>0.29799999999999999</v>
      </c>
      <c r="J13" s="325">
        <f>'Section 11 chart data'!$G$152</f>
        <v>11.916</v>
      </c>
      <c r="K13" s="127">
        <f>'Section 11 chart data'!$H$152</f>
        <v>37.840000000000003</v>
      </c>
      <c r="L13" s="325">
        <f>'Section 11 chart data'!$F$138</f>
        <v>0.504</v>
      </c>
      <c r="M13" s="325">
        <f>'Section 11 chart data'!$I$152</f>
        <v>10.84</v>
      </c>
      <c r="N13" s="127">
        <f>'Section 11 chart data'!$J$152</f>
        <v>26.97</v>
      </c>
      <c r="O13" s="325">
        <f>'Section 11 chart data'!$G$138</f>
        <v>0.433</v>
      </c>
      <c r="P13" s="325">
        <f>'Section 11 chart data'!$K$152</f>
        <v>10.52</v>
      </c>
      <c r="Q13" s="127">
        <f>'Section 11 chart data'!$L$152</f>
        <v>34.340000000000003</v>
      </c>
      <c r="R13" s="325">
        <f>'Section 11 chart data'!$H$138</f>
        <v>0.94799999999999995</v>
      </c>
      <c r="S13" s="325">
        <f>'Section 11 chart data'!$M$152</f>
        <v>13.234999999999999</v>
      </c>
      <c r="T13" s="127">
        <f>'Section 11 chart data'!$N$152</f>
        <v>30.16</v>
      </c>
      <c r="U13" s="325">
        <f>'Section 11 chart data'!$I$138</f>
        <v>0.71799999999999997</v>
      </c>
      <c r="V13" s="325">
        <f>'Section 11 chart data'!$O$152</f>
        <v>16.405999999999999</v>
      </c>
      <c r="W13" s="127">
        <f>'Section 11 chart data'!$P$152</f>
        <v>28.92</v>
      </c>
      <c r="X13" s="325">
        <f>'Section 11 chart data'!$J$138</f>
        <v>0.89300000000000002</v>
      </c>
      <c r="Y13" s="325">
        <f>'Section 11 chart data'!$Q$152</f>
        <v>10.346</v>
      </c>
      <c r="Z13" s="127">
        <f>'Section 11 chart data'!$R$152</f>
        <v>18.07</v>
      </c>
      <c r="AA13" s="325">
        <f>'Section 11 chart data'!$K$138</f>
        <v>0.93200000000000005</v>
      </c>
      <c r="AB13" s="325">
        <f>'Section 11 chart data'!$S$152</f>
        <v>12.773999999999999</v>
      </c>
      <c r="AC13" s="127">
        <f>'Section 11 chart data'!$T$152</f>
        <v>23.75</v>
      </c>
      <c r="AD13" s="325">
        <f>'Section 11 chart data'!$L$138</f>
        <v>0.80700000000000005</v>
      </c>
      <c r="AE13" s="325">
        <f>'Section 11 chart data'!$U$152</f>
        <v>11.73</v>
      </c>
      <c r="AF13" s="127">
        <f>'Section 11 chart data'!$V$152</f>
        <v>19.21</v>
      </c>
      <c r="AG13" s="325">
        <f>'Section 11 chart data'!$M$138</f>
        <v>1.0329999999999999</v>
      </c>
      <c r="AH13" s="325">
        <f>'Section 11 chart data'!$W$152</f>
        <v>19.113</v>
      </c>
      <c r="AI13" s="127">
        <f>'Section 11 chart data'!$X$152</f>
        <v>28.83</v>
      </c>
    </row>
    <row r="14" spans="2:35" ht="15" customHeight="1" x14ac:dyDescent="0.2">
      <c r="B14" s="109" t="s">
        <v>219</v>
      </c>
      <c r="C14" s="325">
        <f>'Section 11 chart data'!$C$139</f>
        <v>7.1999999999999995E-2</v>
      </c>
      <c r="D14" s="325">
        <f>'Section 11 chart data'!$C$153</f>
        <v>9.734</v>
      </c>
      <c r="E14" s="127">
        <f>'Section 11 chart data'!$D$153</f>
        <v>38.64</v>
      </c>
      <c r="F14" s="325">
        <f>'Section 11 chart data'!$D$139</f>
        <v>9.7000000000000003E-2</v>
      </c>
      <c r="G14" s="325">
        <f>'Section 11 chart data'!$E$153</f>
        <v>7.5090000000000003</v>
      </c>
      <c r="H14" s="127">
        <f>'Section 11 chart data'!$F$153</f>
        <v>27.81</v>
      </c>
      <c r="I14" s="325">
        <f>'Section 11 chart data'!$E$139</f>
        <v>0.107</v>
      </c>
      <c r="J14" s="325">
        <f>'Section 11 chart data'!$G$153</f>
        <v>6.093</v>
      </c>
      <c r="K14" s="127">
        <f>'Section 11 chart data'!$H$153</f>
        <v>42.87</v>
      </c>
      <c r="L14" s="325">
        <f>'Section 11 chart data'!$F$139</f>
        <v>0.191</v>
      </c>
      <c r="M14" s="325">
        <f>'Section 11 chart data'!$I$153</f>
        <v>5.915</v>
      </c>
      <c r="N14" s="127">
        <f>'Section 11 chart data'!$J$153</f>
        <v>30.13</v>
      </c>
      <c r="O14" s="325">
        <f>'Section 11 chart data'!$G$139</f>
        <v>0.17100000000000001</v>
      </c>
      <c r="P14" s="325">
        <f>'Section 11 chart data'!$K$153</f>
        <v>6.593</v>
      </c>
      <c r="Q14" s="127">
        <f>'Section 11 chart data'!$L$153</f>
        <v>38.369999999999997</v>
      </c>
      <c r="R14" s="325">
        <f>'Section 11 chart data'!$H$139</f>
        <v>0.41</v>
      </c>
      <c r="S14" s="325">
        <f>'Section 11 chart data'!$M$153</f>
        <v>9.7129999999999992</v>
      </c>
      <c r="T14" s="127">
        <f>'Section 11 chart data'!$N$153</f>
        <v>54.92</v>
      </c>
      <c r="U14" s="325">
        <f>'Section 11 chart data'!$I$139</f>
        <v>0.34699999999999998</v>
      </c>
      <c r="V14" s="325">
        <f>'Section 11 chart data'!$O$153</f>
        <v>9.6720000000000006</v>
      </c>
      <c r="W14" s="127">
        <f>'Section 11 chart data'!$P$153</f>
        <v>34</v>
      </c>
      <c r="X14" s="325">
        <f>'Section 11 chart data'!$J$139</f>
        <v>0.39600000000000002</v>
      </c>
      <c r="Y14" s="325">
        <f>'Section 11 chart data'!$Q$153</f>
        <v>4.4139999999999997</v>
      </c>
      <c r="Z14" s="127">
        <f>'Section 11 chart data'!$R$153</f>
        <v>29.41</v>
      </c>
      <c r="AA14" s="325">
        <f>'Section 11 chart data'!$K$139</f>
        <v>0.375</v>
      </c>
      <c r="AB14" s="325">
        <f>'Section 11 chart data'!$S$153</f>
        <v>6.2389999999999999</v>
      </c>
      <c r="AC14" s="127">
        <f>'Section 11 chart data'!$T$153</f>
        <v>31.85</v>
      </c>
      <c r="AD14" s="325">
        <f>'Section 11 chart data'!$L$139</f>
        <v>0.42799999999999999</v>
      </c>
      <c r="AE14" s="325">
        <f>'Section 11 chart data'!$U$153</f>
        <v>7.4530000000000003</v>
      </c>
      <c r="AF14" s="127">
        <f>'Section 11 chart data'!$V$153</f>
        <v>29.23</v>
      </c>
      <c r="AG14" s="325">
        <f>'Section 11 chart data'!$M$139</f>
        <v>0.34399999999999997</v>
      </c>
      <c r="AH14" s="325">
        <f>'Section 11 chart data'!$W$153</f>
        <v>9.19</v>
      </c>
      <c r="AI14" s="127">
        <f>'Section 11 chart data'!$X$153</f>
        <v>32.76</v>
      </c>
    </row>
    <row r="15" spans="2:35" ht="15" customHeight="1" x14ac:dyDescent="0.2">
      <c r="B15" s="109" t="s">
        <v>220</v>
      </c>
      <c r="C15" s="325">
        <f>'Section 11 chart data'!$C$140</f>
        <v>2.9000000000000001E-2</v>
      </c>
      <c r="D15" s="325">
        <f>'Section 11 chart data'!$C$154</f>
        <v>5</v>
      </c>
      <c r="E15" s="127">
        <f>'Section 11 chart data'!$D$154</f>
        <v>45.56</v>
      </c>
      <c r="F15" s="325">
        <f>'Section 11 chart data'!$D$140</f>
        <v>4.5999999999999999E-2</v>
      </c>
      <c r="G15" s="325">
        <f>'Section 11 chart data'!$E$154</f>
        <v>3.0819999999999999</v>
      </c>
      <c r="H15" s="127">
        <f>'Section 11 chart data'!$F$154</f>
        <v>31.94</v>
      </c>
      <c r="I15" s="325">
        <f>'Section 11 chart data'!$E$140</f>
        <v>3.5999999999999997E-2</v>
      </c>
      <c r="J15" s="325">
        <f>'Section 11 chart data'!$G$154</f>
        <v>2.9239999999999999</v>
      </c>
      <c r="K15" s="127">
        <f>'Section 11 chart data'!$H$154</f>
        <v>39.450000000000003</v>
      </c>
      <c r="L15" s="325">
        <f>'Section 11 chart data'!$F$140</f>
        <v>0.08</v>
      </c>
      <c r="M15" s="325">
        <f>'Section 11 chart data'!$I$154</f>
        <v>3.1789999999999998</v>
      </c>
      <c r="N15" s="127">
        <f>'Section 11 chart data'!$J$154</f>
        <v>36.03</v>
      </c>
      <c r="O15" s="325">
        <f>'Section 11 chart data'!$G$140</f>
        <v>7.2999999999999995E-2</v>
      </c>
      <c r="P15" s="325">
        <f>'Section 11 chart data'!$K$154</f>
        <v>3.395</v>
      </c>
      <c r="Q15" s="127">
        <f>'Section 11 chart data'!$L$154</f>
        <v>38.03</v>
      </c>
      <c r="R15" s="325">
        <f>'Section 11 chart data'!$H$140</f>
        <v>0.17799999999999999</v>
      </c>
      <c r="S15" s="325">
        <f>'Section 11 chart data'!$M$154</f>
        <v>5.3170000000000002</v>
      </c>
      <c r="T15" s="127">
        <f>'Section 11 chart data'!$N$154</f>
        <v>60.1</v>
      </c>
      <c r="U15" s="325">
        <f>'Section 11 chart data'!$I$140</f>
        <v>0.17</v>
      </c>
      <c r="V15" s="325">
        <f>'Section 11 chart data'!$O$154</f>
        <v>4.8739999999999997</v>
      </c>
      <c r="W15" s="127">
        <f>'Section 11 chart data'!$P$154</f>
        <v>35.090000000000003</v>
      </c>
      <c r="X15" s="325">
        <f>'Section 11 chart data'!$J$140</f>
        <v>0.16600000000000001</v>
      </c>
      <c r="Y15" s="325">
        <f>'Section 11 chart data'!$Q$154</f>
        <v>2.0379999999999998</v>
      </c>
      <c r="Z15" s="127">
        <f>'Section 11 chart data'!$R$154</f>
        <v>40.39</v>
      </c>
      <c r="AA15" s="325">
        <f>'Section 11 chart data'!$K$140</f>
        <v>0.13400000000000001</v>
      </c>
      <c r="AB15" s="325">
        <f>'Section 11 chart data'!$S$154</f>
        <v>2.923</v>
      </c>
      <c r="AC15" s="127">
        <f>'Section 11 chart data'!$T$154</f>
        <v>35.85</v>
      </c>
      <c r="AD15" s="325">
        <f>'Section 11 chart data'!$L$140</f>
        <v>0.22900000000000001</v>
      </c>
      <c r="AE15" s="325">
        <f>'Section 11 chart data'!$U$154</f>
        <v>4.4119999999999999</v>
      </c>
      <c r="AF15" s="127">
        <f>'Section 11 chart data'!$V$154</f>
        <v>32.659999999999997</v>
      </c>
      <c r="AG15" s="325">
        <f>'Section 11 chart data'!$M$140</f>
        <v>0.17299999999999999</v>
      </c>
      <c r="AH15" s="325">
        <f>'Section 11 chart data'!$W$154</f>
        <v>4.0229999999999997</v>
      </c>
      <c r="AI15" s="127">
        <f>'Section 11 chart data'!$X$154</f>
        <v>35.590000000000003</v>
      </c>
    </row>
    <row r="16" spans="2:35" ht="15" customHeight="1" x14ac:dyDescent="0.2">
      <c r="B16" s="113" t="s">
        <v>221</v>
      </c>
      <c r="C16" s="326">
        <f>'Section 11 chart data'!$C$141</f>
        <v>1.4999999999999999E-2</v>
      </c>
      <c r="D16" s="326">
        <f>'Section 11 chart data'!$C$155</f>
        <v>10.532999999999999</v>
      </c>
      <c r="E16" s="128">
        <f>'Section 11 chart data'!$D$155</f>
        <v>56.75</v>
      </c>
      <c r="F16" s="326">
        <f>'Section 11 chart data'!$D$141</f>
        <v>0.03</v>
      </c>
      <c r="G16" s="326">
        <f>'Section 11 chart data'!$E$155</f>
        <v>2.89</v>
      </c>
      <c r="H16" s="128">
        <f>'Section 11 chart data'!$F$155</f>
        <v>32.479999999999997</v>
      </c>
      <c r="I16" s="326">
        <f>'Section 11 chart data'!$E$141</f>
        <v>1.2E-2</v>
      </c>
      <c r="J16" s="326">
        <f>'Section 11 chart data'!$G$155</f>
        <v>4.5010000000000003</v>
      </c>
      <c r="K16" s="128">
        <f>'Section 11 chart data'!$H$155</f>
        <v>42.81</v>
      </c>
      <c r="L16" s="326">
        <f>'Section 11 chart data'!$F$141</f>
        <v>4.5999999999999999E-2</v>
      </c>
      <c r="M16" s="326">
        <f>'Section 11 chart data'!$I$155</f>
        <v>5.7160000000000002</v>
      </c>
      <c r="N16" s="128">
        <f>'Section 11 chart data'!$J$155</f>
        <v>45.54</v>
      </c>
      <c r="O16" s="326">
        <f>'Section 11 chart data'!$G$141</f>
        <v>5.1999999999999998E-2</v>
      </c>
      <c r="P16" s="326">
        <f>'Section 11 chart data'!$K$155</f>
        <v>4.9640000000000004</v>
      </c>
      <c r="Q16" s="128">
        <f>'Section 11 chart data'!$L$155</f>
        <v>32.409999999999997</v>
      </c>
      <c r="R16" s="326">
        <f>'Section 11 chart data'!$H$141</f>
        <v>0.10199999999999999</v>
      </c>
      <c r="S16" s="326">
        <f>'Section 11 chart data'!$M$155</f>
        <v>17.555</v>
      </c>
      <c r="T16" s="128">
        <f>'Section 11 chart data'!$N$155</f>
        <v>75.599999999999994</v>
      </c>
      <c r="U16" s="326">
        <f>'Section 11 chart data'!$I$141</f>
        <v>0.25900000000000001</v>
      </c>
      <c r="V16" s="326">
        <f>'Section 11 chart data'!$O$155</f>
        <v>10.443</v>
      </c>
      <c r="W16" s="128">
        <f>'Section 11 chart data'!$P$155</f>
        <v>45.59</v>
      </c>
      <c r="X16" s="326">
        <f>'Section 11 chart data'!$J$141</f>
        <v>9.5000000000000001E-2</v>
      </c>
      <c r="Y16" s="326">
        <f>'Section 11 chart data'!$Q$155</f>
        <v>3.254</v>
      </c>
      <c r="Z16" s="128">
        <f>'Section 11 chart data'!$R$155</f>
        <v>44.62</v>
      </c>
      <c r="AA16" s="326">
        <f>'Section 11 chart data'!$K$141</f>
        <v>0.107</v>
      </c>
      <c r="AB16" s="326">
        <f>'Section 11 chart data'!$S$155</f>
        <v>2.5350000000000001</v>
      </c>
      <c r="AC16" s="128">
        <f>'Section 11 chart data'!$T$155</f>
        <v>27.75</v>
      </c>
      <c r="AD16" s="326">
        <f>'Section 11 chart data'!$L$141</f>
        <v>0.16300000000000001</v>
      </c>
      <c r="AE16" s="326">
        <f>'Section 11 chart data'!$U$155</f>
        <v>9.8510000000000009</v>
      </c>
      <c r="AF16" s="128">
        <f>'Section 11 chart data'!$V$155</f>
        <v>39.65</v>
      </c>
      <c r="AG16" s="326">
        <f>'Section 11 chart data'!$M$141</f>
        <v>0.155</v>
      </c>
      <c r="AH16" s="326">
        <f>'Section 11 chart data'!$W$155</f>
        <v>8.8469999999999995</v>
      </c>
      <c r="AI16" s="128">
        <f>'Section 11 chart data'!$X$155</f>
        <v>68.819999999999993</v>
      </c>
    </row>
    <row r="17" spans="2:35" ht="15" customHeight="1" x14ac:dyDescent="0.2">
      <c r="B17" s="118" t="s">
        <v>80</v>
      </c>
      <c r="C17" s="125">
        <f>'Section 11 chart data'!$C$142</f>
        <v>1.2330000000000001</v>
      </c>
      <c r="D17" s="125">
        <f>'Section 11 chart data'!$C$156</f>
        <v>76.659000000000006</v>
      </c>
      <c r="E17" s="126">
        <f>'Section 11 chart data'!$D$156</f>
        <v>23.21</v>
      </c>
      <c r="F17" s="125">
        <f>'Section 11 chart data'!$D$142</f>
        <v>1.1779999999999999</v>
      </c>
      <c r="G17" s="125">
        <f>'Section 11 chart data'!$E$156</f>
        <v>71.724999999999994</v>
      </c>
      <c r="H17" s="126">
        <f>'Section 11 chart data'!$F$156</f>
        <v>17.27</v>
      </c>
      <c r="I17" s="125">
        <f>'Section 11 chart data'!$E$142</f>
        <v>1.0680000000000001</v>
      </c>
      <c r="J17" s="125">
        <f>'Section 11 chart data'!$G$156</f>
        <v>55.628</v>
      </c>
      <c r="K17" s="126">
        <f>'Section 11 chart data'!$H$156</f>
        <v>23.72</v>
      </c>
      <c r="L17" s="125">
        <f>'Section 11 chart data'!$F$142</f>
        <v>2.0339999999999998</v>
      </c>
      <c r="M17" s="125">
        <f>'Section 11 chart data'!$I$156</f>
        <v>54.444000000000003</v>
      </c>
      <c r="N17" s="126">
        <f>'Section 11 chart data'!$J$156</f>
        <v>17.68</v>
      </c>
      <c r="O17" s="125">
        <f>'Section 11 chart data'!$G$142</f>
        <v>1.58</v>
      </c>
      <c r="P17" s="125">
        <f>'Section 11 chart data'!$K$156</f>
        <v>54.802999999999997</v>
      </c>
      <c r="Q17" s="126">
        <f>'Section 11 chart data'!$L$156</f>
        <v>19.87</v>
      </c>
      <c r="R17" s="125">
        <f>'Section 11 chart data'!$H$142</f>
        <v>3.5289999999999999</v>
      </c>
      <c r="S17" s="125">
        <f>'Section 11 chart data'!$M$156</f>
        <v>81.849999999999994</v>
      </c>
      <c r="T17" s="126">
        <f>'Section 11 chart data'!$N$156</f>
        <v>33.380000000000003</v>
      </c>
      <c r="U17" s="125">
        <f>'Section 11 chart data'!$I$142</f>
        <v>3.3650000000000002</v>
      </c>
      <c r="V17" s="125">
        <f>'Section 11 chart data'!$O$156</f>
        <v>90.275000000000006</v>
      </c>
      <c r="W17" s="126">
        <f>'Section 11 chart data'!$P$156</f>
        <v>17.09</v>
      </c>
      <c r="X17" s="125">
        <f>'Section 11 chart data'!$J$142</f>
        <v>3.62</v>
      </c>
      <c r="Y17" s="125">
        <f>'Section 11 chart data'!$Q$156</f>
        <v>61.390999999999998</v>
      </c>
      <c r="Z17" s="126">
        <f>'Section 11 chart data'!$R$156</f>
        <v>14.14</v>
      </c>
      <c r="AA17" s="125">
        <f>'Section 11 chart data'!$K$142</f>
        <v>3.8079999999999998</v>
      </c>
      <c r="AB17" s="125">
        <f>'Section 11 chart data'!$S$156</f>
        <v>59.960999999999999</v>
      </c>
      <c r="AC17" s="126">
        <f>'Section 11 chart data'!$T$156</f>
        <v>14.72</v>
      </c>
      <c r="AD17" s="125">
        <f>'Section 11 chart data'!$L$142</f>
        <v>3.7189999999999999</v>
      </c>
      <c r="AE17" s="125">
        <f>'Section 11 chart data'!$U$156</f>
        <v>66.349999999999994</v>
      </c>
      <c r="AF17" s="126">
        <f>'Section 11 chart data'!$V$156</f>
        <v>16.649999999999999</v>
      </c>
      <c r="AG17" s="125">
        <f>'Section 11 chart data'!$M$142</f>
        <v>6.8019999999999996</v>
      </c>
      <c r="AH17" s="125">
        <f>'Section 11 chart data'!$W$156</f>
        <v>81.378</v>
      </c>
      <c r="AI17" s="126">
        <f>'Section 11 chart data'!$X$156</f>
        <v>20.61</v>
      </c>
    </row>
    <row r="20" spans="2:35" ht="15" customHeight="1" x14ac:dyDescent="0.2">
      <c r="B20" s="914" t="s">
        <v>357</v>
      </c>
      <c r="C20" s="916" t="s">
        <v>331</v>
      </c>
      <c r="D20" s="916"/>
      <c r="E20" s="916"/>
      <c r="F20" s="916" t="s">
        <v>222</v>
      </c>
      <c r="G20" s="916"/>
      <c r="H20" s="908"/>
    </row>
    <row r="21" spans="2:35" ht="15" customHeight="1" x14ac:dyDescent="0.2">
      <c r="B21" s="915"/>
      <c r="C21" s="320" t="s">
        <v>78</v>
      </c>
      <c r="D21" s="912" t="s">
        <v>79</v>
      </c>
      <c r="E21" s="912"/>
      <c r="F21" s="320" t="s">
        <v>78</v>
      </c>
      <c r="G21" s="912" t="s">
        <v>79</v>
      </c>
      <c r="H21" s="902"/>
    </row>
    <row r="22" spans="2:35" ht="30" customHeight="1" x14ac:dyDescent="0.2">
      <c r="B22" s="915"/>
      <c r="C22" s="913" t="s">
        <v>325</v>
      </c>
      <c r="D22" s="913"/>
      <c r="E22" s="16" t="s">
        <v>82</v>
      </c>
      <c r="F22" s="913" t="s">
        <v>325</v>
      </c>
      <c r="G22" s="913"/>
      <c r="H22" s="17" t="s">
        <v>82</v>
      </c>
    </row>
    <row r="23" spans="2:35" ht="15" customHeight="1" x14ac:dyDescent="0.2">
      <c r="B23" s="143" t="str">
        <f>Index!$B$4</f>
        <v>Devon Cornwall and the Isles of Scilly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5">
        <f>$C$9</f>
        <v>0.45</v>
      </c>
      <c r="D24" s="325">
        <f>$D$9</f>
        <v>13.403</v>
      </c>
      <c r="E24" s="127">
        <f>$E$9</f>
        <v>15.74</v>
      </c>
      <c r="F24" s="325">
        <f>$F$9</f>
        <v>0.32800000000000001</v>
      </c>
      <c r="G24" s="325">
        <f>$G$9</f>
        <v>17.327999999999999</v>
      </c>
      <c r="H24" s="692">
        <f>$H$9</f>
        <v>13.64</v>
      </c>
    </row>
    <row r="25" spans="2:35" ht="15" customHeight="1" x14ac:dyDescent="0.2">
      <c r="B25" s="109" t="s">
        <v>215</v>
      </c>
      <c r="C25" s="325">
        <f>$C$10</f>
        <v>0.10199999999999999</v>
      </c>
      <c r="D25" s="325">
        <f>$D$10</f>
        <v>3.5270000000000001</v>
      </c>
      <c r="E25" s="127">
        <f>$E$10</f>
        <v>18.48</v>
      </c>
      <c r="F25" s="325">
        <f>$F$10</f>
        <v>8.7999999999999995E-2</v>
      </c>
      <c r="G25" s="325">
        <f>$G$10</f>
        <v>3.7970000000000002</v>
      </c>
      <c r="H25" s="692">
        <f>$H$10</f>
        <v>19.14</v>
      </c>
    </row>
    <row r="26" spans="2:35" ht="15" customHeight="1" x14ac:dyDescent="0.2">
      <c r="B26" s="109" t="s">
        <v>216</v>
      </c>
      <c r="C26" s="325">
        <f>$C$11</f>
        <v>9.8000000000000004E-2</v>
      </c>
      <c r="D26" s="325">
        <f>$D$11</f>
        <v>3.7389999999999999</v>
      </c>
      <c r="E26" s="127">
        <f>$E$11</f>
        <v>18.39</v>
      </c>
      <c r="F26" s="325">
        <f>$F$11</f>
        <v>9.1999999999999998E-2</v>
      </c>
      <c r="G26" s="325">
        <f>$G$11</f>
        <v>4.0830000000000002</v>
      </c>
      <c r="H26" s="692">
        <f>$H$11</f>
        <v>21.03</v>
      </c>
    </row>
    <row r="27" spans="2:35" ht="15" customHeight="1" x14ac:dyDescent="0.2">
      <c r="B27" s="109" t="s">
        <v>217</v>
      </c>
      <c r="C27" s="325">
        <f>$C$12</f>
        <v>0.26</v>
      </c>
      <c r="D27" s="325">
        <f>$D$12</f>
        <v>12.481999999999999</v>
      </c>
      <c r="E27" s="127">
        <f>$E$12</f>
        <v>19.91</v>
      </c>
      <c r="F27" s="325">
        <f>$F$12</f>
        <v>0.25700000000000001</v>
      </c>
      <c r="G27" s="325">
        <f>$G$12</f>
        <v>14.675000000000001</v>
      </c>
      <c r="H27" s="692">
        <f>$H$12</f>
        <v>21.5</v>
      </c>
    </row>
    <row r="28" spans="2:35" ht="15" customHeight="1" x14ac:dyDescent="0.2">
      <c r="B28" s="109" t="s">
        <v>218</v>
      </c>
      <c r="C28" s="325">
        <f>$C$13</f>
        <v>0.20799999999999999</v>
      </c>
      <c r="D28" s="325">
        <f>$D$13</f>
        <v>18.143000000000001</v>
      </c>
      <c r="E28" s="127">
        <f>$E$13</f>
        <v>27.2</v>
      </c>
      <c r="F28" s="325">
        <f>$F$13</f>
        <v>0.23899999999999999</v>
      </c>
      <c r="G28" s="325">
        <f>$G$13</f>
        <v>18.248999999999999</v>
      </c>
      <c r="H28" s="692">
        <f>$H$13</f>
        <v>24.27</v>
      </c>
    </row>
    <row r="29" spans="2:35" ht="15" customHeight="1" x14ac:dyDescent="0.2">
      <c r="B29" s="109" t="s">
        <v>219</v>
      </c>
      <c r="C29" s="325">
        <f>$C$14</f>
        <v>7.1999999999999995E-2</v>
      </c>
      <c r="D29" s="325">
        <f>$D$14</f>
        <v>9.734</v>
      </c>
      <c r="E29" s="127">
        <f>$E$14</f>
        <v>38.64</v>
      </c>
      <c r="F29" s="325">
        <f>$F$14</f>
        <v>9.7000000000000003E-2</v>
      </c>
      <c r="G29" s="325">
        <f>$G$14</f>
        <v>7.5090000000000003</v>
      </c>
      <c r="H29" s="692">
        <f>$H$14</f>
        <v>27.81</v>
      </c>
    </row>
    <row r="30" spans="2:35" ht="15" customHeight="1" x14ac:dyDescent="0.2">
      <c r="B30" s="109" t="s">
        <v>220</v>
      </c>
      <c r="C30" s="325">
        <f>$C$15</f>
        <v>2.9000000000000001E-2</v>
      </c>
      <c r="D30" s="325">
        <f>$D$15</f>
        <v>5</v>
      </c>
      <c r="E30" s="127">
        <f>$E$15</f>
        <v>45.56</v>
      </c>
      <c r="F30" s="325">
        <f>$F$15</f>
        <v>4.5999999999999999E-2</v>
      </c>
      <c r="G30" s="325">
        <f>$G$15</f>
        <v>3.0819999999999999</v>
      </c>
      <c r="H30" s="692">
        <f>$H$15</f>
        <v>31.94</v>
      </c>
    </row>
    <row r="31" spans="2:35" ht="15" customHeight="1" x14ac:dyDescent="0.2">
      <c r="B31" s="113" t="s">
        <v>221</v>
      </c>
      <c r="C31" s="326">
        <f>$C$16</f>
        <v>1.4999999999999999E-2</v>
      </c>
      <c r="D31" s="326">
        <f>$D$16</f>
        <v>10.532999999999999</v>
      </c>
      <c r="E31" s="128">
        <f>$E$16</f>
        <v>56.75</v>
      </c>
      <c r="F31" s="326">
        <f>$F$16</f>
        <v>0.03</v>
      </c>
      <c r="G31" s="326">
        <f>$G$16</f>
        <v>2.89</v>
      </c>
      <c r="H31" s="693">
        <f>$H$16</f>
        <v>32.479999999999997</v>
      </c>
    </row>
    <row r="32" spans="2:35" ht="15" customHeight="1" x14ac:dyDescent="0.2">
      <c r="B32" s="118" t="s">
        <v>80</v>
      </c>
      <c r="C32" s="125">
        <f>$C$17</f>
        <v>1.2330000000000001</v>
      </c>
      <c r="D32" s="125">
        <f>$D$17</f>
        <v>76.659000000000006</v>
      </c>
      <c r="E32" s="126">
        <f>$E$17</f>
        <v>23.21</v>
      </c>
      <c r="F32" s="125">
        <f>$F$17</f>
        <v>1.1779999999999999</v>
      </c>
      <c r="G32" s="125">
        <f>$G$17</f>
        <v>71.724999999999994</v>
      </c>
      <c r="H32" s="694">
        <f>$H$17</f>
        <v>17.27</v>
      </c>
    </row>
    <row r="35" spans="2:8" ht="15" customHeight="1" x14ac:dyDescent="0.2">
      <c r="B35" s="914" t="s">
        <v>357</v>
      </c>
      <c r="C35" s="916" t="s">
        <v>225</v>
      </c>
      <c r="D35" s="916"/>
      <c r="E35" s="916"/>
      <c r="F35" s="916" t="s">
        <v>226</v>
      </c>
      <c r="G35" s="916"/>
      <c r="H35" s="908"/>
    </row>
    <row r="36" spans="2:8" ht="15" customHeight="1" x14ac:dyDescent="0.2">
      <c r="B36" s="915"/>
      <c r="C36" s="320" t="s">
        <v>78</v>
      </c>
      <c r="D36" s="912" t="s">
        <v>79</v>
      </c>
      <c r="E36" s="912"/>
      <c r="F36" s="320" t="s">
        <v>78</v>
      </c>
      <c r="G36" s="912" t="s">
        <v>79</v>
      </c>
      <c r="H36" s="902"/>
    </row>
    <row r="37" spans="2:8" ht="30" customHeight="1" x14ac:dyDescent="0.2">
      <c r="B37" s="915"/>
      <c r="C37" s="913" t="s">
        <v>325</v>
      </c>
      <c r="D37" s="913"/>
      <c r="E37" s="16" t="s">
        <v>82</v>
      </c>
      <c r="F37" s="913" t="s">
        <v>325</v>
      </c>
      <c r="G37" s="913"/>
      <c r="H37" s="17" t="s">
        <v>82</v>
      </c>
    </row>
    <row r="38" spans="2:8" ht="15" customHeight="1" x14ac:dyDescent="0.2">
      <c r="B38" s="143" t="str">
        <f>Index!$B$4</f>
        <v>Devon Cornwall and the Isles of Scilly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5">
        <f>$I$9</f>
        <v>0.24299999999999999</v>
      </c>
      <c r="D39" s="325">
        <f>$J$9</f>
        <v>16.523</v>
      </c>
      <c r="E39" s="127">
        <f>$K$9</f>
        <v>12.83</v>
      </c>
      <c r="F39" s="325">
        <f>$L$9</f>
        <v>0.44</v>
      </c>
      <c r="G39" s="325">
        <f>$M$9</f>
        <v>17.071999999999999</v>
      </c>
      <c r="H39" s="692">
        <f>$N$9</f>
        <v>11.85</v>
      </c>
    </row>
    <row r="40" spans="2:8" ht="15" customHeight="1" x14ac:dyDescent="0.2">
      <c r="B40" s="109" t="s">
        <v>215</v>
      </c>
      <c r="C40" s="325">
        <f>$I$10</f>
        <v>5.8999999999999997E-2</v>
      </c>
      <c r="D40" s="325">
        <f>$J$10</f>
        <v>2.5249999999999999</v>
      </c>
      <c r="E40" s="127">
        <f>$K$10</f>
        <v>15.87</v>
      </c>
      <c r="F40" s="325">
        <f>$L$10</f>
        <v>0.13800000000000001</v>
      </c>
      <c r="G40" s="325">
        <f>$M$10</f>
        <v>2.2829999999999999</v>
      </c>
      <c r="H40" s="692">
        <f>$N$10</f>
        <v>14.34</v>
      </c>
    </row>
    <row r="41" spans="2:8" ht="15" customHeight="1" x14ac:dyDescent="0.2">
      <c r="B41" s="109" t="s">
        <v>216</v>
      </c>
      <c r="C41" s="325">
        <f>$I$11</f>
        <v>6.7000000000000004E-2</v>
      </c>
      <c r="D41" s="325">
        <f>$J$11</f>
        <v>2.472</v>
      </c>
      <c r="E41" s="127">
        <f>$K$11</f>
        <v>18.09</v>
      </c>
      <c r="F41" s="325">
        <f>$L$11</f>
        <v>0.151</v>
      </c>
      <c r="G41" s="325">
        <f>$M$11</f>
        <v>2.278</v>
      </c>
      <c r="H41" s="692">
        <f>$N$11</f>
        <v>17.41</v>
      </c>
    </row>
    <row r="42" spans="2:8" ht="15" customHeight="1" x14ac:dyDescent="0.2">
      <c r="B42" s="109" t="s">
        <v>217</v>
      </c>
      <c r="C42" s="325">
        <f>$I$12</f>
        <v>0.247</v>
      </c>
      <c r="D42" s="325">
        <f>$J$12</f>
        <v>8.6289999999999996</v>
      </c>
      <c r="E42" s="127">
        <f>$K$12</f>
        <v>25.34</v>
      </c>
      <c r="F42" s="325">
        <f>$L$12</f>
        <v>0.48399999999999999</v>
      </c>
      <c r="G42" s="325">
        <f>$M$12</f>
        <v>7.1479999999999997</v>
      </c>
      <c r="H42" s="692">
        <f>$N$12</f>
        <v>20.9</v>
      </c>
    </row>
    <row r="43" spans="2:8" ht="15" customHeight="1" x14ac:dyDescent="0.2">
      <c r="B43" s="109" t="s">
        <v>218</v>
      </c>
      <c r="C43" s="325">
        <f>$I$13</f>
        <v>0.29799999999999999</v>
      </c>
      <c r="D43" s="325">
        <f>$J$13</f>
        <v>11.916</v>
      </c>
      <c r="E43" s="127">
        <f>$K$13</f>
        <v>37.840000000000003</v>
      </c>
      <c r="F43" s="325">
        <f>$L$13</f>
        <v>0.504</v>
      </c>
      <c r="G43" s="325">
        <f>$M$13</f>
        <v>10.84</v>
      </c>
      <c r="H43" s="692">
        <f>$N$13</f>
        <v>26.97</v>
      </c>
    </row>
    <row r="44" spans="2:8" ht="15" customHeight="1" x14ac:dyDescent="0.2">
      <c r="B44" s="109" t="s">
        <v>219</v>
      </c>
      <c r="C44" s="325">
        <f>$I$14</f>
        <v>0.107</v>
      </c>
      <c r="D44" s="325">
        <f>$J$14</f>
        <v>6.093</v>
      </c>
      <c r="E44" s="127">
        <f>$K$14</f>
        <v>42.87</v>
      </c>
      <c r="F44" s="325">
        <f>$L$14</f>
        <v>0.191</v>
      </c>
      <c r="G44" s="325">
        <f>$M$14</f>
        <v>5.915</v>
      </c>
      <c r="H44" s="692">
        <f>$N$14</f>
        <v>30.13</v>
      </c>
    </row>
    <row r="45" spans="2:8" ht="15" customHeight="1" x14ac:dyDescent="0.2">
      <c r="B45" s="109" t="s">
        <v>220</v>
      </c>
      <c r="C45" s="325">
        <f>$I$15</f>
        <v>3.5999999999999997E-2</v>
      </c>
      <c r="D45" s="325">
        <f>$J$15</f>
        <v>2.9239999999999999</v>
      </c>
      <c r="E45" s="127">
        <f>$K$15</f>
        <v>39.450000000000003</v>
      </c>
      <c r="F45" s="325">
        <f>$L$15</f>
        <v>0.08</v>
      </c>
      <c r="G45" s="325">
        <f>$M$15</f>
        <v>3.1789999999999998</v>
      </c>
      <c r="H45" s="692">
        <f>$N$15</f>
        <v>36.03</v>
      </c>
    </row>
    <row r="46" spans="2:8" ht="15" customHeight="1" x14ac:dyDescent="0.2">
      <c r="B46" s="113" t="s">
        <v>221</v>
      </c>
      <c r="C46" s="326">
        <f>$I$16</f>
        <v>1.2E-2</v>
      </c>
      <c r="D46" s="326">
        <f>$J$16</f>
        <v>4.5010000000000003</v>
      </c>
      <c r="E46" s="128">
        <f>$K$16</f>
        <v>42.81</v>
      </c>
      <c r="F46" s="326">
        <f>$L$16</f>
        <v>4.5999999999999999E-2</v>
      </c>
      <c r="G46" s="326">
        <f>$M$16</f>
        <v>5.7160000000000002</v>
      </c>
      <c r="H46" s="693">
        <f>$N$16</f>
        <v>45.54</v>
      </c>
    </row>
    <row r="47" spans="2:8" ht="15" customHeight="1" x14ac:dyDescent="0.2">
      <c r="B47" s="118" t="s">
        <v>80</v>
      </c>
      <c r="C47" s="125">
        <f>$I$17</f>
        <v>1.0680000000000001</v>
      </c>
      <c r="D47" s="125">
        <f>$J$17</f>
        <v>55.628</v>
      </c>
      <c r="E47" s="126">
        <f>$K$17</f>
        <v>23.72</v>
      </c>
      <c r="F47" s="125">
        <f>$L$17</f>
        <v>2.0339999999999998</v>
      </c>
      <c r="G47" s="125">
        <f>$M$17</f>
        <v>54.444000000000003</v>
      </c>
      <c r="H47" s="694">
        <f>$N$17</f>
        <v>17.68</v>
      </c>
    </row>
    <row r="50" spans="2:8" ht="15" customHeight="1" x14ac:dyDescent="0.2">
      <c r="B50" s="914" t="s">
        <v>357</v>
      </c>
      <c r="C50" s="916" t="s">
        <v>227</v>
      </c>
      <c r="D50" s="916"/>
      <c r="E50" s="916"/>
      <c r="F50" s="916" t="s">
        <v>228</v>
      </c>
      <c r="G50" s="916"/>
      <c r="H50" s="908"/>
    </row>
    <row r="51" spans="2:8" ht="15" customHeight="1" x14ac:dyDescent="0.2">
      <c r="B51" s="915"/>
      <c r="C51" s="320" t="s">
        <v>78</v>
      </c>
      <c r="D51" s="912" t="s">
        <v>79</v>
      </c>
      <c r="E51" s="912"/>
      <c r="F51" s="320" t="s">
        <v>78</v>
      </c>
      <c r="G51" s="912" t="s">
        <v>79</v>
      </c>
      <c r="H51" s="902"/>
    </row>
    <row r="52" spans="2:8" ht="30" customHeight="1" x14ac:dyDescent="0.2">
      <c r="B52" s="915"/>
      <c r="C52" s="913" t="s">
        <v>325</v>
      </c>
      <c r="D52" s="913"/>
      <c r="E52" s="16" t="s">
        <v>82</v>
      </c>
      <c r="F52" s="913" t="s">
        <v>325</v>
      </c>
      <c r="G52" s="913"/>
      <c r="H52" s="17" t="s">
        <v>82</v>
      </c>
    </row>
    <row r="53" spans="2:8" ht="15" customHeight="1" x14ac:dyDescent="0.2">
      <c r="B53" s="143" t="str">
        <f>Index!$B$4</f>
        <v>Devon Cornwall and the Isles of Scilly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5">
        <f>$O$9</f>
        <v>0.33700000000000002</v>
      </c>
      <c r="D54" s="325">
        <f>$P$9</f>
        <v>18.260999999999999</v>
      </c>
      <c r="E54" s="127">
        <f>$Q$9</f>
        <v>10.77</v>
      </c>
      <c r="F54" s="325">
        <f>$R$9</f>
        <v>0.79700000000000004</v>
      </c>
      <c r="G54" s="325">
        <f>$S$9</f>
        <v>20.042999999999999</v>
      </c>
      <c r="H54" s="692">
        <f>$T$9</f>
        <v>10.43</v>
      </c>
    </row>
    <row r="55" spans="2:8" ht="15" customHeight="1" x14ac:dyDescent="0.2">
      <c r="B55" s="109" t="s">
        <v>215</v>
      </c>
      <c r="C55" s="325">
        <f>$O$10</f>
        <v>8.6999999999999994E-2</v>
      </c>
      <c r="D55" s="325">
        <f>$P$10</f>
        <v>2.4390000000000001</v>
      </c>
      <c r="E55" s="127">
        <f>$Q$10</f>
        <v>12.93</v>
      </c>
      <c r="F55" s="325">
        <f>$R$10</f>
        <v>0.17</v>
      </c>
      <c r="G55" s="325">
        <f>$S$10</f>
        <v>3.399</v>
      </c>
      <c r="H55" s="692">
        <f>$T$10</f>
        <v>13.64</v>
      </c>
    </row>
    <row r="56" spans="2:8" ht="15" customHeight="1" x14ac:dyDescent="0.2">
      <c r="B56" s="109" t="s">
        <v>216</v>
      </c>
      <c r="C56" s="325">
        <f>$O$11</f>
        <v>9.2999999999999999E-2</v>
      </c>
      <c r="D56" s="325">
        <f>$P$11</f>
        <v>2.1749999999999998</v>
      </c>
      <c r="E56" s="127">
        <f>$Q$11</f>
        <v>13.53</v>
      </c>
      <c r="F56" s="325">
        <f>$R$11</f>
        <v>0.2</v>
      </c>
      <c r="G56" s="325">
        <f>$S$11</f>
        <v>3.0619999999999998</v>
      </c>
      <c r="H56" s="692">
        <f>$T$11</f>
        <v>13.39</v>
      </c>
    </row>
    <row r="57" spans="2:8" ht="15" customHeight="1" x14ac:dyDescent="0.2">
      <c r="B57" s="109" t="s">
        <v>217</v>
      </c>
      <c r="C57" s="325">
        <f>$O$12</f>
        <v>0.33500000000000002</v>
      </c>
      <c r="D57" s="325">
        <f>$P$12</f>
        <v>6.4560000000000004</v>
      </c>
      <c r="E57" s="127">
        <f>$Q$12</f>
        <v>19.86</v>
      </c>
      <c r="F57" s="325">
        <f>$R$12</f>
        <v>0.72299999999999998</v>
      </c>
      <c r="G57" s="325">
        <f>$S$12</f>
        <v>9.5259999999999998</v>
      </c>
      <c r="H57" s="692">
        <f>$T$12</f>
        <v>15.48</v>
      </c>
    </row>
    <row r="58" spans="2:8" ht="15" customHeight="1" x14ac:dyDescent="0.2">
      <c r="B58" s="109" t="s">
        <v>218</v>
      </c>
      <c r="C58" s="325">
        <f>$O$13</f>
        <v>0.433</v>
      </c>
      <c r="D58" s="325">
        <f>$P$13</f>
        <v>10.52</v>
      </c>
      <c r="E58" s="127">
        <f>$Q$13</f>
        <v>34.340000000000003</v>
      </c>
      <c r="F58" s="325">
        <f>$R$13</f>
        <v>0.94799999999999995</v>
      </c>
      <c r="G58" s="325">
        <f>$S$13</f>
        <v>13.234999999999999</v>
      </c>
      <c r="H58" s="692">
        <f>$T$13</f>
        <v>30.16</v>
      </c>
    </row>
    <row r="59" spans="2:8" ht="15" customHeight="1" x14ac:dyDescent="0.2">
      <c r="B59" s="109" t="s">
        <v>219</v>
      </c>
      <c r="C59" s="325">
        <f>$O$14</f>
        <v>0.17100000000000001</v>
      </c>
      <c r="D59" s="325">
        <f>$P$14</f>
        <v>6.593</v>
      </c>
      <c r="E59" s="127">
        <f>$Q$14</f>
        <v>38.369999999999997</v>
      </c>
      <c r="F59" s="325">
        <f>$R$14</f>
        <v>0.41</v>
      </c>
      <c r="G59" s="325">
        <f>$S$14</f>
        <v>9.7129999999999992</v>
      </c>
      <c r="H59" s="692">
        <f>$T$14</f>
        <v>54.92</v>
      </c>
    </row>
    <row r="60" spans="2:8" ht="15" customHeight="1" x14ac:dyDescent="0.2">
      <c r="B60" s="109" t="s">
        <v>220</v>
      </c>
      <c r="C60" s="325">
        <f>$O$15</f>
        <v>7.2999999999999995E-2</v>
      </c>
      <c r="D60" s="325">
        <f>$P$15</f>
        <v>3.395</v>
      </c>
      <c r="E60" s="127">
        <f>$Q$15</f>
        <v>38.03</v>
      </c>
      <c r="F60" s="325">
        <f>$R$15</f>
        <v>0.17799999999999999</v>
      </c>
      <c r="G60" s="325">
        <f>$S$15</f>
        <v>5.3170000000000002</v>
      </c>
      <c r="H60" s="692">
        <f>$T$15</f>
        <v>60.1</v>
      </c>
    </row>
    <row r="61" spans="2:8" ht="15" customHeight="1" x14ac:dyDescent="0.2">
      <c r="B61" s="113" t="s">
        <v>221</v>
      </c>
      <c r="C61" s="326">
        <f>$O$16</f>
        <v>5.1999999999999998E-2</v>
      </c>
      <c r="D61" s="326">
        <f>$P$16</f>
        <v>4.9640000000000004</v>
      </c>
      <c r="E61" s="128">
        <f>$Q$16</f>
        <v>32.409999999999997</v>
      </c>
      <c r="F61" s="326">
        <f>$R$16</f>
        <v>0.10199999999999999</v>
      </c>
      <c r="G61" s="326">
        <f>$S$16</f>
        <v>17.555</v>
      </c>
      <c r="H61" s="693">
        <f>$T$16</f>
        <v>75.599999999999994</v>
      </c>
    </row>
    <row r="62" spans="2:8" ht="15" customHeight="1" x14ac:dyDescent="0.2">
      <c r="B62" s="118" t="s">
        <v>80</v>
      </c>
      <c r="C62" s="125">
        <f>$O$17</f>
        <v>1.58</v>
      </c>
      <c r="D62" s="125">
        <f>$P$17</f>
        <v>54.802999999999997</v>
      </c>
      <c r="E62" s="126">
        <f>$Q$17</f>
        <v>19.87</v>
      </c>
      <c r="F62" s="125">
        <f>$R$17</f>
        <v>3.5289999999999999</v>
      </c>
      <c r="G62" s="125">
        <f>$S$17</f>
        <v>81.849999999999994</v>
      </c>
      <c r="H62" s="694">
        <f>$T$17</f>
        <v>33.380000000000003</v>
      </c>
    </row>
    <row r="65" spans="2:8" ht="15" customHeight="1" x14ac:dyDescent="0.2">
      <c r="B65" s="914" t="s">
        <v>357</v>
      </c>
      <c r="C65" s="916" t="s">
        <v>332</v>
      </c>
      <c r="D65" s="916"/>
      <c r="E65" s="916"/>
      <c r="F65" s="916" t="s">
        <v>333</v>
      </c>
      <c r="G65" s="916"/>
      <c r="H65" s="908"/>
    </row>
    <row r="66" spans="2:8" ht="15" customHeight="1" x14ac:dyDescent="0.2">
      <c r="B66" s="915"/>
      <c r="C66" s="320" t="s">
        <v>78</v>
      </c>
      <c r="D66" s="912" t="s">
        <v>79</v>
      </c>
      <c r="E66" s="912"/>
      <c r="F66" s="320" t="s">
        <v>78</v>
      </c>
      <c r="G66" s="912" t="s">
        <v>79</v>
      </c>
      <c r="H66" s="902"/>
    </row>
    <row r="67" spans="2:8" ht="30" customHeight="1" x14ac:dyDescent="0.2">
      <c r="B67" s="915"/>
      <c r="C67" s="913" t="s">
        <v>325</v>
      </c>
      <c r="D67" s="913"/>
      <c r="E67" s="16" t="s">
        <v>82</v>
      </c>
      <c r="F67" s="913" t="s">
        <v>325</v>
      </c>
      <c r="G67" s="913"/>
      <c r="H67" s="17" t="s">
        <v>82</v>
      </c>
    </row>
    <row r="68" spans="2:8" ht="15" customHeight="1" x14ac:dyDescent="0.2">
      <c r="B68" s="143" t="str">
        <f>Index!$B$4</f>
        <v>Devon Cornwall and the Isles of Scilly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5">
        <f>$U$9</f>
        <v>0.84899999999999998</v>
      </c>
      <c r="D69" s="325">
        <f>$V$9</f>
        <v>21.207000000000001</v>
      </c>
      <c r="E69" s="127">
        <f>$W$9</f>
        <v>9.02</v>
      </c>
      <c r="F69" s="325">
        <f>$X$9</f>
        <v>0.999</v>
      </c>
      <c r="G69" s="325">
        <f>$Y$9</f>
        <v>17.379000000000001</v>
      </c>
      <c r="H69" s="692">
        <f>$Z$9</f>
        <v>10.16</v>
      </c>
    </row>
    <row r="70" spans="2:8" ht="15" customHeight="1" x14ac:dyDescent="0.2">
      <c r="B70" s="109" t="s">
        <v>215</v>
      </c>
      <c r="C70" s="325">
        <f>$U$10</f>
        <v>0.193</v>
      </c>
      <c r="D70" s="325">
        <f>$V$10</f>
        <v>5.5759999999999996</v>
      </c>
      <c r="E70" s="127">
        <f>$W$10</f>
        <v>11.27</v>
      </c>
      <c r="F70" s="325">
        <f>$X$10</f>
        <v>0.19400000000000001</v>
      </c>
      <c r="G70" s="325">
        <f>$Y$10</f>
        <v>4.9770000000000003</v>
      </c>
      <c r="H70" s="692">
        <f>$Z$10</f>
        <v>13.4</v>
      </c>
    </row>
    <row r="71" spans="2:8" ht="15" customHeight="1" x14ac:dyDescent="0.2">
      <c r="B71" s="109" t="s">
        <v>216</v>
      </c>
      <c r="C71" s="325">
        <f>$U$11</f>
        <v>0.20300000000000001</v>
      </c>
      <c r="D71" s="325">
        <f>$V$11</f>
        <v>6.0279999999999996</v>
      </c>
      <c r="E71" s="127">
        <f>$W$11</f>
        <v>11.89</v>
      </c>
      <c r="F71" s="325">
        <f>$X$11</f>
        <v>0.20699999999999999</v>
      </c>
      <c r="G71" s="325">
        <f>$Y$11</f>
        <v>5.1210000000000004</v>
      </c>
      <c r="H71" s="692">
        <f>$Z$11</f>
        <v>15.01</v>
      </c>
    </row>
    <row r="72" spans="2:8" ht="15" customHeight="1" x14ac:dyDescent="0.2">
      <c r="B72" s="109" t="s">
        <v>217</v>
      </c>
      <c r="C72" s="325">
        <f>$U$12</f>
        <v>0.627</v>
      </c>
      <c r="D72" s="325">
        <f>$V$12</f>
        <v>16.068000000000001</v>
      </c>
      <c r="E72" s="127">
        <f>$W$12</f>
        <v>13.3</v>
      </c>
      <c r="F72" s="325">
        <f>$X$12</f>
        <v>0.67</v>
      </c>
      <c r="G72" s="325">
        <f>$Y$12</f>
        <v>13.861000000000001</v>
      </c>
      <c r="H72" s="692">
        <f>$Z$12</f>
        <v>15.17</v>
      </c>
    </row>
    <row r="73" spans="2:8" ht="15" customHeight="1" x14ac:dyDescent="0.2">
      <c r="B73" s="109" t="s">
        <v>218</v>
      </c>
      <c r="C73" s="325">
        <f>$U$13</f>
        <v>0.71799999999999997</v>
      </c>
      <c r="D73" s="325">
        <f>$V$13</f>
        <v>16.405999999999999</v>
      </c>
      <c r="E73" s="127">
        <f>$W$13</f>
        <v>28.92</v>
      </c>
      <c r="F73" s="325">
        <f>$X$13</f>
        <v>0.89300000000000002</v>
      </c>
      <c r="G73" s="325">
        <f>$Y$13</f>
        <v>10.346</v>
      </c>
      <c r="H73" s="692">
        <f>$Z$13</f>
        <v>18.07</v>
      </c>
    </row>
    <row r="74" spans="2:8" ht="15" customHeight="1" x14ac:dyDescent="0.2">
      <c r="B74" s="109" t="s">
        <v>219</v>
      </c>
      <c r="C74" s="325">
        <f>$U$14</f>
        <v>0.34699999999999998</v>
      </c>
      <c r="D74" s="325">
        <f>$V$14</f>
        <v>9.6720000000000006</v>
      </c>
      <c r="E74" s="127">
        <f>$W$14</f>
        <v>34</v>
      </c>
      <c r="F74" s="325">
        <f>$X$14</f>
        <v>0.39600000000000002</v>
      </c>
      <c r="G74" s="325">
        <f>$Y$14</f>
        <v>4.4139999999999997</v>
      </c>
      <c r="H74" s="692">
        <f>$Z$14</f>
        <v>29.41</v>
      </c>
    </row>
    <row r="75" spans="2:8" ht="15" customHeight="1" x14ac:dyDescent="0.2">
      <c r="B75" s="109" t="s">
        <v>220</v>
      </c>
      <c r="C75" s="325">
        <f>$U$15</f>
        <v>0.17</v>
      </c>
      <c r="D75" s="325">
        <f>$V$15</f>
        <v>4.8739999999999997</v>
      </c>
      <c r="E75" s="127">
        <f>$W$15</f>
        <v>35.090000000000003</v>
      </c>
      <c r="F75" s="325">
        <f>$X$15</f>
        <v>0.16600000000000001</v>
      </c>
      <c r="G75" s="325">
        <f>$Y$15</f>
        <v>2.0379999999999998</v>
      </c>
      <c r="H75" s="692">
        <f>$Z$15</f>
        <v>40.39</v>
      </c>
    </row>
    <row r="76" spans="2:8" ht="15" customHeight="1" x14ac:dyDescent="0.2">
      <c r="B76" s="113" t="s">
        <v>221</v>
      </c>
      <c r="C76" s="326">
        <f>$U$16</f>
        <v>0.25900000000000001</v>
      </c>
      <c r="D76" s="326">
        <f>$V$16</f>
        <v>10.443</v>
      </c>
      <c r="E76" s="128">
        <f>$W$16</f>
        <v>45.59</v>
      </c>
      <c r="F76" s="326">
        <f>$X$16</f>
        <v>9.5000000000000001E-2</v>
      </c>
      <c r="G76" s="326">
        <f>$Y$16</f>
        <v>3.254</v>
      </c>
      <c r="H76" s="693">
        <f>$Z$16</f>
        <v>44.62</v>
      </c>
    </row>
    <row r="77" spans="2:8" ht="15" customHeight="1" x14ac:dyDescent="0.2">
      <c r="B77" s="118" t="s">
        <v>80</v>
      </c>
      <c r="C77" s="125">
        <f>$U$17</f>
        <v>3.3650000000000002</v>
      </c>
      <c r="D77" s="125">
        <f>$V$17</f>
        <v>90.275000000000006</v>
      </c>
      <c r="E77" s="126">
        <f>$W$17</f>
        <v>17.09</v>
      </c>
      <c r="F77" s="125">
        <f>$X$17</f>
        <v>3.62</v>
      </c>
      <c r="G77" s="125">
        <f>$Y$17</f>
        <v>61.390999999999998</v>
      </c>
      <c r="H77" s="694">
        <f>$Z$17</f>
        <v>14.14</v>
      </c>
    </row>
    <row r="80" spans="2:8" ht="15" customHeight="1" x14ac:dyDescent="0.2">
      <c r="B80" s="914" t="s">
        <v>357</v>
      </c>
      <c r="C80" s="916" t="s">
        <v>231</v>
      </c>
      <c r="D80" s="916"/>
      <c r="E80" s="916"/>
      <c r="F80" s="916" t="s">
        <v>232</v>
      </c>
      <c r="G80" s="916"/>
      <c r="H80" s="908"/>
    </row>
    <row r="81" spans="2:8" ht="15" customHeight="1" x14ac:dyDescent="0.2">
      <c r="B81" s="915"/>
      <c r="C81" s="320" t="s">
        <v>78</v>
      </c>
      <c r="D81" s="912" t="s">
        <v>79</v>
      </c>
      <c r="E81" s="912"/>
      <c r="F81" s="320" t="s">
        <v>78</v>
      </c>
      <c r="G81" s="912" t="s">
        <v>79</v>
      </c>
      <c r="H81" s="902"/>
    </row>
    <row r="82" spans="2:8" ht="30" customHeight="1" x14ac:dyDescent="0.2">
      <c r="B82" s="915"/>
      <c r="C82" s="913" t="s">
        <v>325</v>
      </c>
      <c r="D82" s="913"/>
      <c r="E82" s="16" t="s">
        <v>82</v>
      </c>
      <c r="F82" s="913" t="s">
        <v>325</v>
      </c>
      <c r="G82" s="913"/>
      <c r="H82" s="17" t="s">
        <v>82</v>
      </c>
    </row>
    <row r="83" spans="2:8" ht="15" customHeight="1" x14ac:dyDescent="0.2">
      <c r="B83" s="143" t="str">
        <f>Index!$B$4</f>
        <v>Devon Cornwall and the Isles of Scilly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5">
        <f>$AA$9</f>
        <v>1.1379999999999999</v>
      </c>
      <c r="D84" s="325">
        <f>$AB$9</f>
        <v>14.551</v>
      </c>
      <c r="E84" s="127">
        <f>$AC$9</f>
        <v>11.59</v>
      </c>
      <c r="F84" s="325">
        <f>$AD$9</f>
        <v>1.081</v>
      </c>
      <c r="G84" s="325">
        <f>$AE$9</f>
        <v>13.173999999999999</v>
      </c>
      <c r="H84" s="692">
        <f>$AF$9</f>
        <v>12.37</v>
      </c>
    </row>
    <row r="85" spans="2:8" ht="15" customHeight="1" x14ac:dyDescent="0.2">
      <c r="B85" s="109" t="s">
        <v>215</v>
      </c>
      <c r="C85" s="325">
        <f>$AA$10</f>
        <v>0.23599999999999999</v>
      </c>
      <c r="D85" s="325">
        <f>$AB$10</f>
        <v>4.2119999999999997</v>
      </c>
      <c r="E85" s="127">
        <f>$AC$10</f>
        <v>11.4</v>
      </c>
      <c r="F85" s="325">
        <f>$AD$10</f>
        <v>0.20499999999999999</v>
      </c>
      <c r="G85" s="325">
        <f>$AE$10</f>
        <v>4.016</v>
      </c>
      <c r="H85" s="692">
        <f>$AF$10</f>
        <v>10.67</v>
      </c>
    </row>
    <row r="86" spans="2:8" ht="15" customHeight="1" x14ac:dyDescent="0.2">
      <c r="B86" s="109" t="s">
        <v>216</v>
      </c>
      <c r="C86" s="325">
        <f>$AA$11</f>
        <v>0.222</v>
      </c>
      <c r="D86" s="325">
        <f>$AB$11</f>
        <v>4.2149999999999999</v>
      </c>
      <c r="E86" s="127">
        <f>$AC$11</f>
        <v>12.9</v>
      </c>
      <c r="F86" s="325">
        <f>$AD$11</f>
        <v>0.19900000000000001</v>
      </c>
      <c r="G86" s="325">
        <f>$AE$11</f>
        <v>4.0670000000000002</v>
      </c>
      <c r="H86" s="692">
        <f>$AF$11</f>
        <v>11.36</v>
      </c>
    </row>
    <row r="87" spans="2:8" ht="15" customHeight="1" x14ac:dyDescent="0.2">
      <c r="B87" s="109" t="s">
        <v>217</v>
      </c>
      <c r="C87" s="325">
        <f>$AA$12</f>
        <v>0.66400000000000003</v>
      </c>
      <c r="D87" s="325">
        <f>$AB$12</f>
        <v>12.51</v>
      </c>
      <c r="E87" s="127">
        <f>$AC$12</f>
        <v>14.68</v>
      </c>
      <c r="F87" s="325">
        <f>$AD$12</f>
        <v>0.60799999999999998</v>
      </c>
      <c r="G87" s="325">
        <f>$AE$12</f>
        <v>11.648</v>
      </c>
      <c r="H87" s="692">
        <f>$AF$12</f>
        <v>12.91</v>
      </c>
    </row>
    <row r="88" spans="2:8" ht="15" customHeight="1" x14ac:dyDescent="0.2">
      <c r="B88" s="109" t="s">
        <v>218</v>
      </c>
      <c r="C88" s="325">
        <f>$AA$13</f>
        <v>0.93200000000000005</v>
      </c>
      <c r="D88" s="325">
        <f>$AB$13</f>
        <v>12.773999999999999</v>
      </c>
      <c r="E88" s="127">
        <f>$AC$13</f>
        <v>23.75</v>
      </c>
      <c r="F88" s="325">
        <f>$AD$13</f>
        <v>0.80700000000000005</v>
      </c>
      <c r="G88" s="325">
        <f>$AE$13</f>
        <v>11.73</v>
      </c>
      <c r="H88" s="692">
        <f>$AF$13</f>
        <v>19.21</v>
      </c>
    </row>
    <row r="89" spans="2:8" ht="15" customHeight="1" x14ac:dyDescent="0.2">
      <c r="B89" s="109" t="s">
        <v>219</v>
      </c>
      <c r="C89" s="325">
        <f>$AA$14</f>
        <v>0.375</v>
      </c>
      <c r="D89" s="325">
        <f>$AB$14</f>
        <v>6.2389999999999999</v>
      </c>
      <c r="E89" s="127">
        <f>$AC$14</f>
        <v>31.85</v>
      </c>
      <c r="F89" s="325">
        <f>$AD$14</f>
        <v>0.42799999999999999</v>
      </c>
      <c r="G89" s="325">
        <f>$AE$14</f>
        <v>7.4530000000000003</v>
      </c>
      <c r="H89" s="692">
        <f>$AF$14</f>
        <v>29.23</v>
      </c>
    </row>
    <row r="90" spans="2:8" ht="15" customHeight="1" x14ac:dyDescent="0.2">
      <c r="B90" s="109" t="s">
        <v>220</v>
      </c>
      <c r="C90" s="325">
        <f>$AA$15</f>
        <v>0.13400000000000001</v>
      </c>
      <c r="D90" s="325">
        <f>$AB$15</f>
        <v>2.923</v>
      </c>
      <c r="E90" s="127">
        <f>$AC$15</f>
        <v>35.85</v>
      </c>
      <c r="F90" s="325">
        <f>$AD$15</f>
        <v>0.22900000000000001</v>
      </c>
      <c r="G90" s="325">
        <f>$AE$15</f>
        <v>4.4119999999999999</v>
      </c>
      <c r="H90" s="692">
        <f>$AF$15</f>
        <v>32.659999999999997</v>
      </c>
    </row>
    <row r="91" spans="2:8" ht="15" customHeight="1" x14ac:dyDescent="0.2">
      <c r="B91" s="113" t="s">
        <v>221</v>
      </c>
      <c r="C91" s="326">
        <f>$AA$16</f>
        <v>0.107</v>
      </c>
      <c r="D91" s="326">
        <f>$AB$16</f>
        <v>2.5350000000000001</v>
      </c>
      <c r="E91" s="128">
        <f>$AC$16</f>
        <v>27.75</v>
      </c>
      <c r="F91" s="326">
        <f>$AD$16</f>
        <v>0.16300000000000001</v>
      </c>
      <c r="G91" s="326">
        <f>$AE$16</f>
        <v>9.8510000000000009</v>
      </c>
      <c r="H91" s="693">
        <f>$AF$16</f>
        <v>39.65</v>
      </c>
    </row>
    <row r="92" spans="2:8" ht="15" customHeight="1" x14ac:dyDescent="0.2">
      <c r="B92" s="118" t="s">
        <v>80</v>
      </c>
      <c r="C92" s="125">
        <f>$AA$17</f>
        <v>3.8079999999999998</v>
      </c>
      <c r="D92" s="125">
        <f>$AB$17</f>
        <v>59.960999999999999</v>
      </c>
      <c r="E92" s="126">
        <f>$AC$17</f>
        <v>14.72</v>
      </c>
      <c r="F92" s="125">
        <f>$AD$17</f>
        <v>3.7189999999999999</v>
      </c>
      <c r="G92" s="125">
        <f>$AE$17</f>
        <v>66.349999999999994</v>
      </c>
      <c r="H92" s="694">
        <f>$AF$17</f>
        <v>16.649999999999999</v>
      </c>
    </row>
    <row r="95" spans="2:8" ht="15" customHeight="1" x14ac:dyDescent="0.2">
      <c r="B95" s="914" t="s">
        <v>357</v>
      </c>
      <c r="C95" s="916" t="s">
        <v>233</v>
      </c>
      <c r="D95" s="916"/>
      <c r="E95" s="908"/>
    </row>
    <row r="96" spans="2:8" ht="15" customHeight="1" x14ac:dyDescent="0.2">
      <c r="B96" s="915"/>
      <c r="C96" s="320" t="s">
        <v>78</v>
      </c>
      <c r="D96" s="912" t="s">
        <v>79</v>
      </c>
      <c r="E96" s="902"/>
    </row>
    <row r="97" spans="2:5" ht="30" customHeight="1" x14ac:dyDescent="0.2">
      <c r="B97" s="915"/>
      <c r="C97" s="913" t="s">
        <v>325</v>
      </c>
      <c r="D97" s="913"/>
      <c r="E97" s="17" t="s">
        <v>82</v>
      </c>
    </row>
    <row r="98" spans="2:5" ht="15" customHeight="1" x14ac:dyDescent="0.2">
      <c r="B98" s="143" t="str">
        <f>Index!$B$4</f>
        <v>Devon Cornwall and the Isles of Scilly</v>
      </c>
      <c r="C98" s="124"/>
      <c r="D98" s="122"/>
      <c r="E98" s="123"/>
    </row>
    <row r="99" spans="2:5" ht="15" customHeight="1" x14ac:dyDescent="0.2">
      <c r="B99" s="109" t="s">
        <v>214</v>
      </c>
      <c r="C99" s="325">
        <f>$AG$9</f>
        <v>1.9610000000000001</v>
      </c>
      <c r="D99" s="325">
        <f>$AH$9</f>
        <v>13.430999999999999</v>
      </c>
      <c r="E99" s="692">
        <f>$AI$9</f>
        <v>11.96</v>
      </c>
    </row>
    <row r="100" spans="2:5" ht="15" customHeight="1" x14ac:dyDescent="0.2">
      <c r="B100" s="109" t="s">
        <v>215</v>
      </c>
      <c r="C100" s="325">
        <f>$AG$10</f>
        <v>0.67500000000000004</v>
      </c>
      <c r="D100" s="325">
        <f>$AH$10</f>
        <v>4.5119999999999996</v>
      </c>
      <c r="E100" s="692">
        <f>$AI$10</f>
        <v>14.82</v>
      </c>
    </row>
    <row r="101" spans="2:5" ht="15" customHeight="1" x14ac:dyDescent="0.2">
      <c r="B101" s="109" t="s">
        <v>216</v>
      </c>
      <c r="C101" s="325">
        <f>$AG$11</f>
        <v>0.68799999999999994</v>
      </c>
      <c r="D101" s="325">
        <f>$AH$11</f>
        <v>5.0419999999999998</v>
      </c>
      <c r="E101" s="692">
        <f>$AI$11</f>
        <v>15.67</v>
      </c>
    </row>
    <row r="102" spans="2:5" ht="15" customHeight="1" x14ac:dyDescent="0.2">
      <c r="B102" s="109" t="s">
        <v>217</v>
      </c>
      <c r="C102" s="325">
        <f>$AG$12</f>
        <v>1.7729999999999999</v>
      </c>
      <c r="D102" s="325">
        <f>$AH$12</f>
        <v>17.219000000000001</v>
      </c>
      <c r="E102" s="692">
        <f>$AI$12</f>
        <v>17.309999999999999</v>
      </c>
    </row>
    <row r="103" spans="2:5" ht="15" customHeight="1" x14ac:dyDescent="0.2">
      <c r="B103" s="109" t="s">
        <v>218</v>
      </c>
      <c r="C103" s="325">
        <f>$AG$13</f>
        <v>1.0329999999999999</v>
      </c>
      <c r="D103" s="325">
        <f>$AH$13</f>
        <v>19.113</v>
      </c>
      <c r="E103" s="692">
        <f>$AI$13</f>
        <v>28.83</v>
      </c>
    </row>
    <row r="104" spans="2:5" ht="15" customHeight="1" x14ac:dyDescent="0.2">
      <c r="B104" s="109" t="s">
        <v>219</v>
      </c>
      <c r="C104" s="325">
        <f>$AG$14</f>
        <v>0.34399999999999997</v>
      </c>
      <c r="D104" s="325">
        <f>$AH$14</f>
        <v>9.19</v>
      </c>
      <c r="E104" s="692">
        <f>$AI$14</f>
        <v>32.76</v>
      </c>
    </row>
    <row r="105" spans="2:5" ht="15" customHeight="1" x14ac:dyDescent="0.2">
      <c r="B105" s="109" t="s">
        <v>220</v>
      </c>
      <c r="C105" s="325">
        <f>$AG$15</f>
        <v>0.17299999999999999</v>
      </c>
      <c r="D105" s="325">
        <f>$AH$15</f>
        <v>4.0229999999999997</v>
      </c>
      <c r="E105" s="692">
        <f>$AI$15</f>
        <v>35.590000000000003</v>
      </c>
    </row>
    <row r="106" spans="2:5" ht="15" customHeight="1" x14ac:dyDescent="0.2">
      <c r="B106" s="113" t="s">
        <v>221</v>
      </c>
      <c r="C106" s="326">
        <f>$AG$16</f>
        <v>0.155</v>
      </c>
      <c r="D106" s="326">
        <f>$AH$16</f>
        <v>8.8469999999999995</v>
      </c>
      <c r="E106" s="693">
        <f>$AI$16</f>
        <v>68.819999999999993</v>
      </c>
    </row>
    <row r="107" spans="2:5" ht="15" customHeight="1" x14ac:dyDescent="0.2">
      <c r="B107" s="118" t="s">
        <v>80</v>
      </c>
      <c r="C107" s="125">
        <f>$AG$17</f>
        <v>6.8019999999999996</v>
      </c>
      <c r="D107" s="125">
        <f>$AH$17</f>
        <v>81.378</v>
      </c>
      <c r="E107" s="694">
        <f>$AI$17</f>
        <v>20.61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>
      <selection activeCell="C8" sqref="C8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774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91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776" t="str">
        <f>Index!$B$4</f>
        <v>Devon Cornwall and the Isles of Scilly</v>
      </c>
      <c r="C7" s="777"/>
      <c r="D7" s="777"/>
      <c r="E7" s="777"/>
      <c r="F7" s="777"/>
    </row>
    <row r="8" spans="2:6" ht="15" customHeight="1" x14ac:dyDescent="0.2">
      <c r="B8" s="141" t="s">
        <v>331</v>
      </c>
      <c r="C8" s="137">
        <f>'Section 11 chart data'!D20</f>
        <v>310.09399999999999</v>
      </c>
      <c r="D8" s="138">
        <f>'Section 11 chart data'!J20</f>
        <v>17824.224999999999</v>
      </c>
      <c r="E8" s="691">
        <f>'Section 11 chart data'!K50</f>
        <v>17.149999999999999</v>
      </c>
      <c r="F8" s="139">
        <f>SUM(C8,D8)</f>
        <v>18134.319</v>
      </c>
    </row>
    <row r="9" spans="2:6" ht="15" customHeight="1" x14ac:dyDescent="0.2">
      <c r="B9" s="141" t="s">
        <v>222</v>
      </c>
      <c r="C9" s="137">
        <f>'Section 11 chart data'!D21</f>
        <v>341.38499999999999</v>
      </c>
      <c r="D9" s="138">
        <f>'Section 11 chart data'!J21</f>
        <v>19352.633000000002</v>
      </c>
      <c r="E9" s="691">
        <f>'Section 11 chart data'!K51</f>
        <v>15.88</v>
      </c>
      <c r="F9" s="139">
        <f t="shared" ref="F9:F18" si="0">SUM(C9,D9)</f>
        <v>19694.018</v>
      </c>
    </row>
    <row r="10" spans="2:6" ht="15" customHeight="1" x14ac:dyDescent="0.2">
      <c r="B10" s="141" t="s">
        <v>225</v>
      </c>
      <c r="C10" s="137">
        <f>'Section 11 chart data'!D22</f>
        <v>373.33499999999998</v>
      </c>
      <c r="D10" s="138">
        <f>'Section 11 chart data'!J22</f>
        <v>21322.974999999999</v>
      </c>
      <c r="E10" s="691">
        <f>'Section 11 chart data'!K52</f>
        <v>11.5</v>
      </c>
      <c r="F10" s="139">
        <f t="shared" si="0"/>
        <v>21696.309999999998</v>
      </c>
    </row>
    <row r="11" spans="2:6" ht="15" customHeight="1" x14ac:dyDescent="0.2">
      <c r="B11" s="141" t="s">
        <v>226</v>
      </c>
      <c r="C11" s="137">
        <f>'Section 11 chart data'!D23</f>
        <v>401.60700000000003</v>
      </c>
      <c r="D11" s="138">
        <f>'Section 11 chart data'!J23</f>
        <v>23361.858</v>
      </c>
      <c r="E11" s="691">
        <f>'Section 11 chart data'!K53</f>
        <v>14.74</v>
      </c>
      <c r="F11" s="139">
        <f t="shared" si="0"/>
        <v>23763.465</v>
      </c>
    </row>
    <row r="12" spans="2:6" ht="15" customHeight="1" x14ac:dyDescent="0.2">
      <c r="B12" s="141" t="s">
        <v>227</v>
      </c>
      <c r="C12" s="137">
        <f>'Section 11 chart data'!D24</f>
        <v>428.16699999999997</v>
      </c>
      <c r="D12" s="138">
        <f>'Section 11 chart data'!J24</f>
        <v>25344.296999999999</v>
      </c>
      <c r="E12" s="691">
        <f>'Section 11 chart data'!K54</f>
        <v>14.85</v>
      </c>
      <c r="F12" s="139">
        <f t="shared" si="0"/>
        <v>25772.464</v>
      </c>
    </row>
    <row r="13" spans="2:6" ht="15" customHeight="1" x14ac:dyDescent="0.2">
      <c r="B13" s="141" t="s">
        <v>228</v>
      </c>
      <c r="C13" s="137">
        <f>'Section 11 chart data'!D25</f>
        <v>449.36900000000003</v>
      </c>
      <c r="D13" s="138">
        <f>'Section 11 chart data'!J25</f>
        <v>27101.046999999999</v>
      </c>
      <c r="E13" s="691">
        <f>'Section 11 chart data'!K55</f>
        <v>21.27</v>
      </c>
      <c r="F13" s="139">
        <f t="shared" si="0"/>
        <v>27550.415999999997</v>
      </c>
    </row>
    <row r="14" spans="2:6" ht="15" customHeight="1" x14ac:dyDescent="0.2">
      <c r="B14" s="141" t="s">
        <v>332</v>
      </c>
      <c r="C14" s="137">
        <f>'Section 11 chart data'!D26</f>
        <v>465.012</v>
      </c>
      <c r="D14" s="138">
        <f>'Section 11 chart data'!J26</f>
        <v>28648.923999999999</v>
      </c>
      <c r="E14" s="691">
        <f>'Section 11 chart data'!K56</f>
        <v>15.4</v>
      </c>
      <c r="F14" s="139">
        <f t="shared" si="0"/>
        <v>29113.935999999998</v>
      </c>
    </row>
    <row r="15" spans="2:6" ht="15" customHeight="1" x14ac:dyDescent="0.2">
      <c r="B15" s="141" t="s">
        <v>333</v>
      </c>
      <c r="C15" s="137">
        <f>'Section 11 chart data'!D27</f>
        <v>480.92899999999997</v>
      </c>
      <c r="D15" s="138">
        <f>'Section 11 chart data'!J27</f>
        <v>30121.384999999998</v>
      </c>
      <c r="E15" s="691">
        <f>'Section 11 chart data'!K57</f>
        <v>15.26</v>
      </c>
      <c r="F15" s="139">
        <f t="shared" si="0"/>
        <v>30602.313999999998</v>
      </c>
    </row>
    <row r="16" spans="2:6" ht="15" customHeight="1" x14ac:dyDescent="0.2">
      <c r="B16" s="141" t="s">
        <v>231</v>
      </c>
      <c r="C16" s="137">
        <f>'Section 11 chart data'!D28</f>
        <v>494.03300000000002</v>
      </c>
      <c r="D16" s="138">
        <f>'Section 11 chart data'!J28</f>
        <v>31490.683000000001</v>
      </c>
      <c r="E16" s="691">
        <f>'Section 11 chart data'!K58</f>
        <v>16.260000000000002</v>
      </c>
      <c r="F16" s="139">
        <f t="shared" si="0"/>
        <v>31984.716</v>
      </c>
    </row>
    <row r="17" spans="2:6" ht="15" customHeight="1" x14ac:dyDescent="0.2">
      <c r="B17" s="141" t="s">
        <v>232</v>
      </c>
      <c r="C17" s="137">
        <f>'Section 11 chart data'!D29</f>
        <v>509.00700000000001</v>
      </c>
      <c r="D17" s="138">
        <f>'Section 11 chart data'!J29</f>
        <v>32718.145</v>
      </c>
      <c r="E17" s="691">
        <f>'Section 11 chart data'!K59</f>
        <v>19.190000000000001</v>
      </c>
      <c r="F17" s="139">
        <f t="shared" si="0"/>
        <v>33227.152000000002</v>
      </c>
    </row>
    <row r="18" spans="2:6" ht="15" customHeight="1" x14ac:dyDescent="0.2">
      <c r="B18" s="142" t="s">
        <v>233</v>
      </c>
      <c r="C18" s="137">
        <f>'Section 11 chart data'!D30</f>
        <v>518.42399999999998</v>
      </c>
      <c r="D18" s="138">
        <f>'Section 11 chart data'!J30</f>
        <v>33772.752</v>
      </c>
      <c r="E18" s="691">
        <f>'Section 11 chart data'!K60</f>
        <v>6.48</v>
      </c>
      <c r="F18" s="140">
        <f t="shared" si="0"/>
        <v>34291.175999999999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496</v>
      </c>
    </row>
    <row r="5" spans="2:35" ht="15" customHeight="1" x14ac:dyDescent="0.2">
      <c r="B5" s="906" t="s">
        <v>77</v>
      </c>
      <c r="C5" s="916" t="s">
        <v>331</v>
      </c>
      <c r="D5" s="916"/>
      <c r="E5" s="916"/>
      <c r="F5" s="916" t="s">
        <v>222</v>
      </c>
      <c r="G5" s="916"/>
      <c r="H5" s="916"/>
      <c r="I5" s="916" t="s">
        <v>225</v>
      </c>
      <c r="J5" s="916"/>
      <c r="K5" s="916"/>
      <c r="L5" s="916" t="s">
        <v>226</v>
      </c>
      <c r="M5" s="916"/>
      <c r="N5" s="916"/>
      <c r="O5" s="916" t="s">
        <v>227</v>
      </c>
      <c r="P5" s="916"/>
      <c r="Q5" s="916"/>
      <c r="R5" s="916" t="s">
        <v>228</v>
      </c>
      <c r="S5" s="916"/>
      <c r="T5" s="916"/>
      <c r="U5" s="916" t="s">
        <v>332</v>
      </c>
      <c r="V5" s="916"/>
      <c r="W5" s="916"/>
      <c r="X5" s="916" t="s">
        <v>333</v>
      </c>
      <c r="Y5" s="916"/>
      <c r="Z5" s="916"/>
      <c r="AA5" s="916" t="s">
        <v>231</v>
      </c>
      <c r="AB5" s="916"/>
      <c r="AC5" s="916"/>
      <c r="AD5" s="916" t="s">
        <v>232</v>
      </c>
      <c r="AE5" s="916"/>
      <c r="AF5" s="916"/>
      <c r="AG5" s="916" t="s">
        <v>233</v>
      </c>
      <c r="AH5" s="916"/>
      <c r="AI5" s="908"/>
    </row>
    <row r="6" spans="2:35" ht="15" customHeight="1" x14ac:dyDescent="0.2">
      <c r="B6" s="918"/>
      <c r="C6" s="103" t="s">
        <v>78</v>
      </c>
      <c r="D6" s="912" t="s">
        <v>79</v>
      </c>
      <c r="E6" s="912"/>
      <c r="F6" s="103" t="s">
        <v>78</v>
      </c>
      <c r="G6" s="912" t="s">
        <v>79</v>
      </c>
      <c r="H6" s="912"/>
      <c r="I6" s="103" t="s">
        <v>78</v>
      </c>
      <c r="J6" s="912" t="s">
        <v>79</v>
      </c>
      <c r="K6" s="912"/>
      <c r="L6" s="103" t="s">
        <v>78</v>
      </c>
      <c r="M6" s="912" t="s">
        <v>79</v>
      </c>
      <c r="N6" s="912"/>
      <c r="O6" s="103" t="s">
        <v>78</v>
      </c>
      <c r="P6" s="912" t="s">
        <v>79</v>
      </c>
      <c r="Q6" s="912"/>
      <c r="R6" s="103" t="s">
        <v>78</v>
      </c>
      <c r="S6" s="912" t="s">
        <v>79</v>
      </c>
      <c r="T6" s="912"/>
      <c r="U6" s="103" t="s">
        <v>78</v>
      </c>
      <c r="V6" s="912" t="s">
        <v>79</v>
      </c>
      <c r="W6" s="912"/>
      <c r="X6" s="103" t="s">
        <v>78</v>
      </c>
      <c r="Y6" s="912" t="s">
        <v>79</v>
      </c>
      <c r="Z6" s="912"/>
      <c r="AA6" s="103" t="s">
        <v>78</v>
      </c>
      <c r="AB6" s="912" t="s">
        <v>79</v>
      </c>
      <c r="AC6" s="912"/>
      <c r="AD6" s="103" t="s">
        <v>78</v>
      </c>
      <c r="AE6" s="912" t="s">
        <v>79</v>
      </c>
      <c r="AF6" s="912"/>
      <c r="AG6" s="103" t="s">
        <v>78</v>
      </c>
      <c r="AH6" s="912" t="s">
        <v>79</v>
      </c>
      <c r="AI6" s="902"/>
    </row>
    <row r="7" spans="2:35" ht="30" customHeight="1" x14ac:dyDescent="0.2">
      <c r="B7" s="919"/>
      <c r="C7" s="913" t="s">
        <v>325</v>
      </c>
      <c r="D7" s="913"/>
      <c r="E7" s="16" t="s">
        <v>82</v>
      </c>
      <c r="F7" s="913" t="s">
        <v>325</v>
      </c>
      <c r="G7" s="913"/>
      <c r="H7" s="16" t="s">
        <v>82</v>
      </c>
      <c r="I7" s="913" t="s">
        <v>325</v>
      </c>
      <c r="J7" s="913"/>
      <c r="K7" s="16" t="s">
        <v>82</v>
      </c>
      <c r="L7" s="913" t="s">
        <v>325</v>
      </c>
      <c r="M7" s="913"/>
      <c r="N7" s="16" t="s">
        <v>82</v>
      </c>
      <c r="O7" s="913" t="s">
        <v>325</v>
      </c>
      <c r="P7" s="913"/>
      <c r="Q7" s="16" t="s">
        <v>82</v>
      </c>
      <c r="R7" s="913" t="s">
        <v>325</v>
      </c>
      <c r="S7" s="913"/>
      <c r="T7" s="16" t="s">
        <v>82</v>
      </c>
      <c r="U7" s="913" t="s">
        <v>325</v>
      </c>
      <c r="V7" s="913"/>
      <c r="W7" s="16" t="s">
        <v>82</v>
      </c>
      <c r="X7" s="913" t="s">
        <v>325</v>
      </c>
      <c r="Y7" s="913"/>
      <c r="Z7" s="16" t="s">
        <v>82</v>
      </c>
      <c r="AA7" s="913" t="s">
        <v>325</v>
      </c>
      <c r="AB7" s="913"/>
      <c r="AC7" s="16" t="s">
        <v>82</v>
      </c>
      <c r="AD7" s="913" t="s">
        <v>325</v>
      </c>
      <c r="AE7" s="913"/>
      <c r="AF7" s="16" t="s">
        <v>82</v>
      </c>
      <c r="AG7" s="913" t="s">
        <v>325</v>
      </c>
      <c r="AH7" s="913"/>
      <c r="AI7" s="17" t="s">
        <v>82</v>
      </c>
    </row>
    <row r="8" spans="2:35" ht="15" customHeight="1" x14ac:dyDescent="0.2">
      <c r="B8" s="143" t="str">
        <f>Index!$B$4</f>
        <v>Devon Cornwall and the Isles of Scilly</v>
      </c>
      <c r="C8" s="190"/>
      <c r="D8" s="122"/>
      <c r="E8" s="105"/>
      <c r="F8" s="105"/>
      <c r="G8" s="122"/>
      <c r="H8" s="191"/>
      <c r="I8" s="105"/>
      <c r="J8" s="122"/>
      <c r="K8" s="191"/>
      <c r="L8" s="105"/>
      <c r="M8" s="122"/>
      <c r="N8" s="191"/>
      <c r="O8" s="105"/>
      <c r="P8" s="191"/>
      <c r="Q8" s="191"/>
      <c r="R8" s="190"/>
      <c r="S8" s="122"/>
      <c r="T8" s="105"/>
      <c r="U8" s="105"/>
      <c r="V8" s="122"/>
      <c r="W8" s="191"/>
      <c r="X8" s="105"/>
      <c r="Y8" s="122"/>
      <c r="Z8" s="191"/>
      <c r="AA8" s="105"/>
      <c r="AB8" s="122"/>
      <c r="AC8" s="191"/>
      <c r="AD8" s="105"/>
      <c r="AE8" s="191"/>
      <c r="AF8" s="191"/>
      <c r="AG8" s="105"/>
      <c r="AH8" s="191"/>
      <c r="AI8" s="191"/>
    </row>
    <row r="9" spans="2:35" ht="15" customHeight="1" x14ac:dyDescent="0.2">
      <c r="B9" s="107" t="s">
        <v>105</v>
      </c>
      <c r="C9" s="108">
        <f>'Section 11 chart data'!$C$190</f>
        <v>310.09399999999999</v>
      </c>
      <c r="D9" s="108">
        <f>'Section 11 chart data'!$C$207</f>
        <v>17824.224999999999</v>
      </c>
      <c r="E9" s="119">
        <f>'Section 11 chart data'!$D$207</f>
        <v>5.34</v>
      </c>
      <c r="F9" s="108">
        <f>'Section 11 chart data'!$D$190</f>
        <v>341.38499999999999</v>
      </c>
      <c r="G9" s="108">
        <f>'Section 11 chart data'!$E$207</f>
        <v>19352.633000000002</v>
      </c>
      <c r="H9" s="119">
        <f>'Section 11 chart data'!$F$207</f>
        <v>4.8899999999999997</v>
      </c>
      <c r="I9" s="108">
        <f>'Section 11 chart data'!$E$190</f>
        <v>373.33499999999998</v>
      </c>
      <c r="J9" s="108">
        <f>'Section 11 chart data'!$G$207</f>
        <v>21322.974999999999</v>
      </c>
      <c r="K9" s="119">
        <f>'Section 11 chart data'!$H$207</f>
        <v>4.5599999999999996</v>
      </c>
      <c r="L9" s="108">
        <f>'Section 11 chart data'!$F$190</f>
        <v>401.60700000000003</v>
      </c>
      <c r="M9" s="108">
        <f>'Section 11 chart data'!$I$207</f>
        <v>23361.858</v>
      </c>
      <c r="N9" s="119">
        <f>'Section 11 chart data'!$J$207</f>
        <v>4.3</v>
      </c>
      <c r="O9" s="108">
        <f>'Section 11 chart data'!$G$190</f>
        <v>428.16699999999997</v>
      </c>
      <c r="P9" s="108">
        <f>'Section 11 chart data'!$K$207</f>
        <v>25344.296999999999</v>
      </c>
      <c r="Q9" s="119">
        <f>'Section 11 chart data'!$L$207</f>
        <v>4.0999999999999996</v>
      </c>
      <c r="R9" s="108">
        <f>'Section 11 chart data'!$H$190</f>
        <v>449.36900000000003</v>
      </c>
      <c r="S9" s="108">
        <f>'Section 11 chart data'!$M$207</f>
        <v>27101.046999999999</v>
      </c>
      <c r="T9" s="119">
        <f>'Section 11 chart data'!$N$207</f>
        <v>3.96</v>
      </c>
      <c r="U9" s="108">
        <f>'Section 11 chart data'!$I$190</f>
        <v>465.012</v>
      </c>
      <c r="V9" s="108">
        <f>'Section 11 chart data'!$O$207</f>
        <v>28648.923999999999</v>
      </c>
      <c r="W9" s="119">
        <f>'Section 11 chart data'!$P$207</f>
        <v>3.86</v>
      </c>
      <c r="X9" s="108">
        <f>'Section 11 chart data'!$J$190</f>
        <v>480.92899999999997</v>
      </c>
      <c r="Y9" s="108">
        <f>'Section 11 chart data'!$Q$207</f>
        <v>30121.384999999998</v>
      </c>
      <c r="Z9" s="119">
        <f>'Section 11 chart data'!$R$207</f>
        <v>3.77</v>
      </c>
      <c r="AA9" s="108">
        <f>'Section 11 chart data'!$K$190</f>
        <v>494.03300000000002</v>
      </c>
      <c r="AB9" s="108">
        <f>'Section 11 chart data'!$S$207</f>
        <v>31490.683000000001</v>
      </c>
      <c r="AC9" s="119">
        <f>'Section 11 chart data'!$T$207</f>
        <v>3.69</v>
      </c>
      <c r="AD9" s="108">
        <f>'Section 11 chart data'!$L$190</f>
        <v>509.00700000000001</v>
      </c>
      <c r="AE9" s="108">
        <f>'Section 11 chart data'!$U$207</f>
        <v>32718.145</v>
      </c>
      <c r="AF9" s="119">
        <f>'Section 11 chart data'!$V$207</f>
        <v>3.64</v>
      </c>
      <c r="AG9" s="108">
        <f>'Section 11 chart data'!$M$190</f>
        <v>518.42399999999998</v>
      </c>
      <c r="AH9" s="108">
        <f>'Section 11 chart data'!$W$207</f>
        <v>33772.752</v>
      </c>
      <c r="AI9" s="120">
        <f>'Section 11 chart data'!$X$207</f>
        <v>3.62</v>
      </c>
    </row>
    <row r="10" spans="2:35" ht="15" customHeight="1" x14ac:dyDescent="0.2">
      <c r="B10" s="109" t="s">
        <v>94</v>
      </c>
      <c r="C10" s="110">
        <f>'Section 11 chart data'!$C$191</f>
        <v>47.069000000000003</v>
      </c>
      <c r="D10" s="110">
        <f>'Section 11 chart data'!$C$208</f>
        <v>6680.7650000000003</v>
      </c>
      <c r="E10" s="111">
        <f>'Section 11 chart data'!$D$208</f>
        <v>10.220000000000001</v>
      </c>
      <c r="F10" s="110">
        <f>'Section 11 chart data'!$D$191</f>
        <v>49.875</v>
      </c>
      <c r="G10" s="110">
        <f>'Section 11 chart data'!$E$208</f>
        <v>6938.674</v>
      </c>
      <c r="H10" s="111">
        <f>'Section 11 chart data'!$F$208</f>
        <v>9.92</v>
      </c>
      <c r="I10" s="110">
        <f>'Section 11 chart data'!$E$191</f>
        <v>52.991999999999997</v>
      </c>
      <c r="J10" s="110">
        <f>'Section 11 chart data'!$G$208</f>
        <v>7291.491</v>
      </c>
      <c r="K10" s="111">
        <f>'Section 11 chart data'!$H$208</f>
        <v>9.68</v>
      </c>
      <c r="L10" s="110">
        <f>'Section 11 chart data'!$F$191</f>
        <v>56.347999999999999</v>
      </c>
      <c r="M10" s="110">
        <f>'Section 11 chart data'!$I$208</f>
        <v>7633.2870000000003</v>
      </c>
      <c r="N10" s="111">
        <f>'Section 11 chart data'!$J$208</f>
        <v>9.5</v>
      </c>
      <c r="O10" s="110">
        <f>'Section 11 chart data'!$G$191</f>
        <v>59.779000000000003</v>
      </c>
      <c r="P10" s="110">
        <f>'Section 11 chart data'!$K$208</f>
        <v>7951.3310000000001</v>
      </c>
      <c r="Q10" s="111">
        <f>'Section 11 chart data'!$L$208</f>
        <v>9.3699999999999992</v>
      </c>
      <c r="R10" s="110">
        <f>'Section 11 chart data'!$H$191</f>
        <v>62.543999999999997</v>
      </c>
      <c r="S10" s="110">
        <f>'Section 11 chart data'!$M$208</f>
        <v>8288.268</v>
      </c>
      <c r="T10" s="111">
        <f>'Section 11 chart data'!$N$208</f>
        <v>9.2200000000000006</v>
      </c>
      <c r="U10" s="110">
        <f>'Section 11 chart data'!$I$191</f>
        <v>65.411000000000001</v>
      </c>
      <c r="V10" s="110">
        <f>'Section 11 chart data'!$O$208</f>
        <v>8554.2039999999997</v>
      </c>
      <c r="W10" s="111">
        <f>'Section 11 chart data'!$P$208</f>
        <v>9.1300000000000008</v>
      </c>
      <c r="X10" s="110">
        <f>'Section 11 chart data'!$J$191</f>
        <v>67.438000000000002</v>
      </c>
      <c r="Y10" s="110">
        <f>'Section 11 chart data'!$Q$208</f>
        <v>8868.6810000000005</v>
      </c>
      <c r="Z10" s="111">
        <f>'Section 11 chart data'!$R$208</f>
        <v>9</v>
      </c>
      <c r="AA10" s="110">
        <f>'Section 11 chart data'!$K$191</f>
        <v>70.150999999999996</v>
      </c>
      <c r="AB10" s="110">
        <f>'Section 11 chart data'!$S$208</f>
        <v>9161.866</v>
      </c>
      <c r="AC10" s="111">
        <f>'Section 11 chart data'!$T$208</f>
        <v>8.89</v>
      </c>
      <c r="AD10" s="110">
        <f>'Section 11 chart data'!$L$191</f>
        <v>72.491</v>
      </c>
      <c r="AE10" s="110">
        <f>'Section 11 chart data'!$U$208</f>
        <v>9441.4380000000001</v>
      </c>
      <c r="AF10" s="111">
        <f>'Section 11 chart data'!$V$208</f>
        <v>8.7899999999999991</v>
      </c>
      <c r="AG10" s="110">
        <f>'Section 11 chart data'!$M$191</f>
        <v>75.442999999999998</v>
      </c>
      <c r="AH10" s="110">
        <f>'Section 11 chart data'!$W$208</f>
        <v>9667.4060000000009</v>
      </c>
      <c r="AI10" s="112">
        <f>'Section 11 chart data'!$X$208</f>
        <v>8.74</v>
      </c>
    </row>
    <row r="11" spans="2:35" ht="15" customHeight="1" x14ac:dyDescent="0.2">
      <c r="B11" s="109" t="s">
        <v>95</v>
      </c>
      <c r="C11" s="110">
        <f>'Section 11 chart data'!$C$192</f>
        <v>79.02</v>
      </c>
      <c r="D11" s="110">
        <f>'Section 11 chart data'!$C$209</f>
        <v>1663.288</v>
      </c>
      <c r="E11" s="111">
        <f>'Section 11 chart data'!$D$209</f>
        <v>21.13</v>
      </c>
      <c r="F11" s="110">
        <f>'Section 11 chart data'!$D$192</f>
        <v>90.012</v>
      </c>
      <c r="G11" s="110">
        <f>'Section 11 chart data'!$E$209</f>
        <v>1785.2470000000001</v>
      </c>
      <c r="H11" s="111">
        <f>'Section 11 chart data'!$F$209</f>
        <v>19.899999999999999</v>
      </c>
      <c r="I11" s="110">
        <f>'Section 11 chart data'!$E$192</f>
        <v>100.94799999999999</v>
      </c>
      <c r="J11" s="110">
        <f>'Section 11 chart data'!$G$209</f>
        <v>1940.2550000000001</v>
      </c>
      <c r="K11" s="111">
        <f>'Section 11 chart data'!$H$209</f>
        <v>18.89</v>
      </c>
      <c r="L11" s="110">
        <f>'Section 11 chart data'!$F$192</f>
        <v>109.752</v>
      </c>
      <c r="M11" s="110">
        <f>'Section 11 chart data'!$I$209</f>
        <v>2098.527</v>
      </c>
      <c r="N11" s="111">
        <f>'Section 11 chart data'!$J$209</f>
        <v>18.12</v>
      </c>
      <c r="O11" s="110">
        <f>'Section 11 chart data'!$G$192</f>
        <v>117.84399999999999</v>
      </c>
      <c r="P11" s="110">
        <f>'Section 11 chart data'!$K$209</f>
        <v>2254.7620000000002</v>
      </c>
      <c r="Q11" s="111">
        <f>'Section 11 chart data'!$L$209</f>
        <v>17.5</v>
      </c>
      <c r="R11" s="110">
        <f>'Section 11 chart data'!$H$192</f>
        <v>122.803</v>
      </c>
      <c r="S11" s="110">
        <f>'Section 11 chart data'!$M$209</f>
        <v>2412.3609999999999</v>
      </c>
      <c r="T11" s="111">
        <f>'Section 11 chart data'!$N$209</f>
        <v>16.95</v>
      </c>
      <c r="U11" s="110">
        <f>'Section 11 chart data'!$I$192</f>
        <v>126.023</v>
      </c>
      <c r="V11" s="110">
        <f>'Section 11 chart data'!$O$209</f>
        <v>2516.5859999999998</v>
      </c>
      <c r="W11" s="111">
        <f>'Section 11 chart data'!$P$209</f>
        <v>16.75</v>
      </c>
      <c r="X11" s="110">
        <f>'Section 11 chart data'!$J$192</f>
        <v>131.738</v>
      </c>
      <c r="Y11" s="110">
        <f>'Section 11 chart data'!$Q$209</f>
        <v>2623.7310000000002</v>
      </c>
      <c r="Z11" s="111">
        <f>'Section 11 chart data'!$R$209</f>
        <v>16.559999999999999</v>
      </c>
      <c r="AA11" s="110">
        <f>'Section 11 chart data'!$K$192</f>
        <v>135.86600000000001</v>
      </c>
      <c r="AB11" s="110">
        <f>'Section 11 chart data'!$S$209</f>
        <v>2759.3870000000002</v>
      </c>
      <c r="AC11" s="111">
        <f>'Section 11 chart data'!$T$209</f>
        <v>16.22</v>
      </c>
      <c r="AD11" s="110">
        <f>'Section 11 chart data'!$L$192</f>
        <v>142.15199999999999</v>
      </c>
      <c r="AE11" s="110">
        <f>'Section 11 chart data'!$U$209</f>
        <v>2873.6219999999998</v>
      </c>
      <c r="AF11" s="111">
        <f>'Section 11 chart data'!$V$209</f>
        <v>16</v>
      </c>
      <c r="AG11" s="110">
        <f>'Section 11 chart data'!$M$192</f>
        <v>143.33199999999999</v>
      </c>
      <c r="AH11" s="110">
        <f>'Section 11 chart data'!$W$209</f>
        <v>2958.7280000000001</v>
      </c>
      <c r="AI11" s="112">
        <f>'Section 11 chart data'!$X$209</f>
        <v>15.94</v>
      </c>
    </row>
    <row r="12" spans="2:35" ht="15" customHeight="1" x14ac:dyDescent="0.2">
      <c r="B12" s="109" t="s">
        <v>96</v>
      </c>
      <c r="C12" s="110">
        <f>'Section 11 chart data'!$C$193</f>
        <v>1.262</v>
      </c>
      <c r="D12" s="110">
        <f>'Section 11 chart data'!$C$210</f>
        <v>1562.9290000000001</v>
      </c>
      <c r="E12" s="111">
        <f>'Section 11 chart data'!$D$210</f>
        <v>18.66</v>
      </c>
      <c r="F12" s="110">
        <f>'Section 11 chart data'!$D$193</f>
        <v>1.353</v>
      </c>
      <c r="G12" s="110">
        <f>'Section 11 chart data'!$E$210</f>
        <v>1676.617</v>
      </c>
      <c r="H12" s="111">
        <f>'Section 11 chart data'!$F$210</f>
        <v>17.75</v>
      </c>
      <c r="I12" s="110">
        <f>'Section 11 chart data'!$E$193</f>
        <v>1.377</v>
      </c>
      <c r="J12" s="110">
        <f>'Section 11 chart data'!$G$210</f>
        <v>1825.075</v>
      </c>
      <c r="K12" s="111">
        <f>'Section 11 chart data'!$H$210</f>
        <v>16.91</v>
      </c>
      <c r="L12" s="110">
        <f>'Section 11 chart data'!$F$193</f>
        <v>1.4179999999999999</v>
      </c>
      <c r="M12" s="110">
        <f>'Section 11 chart data'!$I$210</f>
        <v>1986.154</v>
      </c>
      <c r="N12" s="111">
        <f>'Section 11 chart data'!$J$210</f>
        <v>16.100000000000001</v>
      </c>
      <c r="O12" s="110">
        <f>'Section 11 chart data'!$G$193</f>
        <v>1.462</v>
      </c>
      <c r="P12" s="110">
        <f>'Section 11 chart data'!$K$210</f>
        <v>2128.0540000000001</v>
      </c>
      <c r="Q12" s="111">
        <f>'Section 11 chart data'!$L$210</f>
        <v>15.51</v>
      </c>
      <c r="R12" s="110">
        <f>'Section 11 chart data'!$H$193</f>
        <v>1.4910000000000001</v>
      </c>
      <c r="S12" s="110">
        <f>'Section 11 chart data'!$M$210</f>
        <v>2255.86</v>
      </c>
      <c r="T12" s="111">
        <f>'Section 11 chart data'!$N$210</f>
        <v>15.03</v>
      </c>
      <c r="U12" s="110">
        <f>'Section 11 chart data'!$I$193</f>
        <v>1.504</v>
      </c>
      <c r="V12" s="110">
        <f>'Section 11 chart data'!$O$210</f>
        <v>2350.1080000000002</v>
      </c>
      <c r="W12" s="111">
        <f>'Section 11 chart data'!$P$210</f>
        <v>14.76</v>
      </c>
      <c r="X12" s="110">
        <f>'Section 11 chart data'!$J$193</f>
        <v>1.516</v>
      </c>
      <c r="Y12" s="110">
        <f>'Section 11 chart data'!$Q$210</f>
        <v>2432.5230000000001</v>
      </c>
      <c r="Z12" s="111">
        <f>'Section 11 chart data'!$R$210</f>
        <v>14.55</v>
      </c>
      <c r="AA12" s="110">
        <f>'Section 11 chart data'!$K$193</f>
        <v>1.552</v>
      </c>
      <c r="AB12" s="110">
        <f>'Section 11 chart data'!$S$210</f>
        <v>2498.9479999999999</v>
      </c>
      <c r="AC12" s="111">
        <f>'Section 11 chart data'!$T$210</f>
        <v>14.39</v>
      </c>
      <c r="AD12" s="110">
        <f>'Section 11 chart data'!$L$193</f>
        <v>1.6040000000000001</v>
      </c>
      <c r="AE12" s="110">
        <f>'Section 11 chart data'!$U$210</f>
        <v>2561.1</v>
      </c>
      <c r="AF12" s="111">
        <f>'Section 11 chart data'!$V$210</f>
        <v>14.26</v>
      </c>
      <c r="AG12" s="110">
        <f>'Section 11 chart data'!$M$193</f>
        <v>1.6259999999999999</v>
      </c>
      <c r="AH12" s="110">
        <f>'Section 11 chart data'!$W$210</f>
        <v>2615.556</v>
      </c>
      <c r="AI12" s="112">
        <f>'Section 11 chart data'!$X$210</f>
        <v>14.16</v>
      </c>
    </row>
    <row r="13" spans="2:35" ht="15" customHeight="1" x14ac:dyDescent="0.2">
      <c r="B13" s="109" t="s">
        <v>97</v>
      </c>
      <c r="C13" s="110">
        <f>'Section 11 chart data'!$C$194</f>
        <v>2.1309999999999998</v>
      </c>
      <c r="D13" s="110">
        <f>'Section 11 chart data'!$C$211</f>
        <v>2627.0949999999998</v>
      </c>
      <c r="E13" s="111">
        <f>'Section 11 chart data'!$D$211</f>
        <v>11.1</v>
      </c>
      <c r="F13" s="110">
        <f>'Section 11 chart data'!$D$194</f>
        <v>2.262</v>
      </c>
      <c r="G13" s="110">
        <f>'Section 11 chart data'!$E$211</f>
        <v>2830.665</v>
      </c>
      <c r="H13" s="111">
        <f>'Section 11 chart data'!$F$211</f>
        <v>10.96</v>
      </c>
      <c r="I13" s="110">
        <f>'Section 11 chart data'!$E$194</f>
        <v>2.46</v>
      </c>
      <c r="J13" s="110">
        <f>'Section 11 chart data'!$G$211</f>
        <v>3085.0520000000001</v>
      </c>
      <c r="K13" s="111">
        <f>'Section 11 chart data'!$H$211</f>
        <v>10.75</v>
      </c>
      <c r="L13" s="110">
        <f>'Section 11 chart data'!$F$194</f>
        <v>2.964</v>
      </c>
      <c r="M13" s="110">
        <f>'Section 11 chart data'!$I$211</f>
        <v>3355.087</v>
      </c>
      <c r="N13" s="111">
        <f>'Section 11 chart data'!$J$211</f>
        <v>10.48</v>
      </c>
      <c r="O13" s="110">
        <f>'Section 11 chart data'!$G$194</f>
        <v>3.871</v>
      </c>
      <c r="P13" s="110">
        <f>'Section 11 chart data'!$K$211</f>
        <v>3618.2710000000002</v>
      </c>
      <c r="Q13" s="111">
        <f>'Section 11 chart data'!$L$211</f>
        <v>10.210000000000001</v>
      </c>
      <c r="R13" s="110">
        <f>'Section 11 chart data'!$H$194</f>
        <v>4.7320000000000002</v>
      </c>
      <c r="S13" s="110">
        <f>'Section 11 chart data'!$M$211</f>
        <v>3845.0259999999998</v>
      </c>
      <c r="T13" s="111">
        <f>'Section 11 chart data'!$N$211</f>
        <v>10.029999999999999</v>
      </c>
      <c r="U13" s="110">
        <f>'Section 11 chart data'!$I$194</f>
        <v>5.5430000000000001</v>
      </c>
      <c r="V13" s="110">
        <f>'Section 11 chart data'!$O$211</f>
        <v>4032.5810000000001</v>
      </c>
      <c r="W13" s="111">
        <f>'Section 11 chart data'!$P$211</f>
        <v>9.89</v>
      </c>
      <c r="X13" s="110">
        <f>'Section 11 chart data'!$J$194</f>
        <v>6.234</v>
      </c>
      <c r="Y13" s="110">
        <f>'Section 11 chart data'!$Q$211</f>
        <v>4191.5469999999996</v>
      </c>
      <c r="Z13" s="111">
        <f>'Section 11 chart data'!$R$211</f>
        <v>9.7899999999999991</v>
      </c>
      <c r="AA13" s="110">
        <f>'Section 11 chart data'!$K$194</f>
        <v>6.6269999999999998</v>
      </c>
      <c r="AB13" s="110">
        <f>'Section 11 chart data'!$S$211</f>
        <v>4333.8140000000003</v>
      </c>
      <c r="AC13" s="111">
        <f>'Section 11 chart data'!$T$211</f>
        <v>9.7100000000000009</v>
      </c>
      <c r="AD13" s="110">
        <f>'Section 11 chart data'!$L$194</f>
        <v>7.0579999999999998</v>
      </c>
      <c r="AE13" s="110">
        <f>'Section 11 chart data'!$U$211</f>
        <v>4444.8729999999996</v>
      </c>
      <c r="AF13" s="111">
        <f>'Section 11 chart data'!$V$211</f>
        <v>9.68</v>
      </c>
      <c r="AG13" s="110">
        <f>'Section 11 chart data'!$M$194</f>
        <v>7.2679999999999998</v>
      </c>
      <c r="AH13" s="110">
        <f>'Section 11 chart data'!$W$211</f>
        <v>4516.0829999999996</v>
      </c>
      <c r="AI13" s="112">
        <f>'Section 11 chart data'!$X$211</f>
        <v>9.7200000000000006</v>
      </c>
    </row>
    <row r="14" spans="2:35" ht="15" customHeight="1" x14ac:dyDescent="0.2">
      <c r="B14" s="109" t="s">
        <v>98</v>
      </c>
      <c r="C14" s="110">
        <f>'Section 11 chart data'!$C$195</f>
        <v>5.5679999999999996</v>
      </c>
      <c r="D14" s="110">
        <f>'Section 11 chart data'!$C$212</f>
        <v>707.34799999999996</v>
      </c>
      <c r="E14" s="111">
        <f>'Section 11 chart data'!$D$212</f>
        <v>13.11</v>
      </c>
      <c r="F14" s="110">
        <f>'Section 11 chart data'!$D$195</f>
        <v>6.3109999999999999</v>
      </c>
      <c r="G14" s="110">
        <f>'Section 11 chart data'!$E$212</f>
        <v>813.19600000000003</v>
      </c>
      <c r="H14" s="111">
        <f>'Section 11 chart data'!$F$212</f>
        <v>12.99</v>
      </c>
      <c r="I14" s="110">
        <f>'Section 11 chart data'!$E$195</f>
        <v>6.96</v>
      </c>
      <c r="J14" s="110">
        <f>'Section 11 chart data'!$G$212</f>
        <v>941.21600000000001</v>
      </c>
      <c r="K14" s="111">
        <f>'Section 11 chart data'!$H$212</f>
        <v>12.99</v>
      </c>
      <c r="L14" s="110">
        <f>'Section 11 chart data'!$F$195</f>
        <v>7.6790000000000003</v>
      </c>
      <c r="M14" s="110">
        <f>'Section 11 chart data'!$I$212</f>
        <v>1080.4870000000001</v>
      </c>
      <c r="N14" s="111">
        <f>'Section 11 chart data'!$J$212</f>
        <v>12.87</v>
      </c>
      <c r="O14" s="110">
        <f>'Section 11 chart data'!$G$195</f>
        <v>8.6760000000000002</v>
      </c>
      <c r="P14" s="110">
        <f>'Section 11 chart data'!$K$212</f>
        <v>1199.1089999999999</v>
      </c>
      <c r="Q14" s="111">
        <f>'Section 11 chart data'!$L$212</f>
        <v>12.89</v>
      </c>
      <c r="R14" s="110">
        <f>'Section 11 chart data'!$H$195</f>
        <v>9.9120000000000008</v>
      </c>
      <c r="S14" s="110">
        <f>'Section 11 chart data'!$M$212</f>
        <v>1307.9190000000001</v>
      </c>
      <c r="T14" s="111">
        <f>'Section 11 chart data'!$N$212</f>
        <v>12.9</v>
      </c>
      <c r="U14" s="110">
        <f>'Section 11 chart data'!$I$195</f>
        <v>11.324</v>
      </c>
      <c r="V14" s="110">
        <f>'Section 11 chart data'!$O$212</f>
        <v>1394.145</v>
      </c>
      <c r="W14" s="111">
        <f>'Section 11 chart data'!$P$212</f>
        <v>12.87</v>
      </c>
      <c r="X14" s="110">
        <f>'Section 11 chart data'!$J$195</f>
        <v>12.91</v>
      </c>
      <c r="Y14" s="110">
        <f>'Section 11 chart data'!$Q$212</f>
        <v>1468.4190000000001</v>
      </c>
      <c r="Z14" s="111">
        <f>'Section 11 chart data'!$R$212</f>
        <v>12.82</v>
      </c>
      <c r="AA14" s="110">
        <f>'Section 11 chart data'!$K$195</f>
        <v>14.112</v>
      </c>
      <c r="AB14" s="110">
        <f>'Section 11 chart data'!$S$212</f>
        <v>1539.893</v>
      </c>
      <c r="AC14" s="111">
        <f>'Section 11 chart data'!$T$212</f>
        <v>12.77</v>
      </c>
      <c r="AD14" s="110">
        <f>'Section 11 chart data'!$L$195</f>
        <v>14.227</v>
      </c>
      <c r="AE14" s="110">
        <f>'Section 11 chart data'!$U$212</f>
        <v>1578.412</v>
      </c>
      <c r="AF14" s="111">
        <f>'Section 11 chart data'!$V$212</f>
        <v>12.91</v>
      </c>
      <c r="AG14" s="110">
        <f>'Section 11 chart data'!$M$195</f>
        <v>14.009</v>
      </c>
      <c r="AH14" s="110">
        <f>'Section 11 chart data'!$W$212</f>
        <v>1624.009</v>
      </c>
      <c r="AI14" s="112">
        <f>'Section 11 chart data'!$X$212</f>
        <v>12.98</v>
      </c>
    </row>
    <row r="15" spans="2:35" ht="15" customHeight="1" x14ac:dyDescent="0.2">
      <c r="B15" s="109" t="s">
        <v>248</v>
      </c>
      <c r="C15" s="110">
        <f>'Section 11 chart data'!$C$196</f>
        <v>4.5229999999999997</v>
      </c>
      <c r="D15" s="110">
        <f>'Section 11 chart data'!$C$213</f>
        <v>1118.819</v>
      </c>
      <c r="E15" s="111">
        <f>'Section 11 chart data'!$D$213</f>
        <v>26.13</v>
      </c>
      <c r="F15" s="110">
        <f>'Section 11 chart data'!$D$196</f>
        <v>4.657</v>
      </c>
      <c r="G15" s="110">
        <f>'Section 11 chart data'!$E$213</f>
        <v>1206.117</v>
      </c>
      <c r="H15" s="111">
        <f>'Section 11 chart data'!$F$213</f>
        <v>25.8</v>
      </c>
      <c r="I15" s="110">
        <f>'Section 11 chart data'!$E$196</f>
        <v>4.5350000000000001</v>
      </c>
      <c r="J15" s="110">
        <f>'Section 11 chart data'!$G$213</f>
        <v>1318.558</v>
      </c>
      <c r="K15" s="111">
        <f>'Section 11 chart data'!$H$213</f>
        <v>25.35</v>
      </c>
      <c r="L15" s="110">
        <f>'Section 11 chart data'!$F$196</f>
        <v>4.4880000000000004</v>
      </c>
      <c r="M15" s="110">
        <f>'Section 11 chart data'!$I$213</f>
        <v>1436.221</v>
      </c>
      <c r="N15" s="111">
        <f>'Section 11 chart data'!$J$213</f>
        <v>24.93</v>
      </c>
      <c r="O15" s="110">
        <f>'Section 11 chart data'!$G$196</f>
        <v>4.6829999999999998</v>
      </c>
      <c r="P15" s="110">
        <f>'Section 11 chart data'!$K$213</f>
        <v>1552.7239999999999</v>
      </c>
      <c r="Q15" s="111">
        <f>'Section 11 chart data'!$L$213</f>
        <v>24.6</v>
      </c>
      <c r="R15" s="110">
        <f>'Section 11 chart data'!$H$196</f>
        <v>5.048</v>
      </c>
      <c r="S15" s="110">
        <f>'Section 11 chart data'!$M$213</f>
        <v>1551.104</v>
      </c>
      <c r="T15" s="111">
        <f>'Section 11 chart data'!$N$213</f>
        <v>25.01</v>
      </c>
      <c r="U15" s="110">
        <f>'Section 11 chart data'!$I$196</f>
        <v>5.2759999999999998</v>
      </c>
      <c r="V15" s="110">
        <f>'Section 11 chart data'!$O$213</f>
        <v>1632.421</v>
      </c>
      <c r="W15" s="111">
        <f>'Section 11 chart data'!$P$213</f>
        <v>25.16</v>
      </c>
      <c r="X15" s="110">
        <f>'Section 11 chart data'!$J$196</f>
        <v>5.1420000000000003</v>
      </c>
      <c r="Y15" s="110">
        <f>'Section 11 chart data'!$Q$213</f>
        <v>1732.575</v>
      </c>
      <c r="Z15" s="111">
        <f>'Section 11 chart data'!$R$213</f>
        <v>24.95</v>
      </c>
      <c r="AA15" s="110">
        <f>'Section 11 chart data'!$K$196</f>
        <v>5.0069999999999997</v>
      </c>
      <c r="AB15" s="110">
        <f>'Section 11 chart data'!$S$213</f>
        <v>1775.999</v>
      </c>
      <c r="AC15" s="111">
        <f>'Section 11 chart data'!$T$213</f>
        <v>25.23</v>
      </c>
      <c r="AD15" s="110">
        <f>'Section 11 chart data'!$L$196</f>
        <v>4.8789999999999996</v>
      </c>
      <c r="AE15" s="110">
        <f>'Section 11 chart data'!$U$213</f>
        <v>1757.2660000000001</v>
      </c>
      <c r="AF15" s="111">
        <f>'Section 11 chart data'!$V$213</f>
        <v>26.17</v>
      </c>
      <c r="AG15" s="110">
        <f>'Section 11 chart data'!$M$196</f>
        <v>4.7949999999999999</v>
      </c>
      <c r="AH15" s="110">
        <f>'Section 11 chart data'!$W$213</f>
        <v>1834.5119999999999</v>
      </c>
      <c r="AI15" s="112">
        <f>'Section 11 chart data'!$X$213</f>
        <v>26.07</v>
      </c>
    </row>
    <row r="16" spans="2:35" ht="15" customHeight="1" x14ac:dyDescent="0.2">
      <c r="B16" s="109" t="s">
        <v>100</v>
      </c>
      <c r="C16" s="110">
        <f>'Section 11 chart data'!$C$197</f>
        <v>5.6000000000000001E-2</v>
      </c>
      <c r="D16" s="110">
        <f>'Section 11 chart data'!$C$214</f>
        <v>638.60500000000002</v>
      </c>
      <c r="E16" s="111">
        <f>'Section 11 chart data'!$D$214</f>
        <v>14.76</v>
      </c>
      <c r="F16" s="110">
        <f>'Section 11 chart data'!$D$197</f>
        <v>7.2999999999999995E-2</v>
      </c>
      <c r="G16" s="110">
        <f>'Section 11 chart data'!$E$214</f>
        <v>763.86400000000003</v>
      </c>
      <c r="H16" s="111">
        <f>'Section 11 chart data'!$F$214</f>
        <v>13.17</v>
      </c>
      <c r="I16" s="110">
        <f>'Section 11 chart data'!$E$197</f>
        <v>0.114</v>
      </c>
      <c r="J16" s="110">
        <f>'Section 11 chart data'!$G$214</f>
        <v>925.29100000000005</v>
      </c>
      <c r="K16" s="111">
        <f>'Section 11 chart data'!$H$214</f>
        <v>11.92</v>
      </c>
      <c r="L16" s="110">
        <f>'Section 11 chart data'!$F$197</f>
        <v>0.187</v>
      </c>
      <c r="M16" s="110">
        <f>'Section 11 chart data'!$I$214</f>
        <v>1088.384</v>
      </c>
      <c r="N16" s="111">
        <f>'Section 11 chart data'!$J$214</f>
        <v>11.08</v>
      </c>
      <c r="O16" s="110">
        <f>'Section 11 chart data'!$G$197</f>
        <v>0.255</v>
      </c>
      <c r="P16" s="110">
        <f>'Section 11 chart data'!$K$214</f>
        <v>1241.6300000000001</v>
      </c>
      <c r="Q16" s="111">
        <f>'Section 11 chart data'!$L$214</f>
        <v>10.51</v>
      </c>
      <c r="R16" s="110">
        <f>'Section 11 chart data'!$H$197</f>
        <v>0.316</v>
      </c>
      <c r="S16" s="110">
        <f>'Section 11 chart data'!$M$214</f>
        <v>1365.0150000000001</v>
      </c>
      <c r="T16" s="111">
        <f>'Section 11 chart data'!$N$214</f>
        <v>10.18</v>
      </c>
      <c r="U16" s="110">
        <f>'Section 11 chart data'!$I$197</f>
        <v>0.36799999999999999</v>
      </c>
      <c r="V16" s="110">
        <f>'Section 11 chart data'!$O$214</f>
        <v>1457.3979999999999</v>
      </c>
      <c r="W16" s="111">
        <f>'Section 11 chart data'!$P$214</f>
        <v>9.98</v>
      </c>
      <c r="X16" s="110">
        <f>'Section 11 chart data'!$J$197</f>
        <v>0.41</v>
      </c>
      <c r="Y16" s="110">
        <f>'Section 11 chart data'!$Q$214</f>
        <v>1502.8489999999999</v>
      </c>
      <c r="Z16" s="111">
        <f>'Section 11 chart data'!$R$214</f>
        <v>10.050000000000001</v>
      </c>
      <c r="AA16" s="110">
        <f>'Section 11 chart data'!$K$197</f>
        <v>0.442</v>
      </c>
      <c r="AB16" s="110">
        <f>'Section 11 chart data'!$S$214</f>
        <v>1550.2139999999999</v>
      </c>
      <c r="AC16" s="111">
        <f>'Section 11 chart data'!$T$214</f>
        <v>10.07</v>
      </c>
      <c r="AD16" s="110">
        <f>'Section 11 chart data'!$L$197</f>
        <v>0.46800000000000003</v>
      </c>
      <c r="AE16" s="110">
        <f>'Section 11 chart data'!$U$214</f>
        <v>1591.88</v>
      </c>
      <c r="AF16" s="111">
        <f>'Section 11 chart data'!$V$214</f>
        <v>10.1</v>
      </c>
      <c r="AG16" s="110">
        <f>'Section 11 chart data'!$M$197</f>
        <v>0.49099999999999999</v>
      </c>
      <c r="AH16" s="110">
        <f>'Section 11 chart data'!$W$214</f>
        <v>1642.4949999999999</v>
      </c>
      <c r="AI16" s="112">
        <f>'Section 11 chart data'!$X$214</f>
        <v>10.050000000000001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121.253</v>
      </c>
      <c r="E17" s="111">
        <f>'Section 11 chart data'!$D$215</f>
        <v>19.79</v>
      </c>
      <c r="F17" s="110">
        <f>'Section 11 chart data'!$D$198</f>
        <v>0</v>
      </c>
      <c r="G17" s="110">
        <f>'Section 11 chart data'!$E$215</f>
        <v>152.27699999999999</v>
      </c>
      <c r="H17" s="111">
        <f>'Section 11 chart data'!$F$215</f>
        <v>18.809999999999999</v>
      </c>
      <c r="I17" s="110">
        <f>'Section 11 chart data'!$E$198</f>
        <v>0</v>
      </c>
      <c r="J17" s="110">
        <f>'Section 11 chart data'!$G$215</f>
        <v>197.18100000000001</v>
      </c>
      <c r="K17" s="111">
        <f>'Section 11 chart data'!$H$215</f>
        <v>17.62</v>
      </c>
      <c r="L17" s="110">
        <f>'Section 11 chart data'!$F$198</f>
        <v>0</v>
      </c>
      <c r="M17" s="110">
        <f>'Section 11 chart data'!$I$215</f>
        <v>254.69300000000001</v>
      </c>
      <c r="N17" s="111">
        <f>'Section 11 chart data'!$J$215</f>
        <v>16.38</v>
      </c>
      <c r="O17" s="110">
        <f>'Section 11 chart data'!$G$198</f>
        <v>0</v>
      </c>
      <c r="P17" s="110">
        <f>'Section 11 chart data'!$K$215</f>
        <v>317.42899999999997</v>
      </c>
      <c r="Q17" s="111">
        <f>'Section 11 chart data'!$L$215</f>
        <v>15.6</v>
      </c>
      <c r="R17" s="110">
        <f>'Section 11 chart data'!$H$198</f>
        <v>0</v>
      </c>
      <c r="S17" s="110">
        <f>'Section 11 chart data'!$M$215</f>
        <v>384.21499999999997</v>
      </c>
      <c r="T17" s="111">
        <f>'Section 11 chart data'!$N$215</f>
        <v>15.12</v>
      </c>
      <c r="U17" s="110">
        <f>'Section 11 chart data'!$I$198</f>
        <v>0</v>
      </c>
      <c r="V17" s="110">
        <f>'Section 11 chart data'!$O$215</f>
        <v>449.63200000000001</v>
      </c>
      <c r="W17" s="111">
        <f>'Section 11 chart data'!$P$215</f>
        <v>14.9</v>
      </c>
      <c r="X17" s="110">
        <f>'Section 11 chart data'!$J$198</f>
        <v>0</v>
      </c>
      <c r="Y17" s="110">
        <f>'Section 11 chart data'!$Q$215</f>
        <v>513.01300000000003</v>
      </c>
      <c r="Z17" s="111">
        <f>'Section 11 chart data'!$R$215</f>
        <v>14.79</v>
      </c>
      <c r="AA17" s="110">
        <f>'Section 11 chart data'!$K$198</f>
        <v>0</v>
      </c>
      <c r="AB17" s="110">
        <f>'Section 11 chart data'!$S$215</f>
        <v>572.76099999999997</v>
      </c>
      <c r="AC17" s="111">
        <f>'Section 11 chart data'!$T$215</f>
        <v>14.76</v>
      </c>
      <c r="AD17" s="110">
        <f>'Section 11 chart data'!$L$198</f>
        <v>0</v>
      </c>
      <c r="AE17" s="110">
        <f>'Section 11 chart data'!$U$215</f>
        <v>615.37699999999995</v>
      </c>
      <c r="AF17" s="111">
        <f>'Section 11 chart data'!$V$215</f>
        <v>14.76</v>
      </c>
      <c r="AG17" s="110">
        <f>'Section 11 chart data'!$M$198</f>
        <v>0</v>
      </c>
      <c r="AH17" s="110">
        <f>'Section 11 chart data'!$W$215</f>
        <v>658.20500000000004</v>
      </c>
      <c r="AI17" s="112">
        <f>'Section 11 chart data'!$X$215</f>
        <v>15.02</v>
      </c>
    </row>
    <row r="18" spans="2:35" ht="15" customHeight="1" x14ac:dyDescent="0.2">
      <c r="B18" s="109" t="s">
        <v>102</v>
      </c>
      <c r="C18" s="110">
        <f>'Section 11 chart data'!$C$199</f>
        <v>0.80700000000000005</v>
      </c>
      <c r="D18" s="110">
        <f>'Section 11 chart data'!$C$216</f>
        <v>933.16099999999994</v>
      </c>
      <c r="E18" s="111">
        <f>'Section 11 chart data'!$D$216</f>
        <v>17.13</v>
      </c>
      <c r="F18" s="110">
        <f>'Section 11 chart data'!$D$199</f>
        <v>1.071</v>
      </c>
      <c r="G18" s="110">
        <f>'Section 11 chart data'!$E$216</f>
        <v>1029.625</v>
      </c>
      <c r="H18" s="111">
        <f>'Section 11 chart data'!$F$216</f>
        <v>16.3</v>
      </c>
      <c r="I18" s="110">
        <f>'Section 11 chart data'!$E$199</f>
        <v>1.429</v>
      </c>
      <c r="J18" s="110">
        <f>'Section 11 chart data'!$G$216</f>
        <v>1160.047</v>
      </c>
      <c r="K18" s="111">
        <f>'Section 11 chart data'!$H$216</f>
        <v>16.03</v>
      </c>
      <c r="L18" s="110">
        <f>'Section 11 chart data'!$F$199</f>
        <v>1.792</v>
      </c>
      <c r="M18" s="110">
        <f>'Section 11 chart data'!$I$216</f>
        <v>1292.5319999999999</v>
      </c>
      <c r="N18" s="111">
        <f>'Section 11 chart data'!$J$216</f>
        <v>15.94</v>
      </c>
      <c r="O18" s="110">
        <f>'Section 11 chart data'!$G$199</f>
        <v>2.1030000000000002</v>
      </c>
      <c r="P18" s="110">
        <f>'Section 11 chart data'!$K$216</f>
        <v>1416.13</v>
      </c>
      <c r="Q18" s="111">
        <f>'Section 11 chart data'!$L$216</f>
        <v>15.92</v>
      </c>
      <c r="R18" s="110">
        <f>'Section 11 chart data'!$H$199</f>
        <v>2.3029999999999999</v>
      </c>
      <c r="S18" s="110">
        <f>'Section 11 chart data'!$M$216</f>
        <v>1521.181</v>
      </c>
      <c r="T18" s="111">
        <f>'Section 11 chart data'!$N$216</f>
        <v>15.92</v>
      </c>
      <c r="U18" s="110">
        <f>'Section 11 chart data'!$I$199</f>
        <v>2.4129999999999998</v>
      </c>
      <c r="V18" s="110">
        <f>'Section 11 chart data'!$O$216</f>
        <v>1606.2270000000001</v>
      </c>
      <c r="W18" s="111">
        <f>'Section 11 chart data'!$P$216</f>
        <v>15.92</v>
      </c>
      <c r="X18" s="110">
        <f>'Section 11 chart data'!$J$199</f>
        <v>2.5390000000000001</v>
      </c>
      <c r="Y18" s="110">
        <f>'Section 11 chart data'!$Q$216</f>
        <v>1676.5329999999999</v>
      </c>
      <c r="Z18" s="111">
        <f>'Section 11 chart data'!$R$216</f>
        <v>15.86</v>
      </c>
      <c r="AA18" s="110">
        <f>'Section 11 chart data'!$K$199</f>
        <v>2.6859999999999999</v>
      </c>
      <c r="AB18" s="110">
        <f>'Section 11 chart data'!$S$216</f>
        <v>1737.662</v>
      </c>
      <c r="AC18" s="111">
        <f>'Section 11 chart data'!$T$216</f>
        <v>15.89</v>
      </c>
      <c r="AD18" s="110">
        <f>'Section 11 chart data'!$L$199</f>
        <v>2.66</v>
      </c>
      <c r="AE18" s="110">
        <f>'Section 11 chart data'!$U$216</f>
        <v>1789.2380000000001</v>
      </c>
      <c r="AF18" s="111">
        <f>'Section 11 chart data'!$V$216</f>
        <v>15.92</v>
      </c>
      <c r="AG18" s="110">
        <f>'Section 11 chart data'!$M$199</f>
        <v>2.7410000000000001</v>
      </c>
      <c r="AH18" s="110">
        <f>'Section 11 chart data'!$W$216</f>
        <v>1839.018</v>
      </c>
      <c r="AI18" s="112">
        <f>'Section 11 chart data'!$X$216</f>
        <v>15.96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913.46400000000006</v>
      </c>
      <c r="E19" s="111">
        <f>'Section 11 chart data'!$D$217</f>
        <v>14.16</v>
      </c>
      <c r="F19" s="110">
        <f>'Section 11 chart data'!$D$200</f>
        <v>0</v>
      </c>
      <c r="G19" s="110">
        <f>'Section 11 chart data'!$E$217</f>
        <v>1085.1320000000001</v>
      </c>
      <c r="H19" s="111">
        <f>'Section 11 chart data'!$F$217</f>
        <v>13.28</v>
      </c>
      <c r="I19" s="110">
        <f>'Section 11 chart data'!$E$200</f>
        <v>0</v>
      </c>
      <c r="J19" s="110">
        <f>'Section 11 chart data'!$G$217</f>
        <v>1319.6089999999999</v>
      </c>
      <c r="K19" s="111">
        <f>'Section 11 chart data'!$H$217</f>
        <v>12.72</v>
      </c>
      <c r="L19" s="110">
        <f>'Section 11 chart data'!$F$200</f>
        <v>0</v>
      </c>
      <c r="M19" s="110">
        <f>'Section 11 chart data'!$I$217</f>
        <v>1569.2260000000001</v>
      </c>
      <c r="N19" s="111">
        <f>'Section 11 chart data'!$J$217</f>
        <v>12.36</v>
      </c>
      <c r="O19" s="110">
        <f>'Section 11 chart data'!$G$200</f>
        <v>0</v>
      </c>
      <c r="P19" s="110">
        <f>'Section 11 chart data'!$K$217</f>
        <v>1820.2550000000001</v>
      </c>
      <c r="Q19" s="111">
        <f>'Section 11 chart data'!$L$217</f>
        <v>12.13</v>
      </c>
      <c r="R19" s="110">
        <f>'Section 11 chart data'!$H$200</f>
        <v>0</v>
      </c>
      <c r="S19" s="110">
        <f>'Section 11 chart data'!$M$217</f>
        <v>2066.13</v>
      </c>
      <c r="T19" s="111">
        <f>'Section 11 chart data'!$N$217</f>
        <v>11.98</v>
      </c>
      <c r="U19" s="110">
        <f>'Section 11 chart data'!$I$200</f>
        <v>0</v>
      </c>
      <c r="V19" s="110">
        <f>'Section 11 chart data'!$O$217</f>
        <v>2302.701</v>
      </c>
      <c r="W19" s="111">
        <f>'Section 11 chart data'!$P$217</f>
        <v>11.88</v>
      </c>
      <c r="X19" s="110">
        <f>'Section 11 chart data'!$J$200</f>
        <v>0</v>
      </c>
      <c r="Y19" s="110">
        <f>'Section 11 chart data'!$Q$217</f>
        <v>2532.0549999999998</v>
      </c>
      <c r="Z19" s="111">
        <f>'Section 11 chart data'!$R$217</f>
        <v>11.8</v>
      </c>
      <c r="AA19" s="110">
        <f>'Section 11 chart data'!$K$200</f>
        <v>0</v>
      </c>
      <c r="AB19" s="110">
        <f>'Section 11 chart data'!$S$217</f>
        <v>2745.2849999999999</v>
      </c>
      <c r="AC19" s="111">
        <f>'Section 11 chart data'!$T$217</f>
        <v>11.77</v>
      </c>
      <c r="AD19" s="110">
        <f>'Section 11 chart data'!$L$200</f>
        <v>0</v>
      </c>
      <c r="AE19" s="110">
        <f>'Section 11 chart data'!$U$217</f>
        <v>2934.721</v>
      </c>
      <c r="AF19" s="111">
        <f>'Section 11 chart data'!$V$217</f>
        <v>11.75</v>
      </c>
      <c r="AG19" s="110">
        <f>'Section 11 chart data'!$M$200</f>
        <v>0</v>
      </c>
      <c r="AH19" s="110">
        <f>'Section 11 chart data'!$W$217</f>
        <v>3099.99</v>
      </c>
      <c r="AI19" s="112">
        <f>'Section 11 chart data'!$X$217</f>
        <v>11.75</v>
      </c>
    </row>
    <row r="20" spans="2:35" ht="15" customHeight="1" x14ac:dyDescent="0.2">
      <c r="B20" s="113" t="s">
        <v>104</v>
      </c>
      <c r="C20" s="114">
        <f>'Section 11 chart data'!$C$201</f>
        <v>169.65899999999999</v>
      </c>
      <c r="D20" s="114">
        <f>'Section 11 chart data'!$C$218</f>
        <v>1003.494</v>
      </c>
      <c r="E20" s="115">
        <f>'Section 11 chart data'!$D$218</f>
        <v>18.89</v>
      </c>
      <c r="F20" s="114">
        <f>'Section 11 chart data'!$D$201</f>
        <v>185.77099999999999</v>
      </c>
      <c r="G20" s="114">
        <f>'Section 11 chart data'!$E$218</f>
        <v>1168.5809999999999</v>
      </c>
      <c r="H20" s="115">
        <f>'Section 11 chart data'!$F$218</f>
        <v>17.72</v>
      </c>
      <c r="I20" s="114">
        <f>'Section 11 chart data'!$E$201</f>
        <v>202.51900000000001</v>
      </c>
      <c r="J20" s="114">
        <f>'Section 11 chart data'!$G$218</f>
        <v>1401.6610000000001</v>
      </c>
      <c r="K20" s="115">
        <f>'Section 11 chart data'!$H$218</f>
        <v>16.16</v>
      </c>
      <c r="L20" s="114">
        <f>'Section 11 chart data'!$F$201</f>
        <v>216.98099999999999</v>
      </c>
      <c r="M20" s="114">
        <f>'Section 11 chart data'!$I$218</f>
        <v>1636.3209999999999</v>
      </c>
      <c r="N20" s="115">
        <f>'Section 11 chart data'!$J$218</f>
        <v>14.93</v>
      </c>
      <c r="O20" s="114">
        <f>'Section 11 chart data'!$G$201</f>
        <v>229.49600000000001</v>
      </c>
      <c r="P20" s="114">
        <f>'Section 11 chart data'!$K$218</f>
        <v>1901.9839999999999</v>
      </c>
      <c r="Q20" s="115">
        <f>'Section 11 chart data'!$L$218</f>
        <v>13.86</v>
      </c>
      <c r="R20" s="114">
        <f>'Section 11 chart data'!$H$201</f>
        <v>240.22</v>
      </c>
      <c r="S20" s="114">
        <f>'Section 11 chart data'!$M$218</f>
        <v>2156.5709999999999</v>
      </c>
      <c r="T20" s="115">
        <f>'Section 11 chart data'!$N$218</f>
        <v>13.09</v>
      </c>
      <c r="U20" s="114">
        <f>'Section 11 chart data'!$I$201</f>
        <v>247.15</v>
      </c>
      <c r="V20" s="114">
        <f>'Section 11 chart data'!$O$218</f>
        <v>2404.3209999999999</v>
      </c>
      <c r="W20" s="115">
        <f>'Section 11 chart data'!$P$218</f>
        <v>12.46</v>
      </c>
      <c r="X20" s="114">
        <f>'Section 11 chart data'!$J$201</f>
        <v>253.00299999999999</v>
      </c>
      <c r="Y20" s="114">
        <f>'Section 11 chart data'!$Q$218</f>
        <v>2623.9490000000001</v>
      </c>
      <c r="Z20" s="115">
        <f>'Section 11 chart data'!$R$218</f>
        <v>12.03</v>
      </c>
      <c r="AA20" s="114">
        <f>'Section 11 chart data'!$K$201</f>
        <v>257.589</v>
      </c>
      <c r="AB20" s="114">
        <f>'Section 11 chart data'!$S$218</f>
        <v>2837.9229999999998</v>
      </c>
      <c r="AC20" s="115">
        <f>'Section 11 chart data'!$T$218</f>
        <v>11.66</v>
      </c>
      <c r="AD20" s="114">
        <f>'Section 11 chart data'!$L$201</f>
        <v>263.46699999999998</v>
      </c>
      <c r="AE20" s="114">
        <f>'Section 11 chart data'!$U$218</f>
        <v>3044.3220000000001</v>
      </c>
      <c r="AF20" s="115">
        <f>'Section 11 chart data'!$V$218</f>
        <v>11.35</v>
      </c>
      <c r="AG20" s="114">
        <f>'Section 11 chart data'!$M$201</f>
        <v>268.71899999999999</v>
      </c>
      <c r="AH20" s="114">
        <f>'Section 11 chart data'!$W$218</f>
        <v>3202.65</v>
      </c>
      <c r="AI20" s="116">
        <f>'Section 11 chart data'!$X$218</f>
        <v>11.15</v>
      </c>
    </row>
    <row r="23" spans="2:35" ht="15" customHeight="1" x14ac:dyDescent="0.2">
      <c r="B23" s="906" t="s">
        <v>77</v>
      </c>
      <c r="C23" s="916" t="s">
        <v>331</v>
      </c>
      <c r="D23" s="916"/>
      <c r="E23" s="916"/>
      <c r="F23" s="916" t="s">
        <v>222</v>
      </c>
      <c r="G23" s="916"/>
      <c r="H23" s="908"/>
    </row>
    <row r="24" spans="2:35" ht="15" customHeight="1" x14ac:dyDescent="0.2">
      <c r="B24" s="918"/>
      <c r="C24" s="320" t="s">
        <v>78</v>
      </c>
      <c r="D24" s="912" t="s">
        <v>79</v>
      </c>
      <c r="E24" s="912"/>
      <c r="F24" s="320" t="s">
        <v>78</v>
      </c>
      <c r="G24" s="912" t="s">
        <v>79</v>
      </c>
      <c r="H24" s="902"/>
    </row>
    <row r="25" spans="2:35" ht="30" customHeight="1" x14ac:dyDescent="0.2">
      <c r="B25" s="919"/>
      <c r="C25" s="913" t="s">
        <v>325</v>
      </c>
      <c r="D25" s="913"/>
      <c r="E25" s="16" t="s">
        <v>82</v>
      </c>
      <c r="F25" s="913" t="s">
        <v>325</v>
      </c>
      <c r="G25" s="913"/>
      <c r="H25" s="17" t="s">
        <v>82</v>
      </c>
    </row>
    <row r="26" spans="2:35" ht="15" customHeight="1" x14ac:dyDescent="0.2">
      <c r="B26" s="143" t="str">
        <f>Index!$B$4</f>
        <v>Devon Cornwall and the Isles of Scilly</v>
      </c>
      <c r="C26" s="190"/>
      <c r="D26" s="122"/>
      <c r="E26" s="105"/>
      <c r="F26" s="105"/>
      <c r="G26" s="191"/>
      <c r="H26" s="191"/>
    </row>
    <row r="27" spans="2:35" ht="15" customHeight="1" x14ac:dyDescent="0.2">
      <c r="B27" s="118" t="s">
        <v>105</v>
      </c>
      <c r="C27" s="108">
        <f>$C$9</f>
        <v>310.09399999999999</v>
      </c>
      <c r="D27" s="108">
        <f>$D$9</f>
        <v>17824.224999999999</v>
      </c>
      <c r="E27" s="119">
        <f>$E$9</f>
        <v>5.34</v>
      </c>
      <c r="F27" s="108">
        <f>$F$9</f>
        <v>341.38499999999999</v>
      </c>
      <c r="G27" s="108">
        <f>$G$9</f>
        <v>19352.633000000002</v>
      </c>
      <c r="H27" s="120">
        <f>$H$9</f>
        <v>4.8899999999999997</v>
      </c>
    </row>
    <row r="28" spans="2:35" ht="15" customHeight="1" x14ac:dyDescent="0.2">
      <c r="B28" s="28" t="s">
        <v>94</v>
      </c>
      <c r="C28" s="110">
        <f>$C$10</f>
        <v>47.069000000000003</v>
      </c>
      <c r="D28" s="110">
        <f>$D$10</f>
        <v>6680.7650000000003</v>
      </c>
      <c r="E28" s="111">
        <f>$E$10</f>
        <v>10.220000000000001</v>
      </c>
      <c r="F28" s="110">
        <f>$F$10</f>
        <v>49.875</v>
      </c>
      <c r="G28" s="110">
        <f>$G$10</f>
        <v>6938.674</v>
      </c>
      <c r="H28" s="112">
        <f>$H$10</f>
        <v>9.92</v>
      </c>
    </row>
    <row r="29" spans="2:35" ht="15" customHeight="1" x14ac:dyDescent="0.2">
      <c r="B29" s="28" t="s">
        <v>95</v>
      </c>
      <c r="C29" s="110">
        <f>$C$11</f>
        <v>79.02</v>
      </c>
      <c r="D29" s="110">
        <f>$D$11</f>
        <v>1663.288</v>
      </c>
      <c r="E29" s="111">
        <f>$E$11</f>
        <v>21.13</v>
      </c>
      <c r="F29" s="110">
        <f>$F$11</f>
        <v>90.012</v>
      </c>
      <c r="G29" s="110">
        <f>$G$11</f>
        <v>1785.2470000000001</v>
      </c>
      <c r="H29" s="112">
        <f>$H$11</f>
        <v>19.899999999999999</v>
      </c>
    </row>
    <row r="30" spans="2:35" ht="15" customHeight="1" x14ac:dyDescent="0.2">
      <c r="B30" s="28" t="s">
        <v>96</v>
      </c>
      <c r="C30" s="110">
        <f>$C$12</f>
        <v>1.262</v>
      </c>
      <c r="D30" s="110">
        <f>$D$12</f>
        <v>1562.9290000000001</v>
      </c>
      <c r="E30" s="111">
        <f>$E$12</f>
        <v>18.66</v>
      </c>
      <c r="F30" s="110">
        <f>$F$12</f>
        <v>1.353</v>
      </c>
      <c r="G30" s="110">
        <f>$G$12</f>
        <v>1676.617</v>
      </c>
      <c r="H30" s="112">
        <f>$H$12</f>
        <v>17.75</v>
      </c>
    </row>
    <row r="31" spans="2:35" ht="15" customHeight="1" x14ac:dyDescent="0.2">
      <c r="B31" s="28" t="s">
        <v>97</v>
      </c>
      <c r="C31" s="110">
        <f>$C$13</f>
        <v>2.1309999999999998</v>
      </c>
      <c r="D31" s="110">
        <f>$D$13</f>
        <v>2627.0949999999998</v>
      </c>
      <c r="E31" s="111">
        <f>$E$13</f>
        <v>11.1</v>
      </c>
      <c r="F31" s="110">
        <f>$F$13</f>
        <v>2.262</v>
      </c>
      <c r="G31" s="110">
        <f>$G$13</f>
        <v>2830.665</v>
      </c>
      <c r="H31" s="112">
        <f>$H$13</f>
        <v>10.96</v>
      </c>
    </row>
    <row r="32" spans="2:35" ht="15" customHeight="1" x14ac:dyDescent="0.2">
      <c r="B32" s="28" t="s">
        <v>98</v>
      </c>
      <c r="C32" s="110">
        <f>$C$14</f>
        <v>5.5679999999999996</v>
      </c>
      <c r="D32" s="110">
        <f>$D$14</f>
        <v>707.34799999999996</v>
      </c>
      <c r="E32" s="111">
        <f>$E$14</f>
        <v>13.11</v>
      </c>
      <c r="F32" s="110">
        <f>$F$14</f>
        <v>6.3109999999999999</v>
      </c>
      <c r="G32" s="110">
        <f>$G$14</f>
        <v>813.19600000000003</v>
      </c>
      <c r="H32" s="112">
        <f>$H$14</f>
        <v>12.99</v>
      </c>
    </row>
    <row r="33" spans="2:8" ht="15" customHeight="1" x14ac:dyDescent="0.2">
      <c r="B33" s="28" t="s">
        <v>248</v>
      </c>
      <c r="C33" s="110">
        <f>$C$15</f>
        <v>4.5229999999999997</v>
      </c>
      <c r="D33" s="110">
        <f>$D$15</f>
        <v>1118.819</v>
      </c>
      <c r="E33" s="111">
        <f>$E$15</f>
        <v>26.13</v>
      </c>
      <c r="F33" s="110">
        <f>$F$15</f>
        <v>4.657</v>
      </c>
      <c r="G33" s="110">
        <f>$G$15</f>
        <v>1206.117</v>
      </c>
      <c r="H33" s="112">
        <f>$H$15</f>
        <v>25.8</v>
      </c>
    </row>
    <row r="34" spans="2:8" ht="15" customHeight="1" x14ac:dyDescent="0.2">
      <c r="B34" s="28" t="s">
        <v>100</v>
      </c>
      <c r="C34" s="110">
        <f>$C$16</f>
        <v>5.6000000000000001E-2</v>
      </c>
      <c r="D34" s="110">
        <f>$D$16</f>
        <v>638.60500000000002</v>
      </c>
      <c r="E34" s="111">
        <f>$E$16</f>
        <v>14.76</v>
      </c>
      <c r="F34" s="110">
        <f>$F$16</f>
        <v>7.2999999999999995E-2</v>
      </c>
      <c r="G34" s="110">
        <f>$G$16</f>
        <v>763.86400000000003</v>
      </c>
      <c r="H34" s="112">
        <f>$H$16</f>
        <v>13.17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121.253</v>
      </c>
      <c r="E35" s="111">
        <f>$E$17</f>
        <v>19.79</v>
      </c>
      <c r="F35" s="110">
        <f>$F$17</f>
        <v>0</v>
      </c>
      <c r="G35" s="110">
        <f>$G$17</f>
        <v>152.27699999999999</v>
      </c>
      <c r="H35" s="112">
        <f>$H$17</f>
        <v>18.809999999999999</v>
      </c>
    </row>
    <row r="36" spans="2:8" ht="15" customHeight="1" x14ac:dyDescent="0.2">
      <c r="B36" s="28" t="s">
        <v>102</v>
      </c>
      <c r="C36" s="110">
        <f>$C$18</f>
        <v>0.80700000000000005</v>
      </c>
      <c r="D36" s="110">
        <f>$D$18</f>
        <v>933.16099999999994</v>
      </c>
      <c r="E36" s="111">
        <f>$E$18</f>
        <v>17.13</v>
      </c>
      <c r="F36" s="110">
        <f>$F$18</f>
        <v>1.071</v>
      </c>
      <c r="G36" s="110">
        <f>$G$18</f>
        <v>1029.625</v>
      </c>
      <c r="H36" s="112">
        <f>$H$18</f>
        <v>16.3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913.46400000000006</v>
      </c>
      <c r="E37" s="111">
        <f>$E$19</f>
        <v>14.16</v>
      </c>
      <c r="F37" s="110">
        <f>$F$19</f>
        <v>0</v>
      </c>
      <c r="G37" s="110">
        <f>$G$19</f>
        <v>1085.1320000000001</v>
      </c>
      <c r="H37" s="112">
        <f>$H$19</f>
        <v>13.28</v>
      </c>
    </row>
    <row r="38" spans="2:8" ht="15" customHeight="1" x14ac:dyDescent="0.2">
      <c r="B38" s="29" t="s">
        <v>104</v>
      </c>
      <c r="C38" s="114">
        <f>$C$20</f>
        <v>169.65899999999999</v>
      </c>
      <c r="D38" s="114">
        <f>$D$20</f>
        <v>1003.494</v>
      </c>
      <c r="E38" s="115">
        <f>$E$20</f>
        <v>18.89</v>
      </c>
      <c r="F38" s="114">
        <f>$F$20</f>
        <v>185.77099999999999</v>
      </c>
      <c r="G38" s="114">
        <f>$G$20</f>
        <v>1168.5809999999999</v>
      </c>
      <c r="H38" s="116">
        <f>$H$20</f>
        <v>17.72</v>
      </c>
    </row>
    <row r="41" spans="2:8" ht="15" customHeight="1" x14ac:dyDescent="0.2">
      <c r="B41" s="906" t="s">
        <v>77</v>
      </c>
      <c r="C41" s="916" t="s">
        <v>225</v>
      </c>
      <c r="D41" s="916"/>
      <c r="E41" s="916"/>
      <c r="F41" s="916" t="s">
        <v>226</v>
      </c>
      <c r="G41" s="916"/>
      <c r="H41" s="908"/>
    </row>
    <row r="42" spans="2:8" ht="15" customHeight="1" x14ac:dyDescent="0.2">
      <c r="B42" s="918"/>
      <c r="C42" s="320" t="s">
        <v>78</v>
      </c>
      <c r="D42" s="912" t="s">
        <v>79</v>
      </c>
      <c r="E42" s="912"/>
      <c r="F42" s="320" t="s">
        <v>78</v>
      </c>
      <c r="G42" s="912" t="s">
        <v>79</v>
      </c>
      <c r="H42" s="902"/>
    </row>
    <row r="43" spans="2:8" ht="30" customHeight="1" x14ac:dyDescent="0.2">
      <c r="B43" s="919"/>
      <c r="C43" s="913" t="s">
        <v>325</v>
      </c>
      <c r="D43" s="913"/>
      <c r="E43" s="16" t="s">
        <v>82</v>
      </c>
      <c r="F43" s="913" t="s">
        <v>325</v>
      </c>
      <c r="G43" s="913"/>
      <c r="H43" s="17" t="s">
        <v>82</v>
      </c>
    </row>
    <row r="44" spans="2:8" ht="15" customHeight="1" x14ac:dyDescent="0.2">
      <c r="B44" s="143" t="str">
        <f>Index!$B$4</f>
        <v>Devon Cornwall and the Isles of Scilly</v>
      </c>
      <c r="C44" s="105"/>
      <c r="D44" s="122"/>
      <c r="E44" s="191"/>
      <c r="F44" s="105"/>
      <c r="G44" s="191"/>
      <c r="H44" s="191"/>
    </row>
    <row r="45" spans="2:8" ht="15" customHeight="1" x14ac:dyDescent="0.2">
      <c r="B45" s="118" t="s">
        <v>105</v>
      </c>
      <c r="C45" s="108">
        <f>$I$9</f>
        <v>373.33499999999998</v>
      </c>
      <c r="D45" s="108">
        <f>$J$9</f>
        <v>21322.974999999999</v>
      </c>
      <c r="E45" s="119">
        <f>$K$9</f>
        <v>4.5599999999999996</v>
      </c>
      <c r="F45" s="108">
        <f>$L$9</f>
        <v>401.60700000000003</v>
      </c>
      <c r="G45" s="108">
        <f>$M$9</f>
        <v>23361.858</v>
      </c>
      <c r="H45" s="120">
        <f>$N$9</f>
        <v>4.3</v>
      </c>
    </row>
    <row r="46" spans="2:8" ht="15" customHeight="1" x14ac:dyDescent="0.2">
      <c r="B46" s="28" t="s">
        <v>94</v>
      </c>
      <c r="C46" s="110">
        <f>$I$10</f>
        <v>52.991999999999997</v>
      </c>
      <c r="D46" s="110">
        <f>$J$10</f>
        <v>7291.491</v>
      </c>
      <c r="E46" s="111">
        <f>$K$10</f>
        <v>9.68</v>
      </c>
      <c r="F46" s="110">
        <f>$L$10</f>
        <v>56.347999999999999</v>
      </c>
      <c r="G46" s="110">
        <f>$M$10</f>
        <v>7633.2870000000003</v>
      </c>
      <c r="H46" s="112">
        <f>$N$10</f>
        <v>9.5</v>
      </c>
    </row>
    <row r="47" spans="2:8" ht="15" customHeight="1" x14ac:dyDescent="0.2">
      <c r="B47" s="28" t="s">
        <v>95</v>
      </c>
      <c r="C47" s="110">
        <f>$I$11</f>
        <v>100.94799999999999</v>
      </c>
      <c r="D47" s="110">
        <f>$J$11</f>
        <v>1940.2550000000001</v>
      </c>
      <c r="E47" s="111">
        <f>$K$11</f>
        <v>18.89</v>
      </c>
      <c r="F47" s="110">
        <f>$L$11</f>
        <v>109.752</v>
      </c>
      <c r="G47" s="110">
        <f>$M$11</f>
        <v>2098.527</v>
      </c>
      <c r="H47" s="112">
        <f>$N$11</f>
        <v>18.12</v>
      </c>
    </row>
    <row r="48" spans="2:8" ht="15" customHeight="1" x14ac:dyDescent="0.2">
      <c r="B48" s="28" t="s">
        <v>96</v>
      </c>
      <c r="C48" s="110">
        <f>$I$12</f>
        <v>1.377</v>
      </c>
      <c r="D48" s="110">
        <f>$J$12</f>
        <v>1825.075</v>
      </c>
      <c r="E48" s="111">
        <f>$K$12</f>
        <v>16.91</v>
      </c>
      <c r="F48" s="110">
        <f>$L$12</f>
        <v>1.4179999999999999</v>
      </c>
      <c r="G48" s="110">
        <f>$M$12</f>
        <v>1986.154</v>
      </c>
      <c r="H48" s="112">
        <f>$N$12</f>
        <v>16.100000000000001</v>
      </c>
    </row>
    <row r="49" spans="2:8" ht="15" customHeight="1" x14ac:dyDescent="0.2">
      <c r="B49" s="28" t="s">
        <v>97</v>
      </c>
      <c r="C49" s="110">
        <f>$I$13</f>
        <v>2.46</v>
      </c>
      <c r="D49" s="110">
        <f>$J$13</f>
        <v>3085.0520000000001</v>
      </c>
      <c r="E49" s="111">
        <f>$K$13</f>
        <v>10.75</v>
      </c>
      <c r="F49" s="110">
        <f>$L$13</f>
        <v>2.964</v>
      </c>
      <c r="G49" s="110">
        <f>$M$13</f>
        <v>3355.087</v>
      </c>
      <c r="H49" s="112">
        <f>$N$13</f>
        <v>10.48</v>
      </c>
    </row>
    <row r="50" spans="2:8" ht="15" customHeight="1" x14ac:dyDescent="0.2">
      <c r="B50" s="28" t="s">
        <v>98</v>
      </c>
      <c r="C50" s="110">
        <f>$I$14</f>
        <v>6.96</v>
      </c>
      <c r="D50" s="110">
        <f>$J$14</f>
        <v>941.21600000000001</v>
      </c>
      <c r="E50" s="111">
        <f>$K$14</f>
        <v>12.99</v>
      </c>
      <c r="F50" s="110">
        <f>$L$14</f>
        <v>7.6790000000000003</v>
      </c>
      <c r="G50" s="110">
        <f>$M$14</f>
        <v>1080.4870000000001</v>
      </c>
      <c r="H50" s="112">
        <f>$N$14</f>
        <v>12.87</v>
      </c>
    </row>
    <row r="51" spans="2:8" ht="15" customHeight="1" x14ac:dyDescent="0.2">
      <c r="B51" s="28" t="s">
        <v>248</v>
      </c>
      <c r="C51" s="110">
        <f>$I$15</f>
        <v>4.5350000000000001</v>
      </c>
      <c r="D51" s="110">
        <f>$J$15</f>
        <v>1318.558</v>
      </c>
      <c r="E51" s="111">
        <f>$K$15</f>
        <v>25.35</v>
      </c>
      <c r="F51" s="110">
        <f>$L$15</f>
        <v>4.4880000000000004</v>
      </c>
      <c r="G51" s="110">
        <f>$M$15</f>
        <v>1436.221</v>
      </c>
      <c r="H51" s="112">
        <f>$N$15</f>
        <v>24.93</v>
      </c>
    </row>
    <row r="52" spans="2:8" ht="15" customHeight="1" x14ac:dyDescent="0.2">
      <c r="B52" s="28" t="s">
        <v>100</v>
      </c>
      <c r="C52" s="110">
        <f>$I$16</f>
        <v>0.114</v>
      </c>
      <c r="D52" s="110">
        <f>$J$16</f>
        <v>925.29100000000005</v>
      </c>
      <c r="E52" s="111">
        <f>$K$16</f>
        <v>11.92</v>
      </c>
      <c r="F52" s="110">
        <f>$L$16</f>
        <v>0.187</v>
      </c>
      <c r="G52" s="110">
        <f>$M$16</f>
        <v>1088.384</v>
      </c>
      <c r="H52" s="112">
        <f>$N$16</f>
        <v>11.08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197.18100000000001</v>
      </c>
      <c r="E53" s="111">
        <f>$K$17</f>
        <v>17.62</v>
      </c>
      <c r="F53" s="110">
        <f>$L$17</f>
        <v>0</v>
      </c>
      <c r="G53" s="110">
        <f>$M$17</f>
        <v>254.69300000000001</v>
      </c>
      <c r="H53" s="112">
        <f>$N$17</f>
        <v>16.38</v>
      </c>
    </row>
    <row r="54" spans="2:8" ht="15" customHeight="1" x14ac:dyDescent="0.2">
      <c r="B54" s="28" t="s">
        <v>102</v>
      </c>
      <c r="C54" s="110">
        <f>$I$18</f>
        <v>1.429</v>
      </c>
      <c r="D54" s="110">
        <f>$J$18</f>
        <v>1160.047</v>
      </c>
      <c r="E54" s="111">
        <f>$K$18</f>
        <v>16.03</v>
      </c>
      <c r="F54" s="110">
        <f>$L$18</f>
        <v>1.792</v>
      </c>
      <c r="G54" s="110">
        <f>$M$18</f>
        <v>1292.5319999999999</v>
      </c>
      <c r="H54" s="112">
        <f>$N$18</f>
        <v>15.94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1319.6089999999999</v>
      </c>
      <c r="E55" s="111">
        <f>$K$19</f>
        <v>12.72</v>
      </c>
      <c r="F55" s="110">
        <f>$L$19</f>
        <v>0</v>
      </c>
      <c r="G55" s="110">
        <f>$M$19</f>
        <v>1569.2260000000001</v>
      </c>
      <c r="H55" s="112">
        <f>$N$19</f>
        <v>12.36</v>
      </c>
    </row>
    <row r="56" spans="2:8" ht="15" customHeight="1" x14ac:dyDescent="0.2">
      <c r="B56" s="29" t="s">
        <v>104</v>
      </c>
      <c r="C56" s="114">
        <f>$I$20</f>
        <v>202.51900000000001</v>
      </c>
      <c r="D56" s="114">
        <f>$J$20</f>
        <v>1401.6610000000001</v>
      </c>
      <c r="E56" s="115">
        <f>$K$20</f>
        <v>16.16</v>
      </c>
      <c r="F56" s="114">
        <f>$L$20</f>
        <v>216.98099999999999</v>
      </c>
      <c r="G56" s="114">
        <f>$M$20</f>
        <v>1636.3209999999999</v>
      </c>
      <c r="H56" s="116">
        <f>$N$20</f>
        <v>14.93</v>
      </c>
    </row>
    <row r="59" spans="2:8" ht="15" customHeight="1" x14ac:dyDescent="0.2">
      <c r="B59" s="906" t="s">
        <v>77</v>
      </c>
      <c r="C59" s="916" t="s">
        <v>227</v>
      </c>
      <c r="D59" s="916"/>
      <c r="E59" s="916"/>
      <c r="F59" s="916" t="s">
        <v>228</v>
      </c>
      <c r="G59" s="916"/>
      <c r="H59" s="908"/>
    </row>
    <row r="60" spans="2:8" ht="15" customHeight="1" x14ac:dyDescent="0.2">
      <c r="B60" s="918"/>
      <c r="C60" s="320" t="s">
        <v>78</v>
      </c>
      <c r="D60" s="912" t="s">
        <v>79</v>
      </c>
      <c r="E60" s="912"/>
      <c r="F60" s="320" t="s">
        <v>78</v>
      </c>
      <c r="G60" s="912" t="s">
        <v>79</v>
      </c>
      <c r="H60" s="902"/>
    </row>
    <row r="61" spans="2:8" ht="30" customHeight="1" x14ac:dyDescent="0.2">
      <c r="B61" s="919"/>
      <c r="C61" s="913" t="s">
        <v>325</v>
      </c>
      <c r="D61" s="913"/>
      <c r="E61" s="16" t="s">
        <v>82</v>
      </c>
      <c r="F61" s="913" t="s">
        <v>325</v>
      </c>
      <c r="G61" s="913"/>
      <c r="H61" s="17" t="s">
        <v>82</v>
      </c>
    </row>
    <row r="62" spans="2:8" ht="15" customHeight="1" x14ac:dyDescent="0.2">
      <c r="B62" s="143" t="str">
        <f>Index!$B$4</f>
        <v>Devon Cornwall and the Isles of Scilly</v>
      </c>
      <c r="C62" s="105"/>
      <c r="D62" s="191"/>
      <c r="E62" s="191"/>
      <c r="F62" s="105"/>
      <c r="G62" s="191"/>
      <c r="H62" s="191"/>
    </row>
    <row r="63" spans="2:8" ht="15" customHeight="1" x14ac:dyDescent="0.2">
      <c r="B63" s="118" t="s">
        <v>105</v>
      </c>
      <c r="C63" s="108">
        <f>$O$9</f>
        <v>428.16699999999997</v>
      </c>
      <c r="D63" s="108">
        <f>$P$9</f>
        <v>25344.296999999999</v>
      </c>
      <c r="E63" s="119">
        <f>$Q$9</f>
        <v>4.0999999999999996</v>
      </c>
      <c r="F63" s="108">
        <f>$R$9</f>
        <v>449.36900000000003</v>
      </c>
      <c r="G63" s="108">
        <f>$S$9</f>
        <v>27101.046999999999</v>
      </c>
      <c r="H63" s="120">
        <f>$T$9</f>
        <v>3.96</v>
      </c>
    </row>
    <row r="64" spans="2:8" ht="15" customHeight="1" x14ac:dyDescent="0.2">
      <c r="B64" s="28" t="s">
        <v>94</v>
      </c>
      <c r="C64" s="110">
        <f>$O$10</f>
        <v>59.779000000000003</v>
      </c>
      <c r="D64" s="110">
        <f>$P$10</f>
        <v>7951.3310000000001</v>
      </c>
      <c r="E64" s="111">
        <f>$Q$10</f>
        <v>9.3699999999999992</v>
      </c>
      <c r="F64" s="110">
        <f>$R$10</f>
        <v>62.543999999999997</v>
      </c>
      <c r="G64" s="110">
        <f>$S$10</f>
        <v>8288.268</v>
      </c>
      <c r="H64" s="112">
        <f>$T$10</f>
        <v>9.2200000000000006</v>
      </c>
    </row>
    <row r="65" spans="2:8" ht="15" customHeight="1" x14ac:dyDescent="0.2">
      <c r="B65" s="28" t="s">
        <v>95</v>
      </c>
      <c r="C65" s="110">
        <f>$O$11</f>
        <v>117.84399999999999</v>
      </c>
      <c r="D65" s="110">
        <f>$P$11</f>
        <v>2254.7620000000002</v>
      </c>
      <c r="E65" s="111">
        <f>$Q$11</f>
        <v>17.5</v>
      </c>
      <c r="F65" s="110">
        <f>$R$11</f>
        <v>122.803</v>
      </c>
      <c r="G65" s="110">
        <f>$S$11</f>
        <v>2412.3609999999999</v>
      </c>
      <c r="H65" s="112">
        <f>$T$11</f>
        <v>16.95</v>
      </c>
    </row>
    <row r="66" spans="2:8" ht="15" customHeight="1" x14ac:dyDescent="0.2">
      <c r="B66" s="28" t="s">
        <v>96</v>
      </c>
      <c r="C66" s="110">
        <f>$O$12</f>
        <v>1.462</v>
      </c>
      <c r="D66" s="110">
        <f>$P$12</f>
        <v>2128.0540000000001</v>
      </c>
      <c r="E66" s="111">
        <f>$Q$12</f>
        <v>15.51</v>
      </c>
      <c r="F66" s="110">
        <f>$R$12</f>
        <v>1.4910000000000001</v>
      </c>
      <c r="G66" s="110">
        <f>$S$12</f>
        <v>2255.86</v>
      </c>
      <c r="H66" s="112">
        <f>$T$12</f>
        <v>15.03</v>
      </c>
    </row>
    <row r="67" spans="2:8" ht="15" customHeight="1" x14ac:dyDescent="0.2">
      <c r="B67" s="28" t="s">
        <v>97</v>
      </c>
      <c r="C67" s="110">
        <f>$O$13</f>
        <v>3.871</v>
      </c>
      <c r="D67" s="110">
        <f>$P$13</f>
        <v>3618.2710000000002</v>
      </c>
      <c r="E67" s="111">
        <f>$Q$13</f>
        <v>10.210000000000001</v>
      </c>
      <c r="F67" s="110">
        <f>$R$13</f>
        <v>4.7320000000000002</v>
      </c>
      <c r="G67" s="110">
        <f>$S$13</f>
        <v>3845.0259999999998</v>
      </c>
      <c r="H67" s="112">
        <f>$T$13</f>
        <v>10.029999999999999</v>
      </c>
    </row>
    <row r="68" spans="2:8" ht="15" customHeight="1" x14ac:dyDescent="0.2">
      <c r="B68" s="28" t="s">
        <v>98</v>
      </c>
      <c r="C68" s="110">
        <f>$O$14</f>
        <v>8.6760000000000002</v>
      </c>
      <c r="D68" s="110">
        <f>$P$14</f>
        <v>1199.1089999999999</v>
      </c>
      <c r="E68" s="111">
        <f>$Q$14</f>
        <v>12.89</v>
      </c>
      <c r="F68" s="110">
        <f>$R$14</f>
        <v>9.9120000000000008</v>
      </c>
      <c r="G68" s="110">
        <f>$S$14</f>
        <v>1307.9190000000001</v>
      </c>
      <c r="H68" s="112">
        <f>$T$14</f>
        <v>12.9</v>
      </c>
    </row>
    <row r="69" spans="2:8" ht="15" customHeight="1" x14ac:dyDescent="0.2">
      <c r="B69" s="28" t="s">
        <v>248</v>
      </c>
      <c r="C69" s="110">
        <f>$O$15</f>
        <v>4.6829999999999998</v>
      </c>
      <c r="D69" s="110">
        <f>$P$15</f>
        <v>1552.7239999999999</v>
      </c>
      <c r="E69" s="111">
        <f>$Q$15</f>
        <v>24.6</v>
      </c>
      <c r="F69" s="110">
        <f>$R$15</f>
        <v>5.048</v>
      </c>
      <c r="G69" s="110">
        <f>$S$15</f>
        <v>1551.104</v>
      </c>
      <c r="H69" s="112">
        <f>$T$15</f>
        <v>25.01</v>
      </c>
    </row>
    <row r="70" spans="2:8" ht="15" customHeight="1" x14ac:dyDescent="0.2">
      <c r="B70" s="28" t="s">
        <v>100</v>
      </c>
      <c r="C70" s="110">
        <f>$O$16</f>
        <v>0.255</v>
      </c>
      <c r="D70" s="110">
        <f>$P$16</f>
        <v>1241.6300000000001</v>
      </c>
      <c r="E70" s="111">
        <f>$Q$16</f>
        <v>10.51</v>
      </c>
      <c r="F70" s="110">
        <f>$R$16</f>
        <v>0.316</v>
      </c>
      <c r="G70" s="110">
        <f>$S$16</f>
        <v>1365.0150000000001</v>
      </c>
      <c r="H70" s="112">
        <f>$T$16</f>
        <v>10.18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317.42899999999997</v>
      </c>
      <c r="E71" s="111">
        <f>$Q$17</f>
        <v>15.6</v>
      </c>
      <c r="F71" s="110">
        <f>$R$17</f>
        <v>0</v>
      </c>
      <c r="G71" s="110">
        <f>$S$17</f>
        <v>384.21499999999997</v>
      </c>
      <c r="H71" s="112">
        <f>$T$17</f>
        <v>15.12</v>
      </c>
    </row>
    <row r="72" spans="2:8" ht="15" customHeight="1" x14ac:dyDescent="0.2">
      <c r="B72" s="28" t="s">
        <v>102</v>
      </c>
      <c r="C72" s="110">
        <f>$O$18</f>
        <v>2.1030000000000002</v>
      </c>
      <c r="D72" s="110">
        <f>$P$18</f>
        <v>1416.13</v>
      </c>
      <c r="E72" s="111">
        <f>$Q$18</f>
        <v>15.92</v>
      </c>
      <c r="F72" s="110">
        <f>$R$18</f>
        <v>2.3029999999999999</v>
      </c>
      <c r="G72" s="110">
        <f>$S$18</f>
        <v>1521.181</v>
      </c>
      <c r="H72" s="112">
        <f>$T$18</f>
        <v>15.92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1820.2550000000001</v>
      </c>
      <c r="E73" s="111">
        <f>$Q$19</f>
        <v>12.13</v>
      </c>
      <c r="F73" s="110">
        <f>$R$19</f>
        <v>0</v>
      </c>
      <c r="G73" s="110">
        <f>$S$19</f>
        <v>2066.13</v>
      </c>
      <c r="H73" s="112">
        <f>$T$19</f>
        <v>11.98</v>
      </c>
    </row>
    <row r="74" spans="2:8" ht="15" customHeight="1" x14ac:dyDescent="0.2">
      <c r="B74" s="29" t="s">
        <v>104</v>
      </c>
      <c r="C74" s="114">
        <f>$O$20</f>
        <v>229.49600000000001</v>
      </c>
      <c r="D74" s="114">
        <f>$P$20</f>
        <v>1901.9839999999999</v>
      </c>
      <c r="E74" s="115">
        <f>$Q$20</f>
        <v>13.86</v>
      </c>
      <c r="F74" s="114">
        <f>$R$20</f>
        <v>240.22</v>
      </c>
      <c r="G74" s="114">
        <f>$S$20</f>
        <v>2156.5709999999999</v>
      </c>
      <c r="H74" s="116">
        <f>$T$20</f>
        <v>13.09</v>
      </c>
    </row>
    <row r="77" spans="2:8" ht="15" customHeight="1" x14ac:dyDescent="0.2">
      <c r="B77" s="906" t="s">
        <v>77</v>
      </c>
      <c r="C77" s="916" t="s">
        <v>332</v>
      </c>
      <c r="D77" s="916"/>
      <c r="E77" s="916"/>
      <c r="F77" s="916" t="s">
        <v>333</v>
      </c>
      <c r="G77" s="916"/>
      <c r="H77" s="908"/>
    </row>
    <row r="78" spans="2:8" ht="15" customHeight="1" x14ac:dyDescent="0.2">
      <c r="B78" s="918"/>
      <c r="C78" s="320" t="s">
        <v>78</v>
      </c>
      <c r="D78" s="912" t="s">
        <v>79</v>
      </c>
      <c r="E78" s="912"/>
      <c r="F78" s="320" t="s">
        <v>78</v>
      </c>
      <c r="G78" s="912" t="s">
        <v>79</v>
      </c>
      <c r="H78" s="902"/>
    </row>
    <row r="79" spans="2:8" ht="30" customHeight="1" x14ac:dyDescent="0.2">
      <c r="B79" s="919"/>
      <c r="C79" s="913" t="s">
        <v>325</v>
      </c>
      <c r="D79" s="913"/>
      <c r="E79" s="16" t="s">
        <v>82</v>
      </c>
      <c r="F79" s="913" t="s">
        <v>325</v>
      </c>
      <c r="G79" s="913"/>
      <c r="H79" s="17" t="s">
        <v>82</v>
      </c>
    </row>
    <row r="80" spans="2:8" ht="15" customHeight="1" x14ac:dyDescent="0.2">
      <c r="B80" s="143" t="str">
        <f>Index!$B$4</f>
        <v>Devon Cornwall and the Isles of Scilly</v>
      </c>
      <c r="C80" s="105"/>
      <c r="D80" s="122"/>
      <c r="E80" s="191"/>
      <c r="F80" s="105"/>
      <c r="G80" s="191"/>
      <c r="H80" s="191"/>
    </row>
    <row r="81" spans="2:8" ht="15" customHeight="1" x14ac:dyDescent="0.2">
      <c r="B81" s="118" t="s">
        <v>105</v>
      </c>
      <c r="C81" s="108">
        <f>$U$9</f>
        <v>465.012</v>
      </c>
      <c r="D81" s="108">
        <f>$V$9</f>
        <v>28648.923999999999</v>
      </c>
      <c r="E81" s="119">
        <f>$W$9</f>
        <v>3.86</v>
      </c>
      <c r="F81" s="108">
        <f>$X$9</f>
        <v>480.92899999999997</v>
      </c>
      <c r="G81" s="108">
        <f>$Y$9</f>
        <v>30121.384999999998</v>
      </c>
      <c r="H81" s="120">
        <f>$Z$9</f>
        <v>3.77</v>
      </c>
    </row>
    <row r="82" spans="2:8" ht="15" customHeight="1" x14ac:dyDescent="0.2">
      <c r="B82" s="28" t="s">
        <v>94</v>
      </c>
      <c r="C82" s="110">
        <f>$U$10</f>
        <v>65.411000000000001</v>
      </c>
      <c r="D82" s="110">
        <f>$V$10</f>
        <v>8554.2039999999997</v>
      </c>
      <c r="E82" s="111">
        <f>$W$10</f>
        <v>9.1300000000000008</v>
      </c>
      <c r="F82" s="110">
        <f>$X$10</f>
        <v>67.438000000000002</v>
      </c>
      <c r="G82" s="110">
        <f>$Y$10</f>
        <v>8868.6810000000005</v>
      </c>
      <c r="H82" s="112">
        <f>$Z$10</f>
        <v>9</v>
      </c>
    </row>
    <row r="83" spans="2:8" ht="15" customHeight="1" x14ac:dyDescent="0.2">
      <c r="B83" s="28" t="s">
        <v>95</v>
      </c>
      <c r="C83" s="110">
        <f>$U$11</f>
        <v>126.023</v>
      </c>
      <c r="D83" s="110">
        <f>$V$11</f>
        <v>2516.5859999999998</v>
      </c>
      <c r="E83" s="111">
        <f>$W$11</f>
        <v>16.75</v>
      </c>
      <c r="F83" s="110">
        <f>$X$11</f>
        <v>131.738</v>
      </c>
      <c r="G83" s="110">
        <f>$Y$11</f>
        <v>2623.7310000000002</v>
      </c>
      <c r="H83" s="112">
        <f>$Z$11</f>
        <v>16.559999999999999</v>
      </c>
    </row>
    <row r="84" spans="2:8" ht="15" customHeight="1" x14ac:dyDescent="0.2">
      <c r="B84" s="28" t="s">
        <v>96</v>
      </c>
      <c r="C84" s="110">
        <f>$U$12</f>
        <v>1.504</v>
      </c>
      <c r="D84" s="110">
        <f>$V$12</f>
        <v>2350.1080000000002</v>
      </c>
      <c r="E84" s="111">
        <f>$W$12</f>
        <v>14.76</v>
      </c>
      <c r="F84" s="110">
        <f>$X$12</f>
        <v>1.516</v>
      </c>
      <c r="G84" s="110">
        <f>$Y$12</f>
        <v>2432.5230000000001</v>
      </c>
      <c r="H84" s="112">
        <f>$Z$12</f>
        <v>14.55</v>
      </c>
    </row>
    <row r="85" spans="2:8" ht="15" customHeight="1" x14ac:dyDescent="0.2">
      <c r="B85" s="28" t="s">
        <v>97</v>
      </c>
      <c r="C85" s="110">
        <f>$U$13</f>
        <v>5.5430000000000001</v>
      </c>
      <c r="D85" s="110">
        <f>$V$13</f>
        <v>4032.5810000000001</v>
      </c>
      <c r="E85" s="111">
        <f>$W$13</f>
        <v>9.89</v>
      </c>
      <c r="F85" s="110">
        <f>$X$13</f>
        <v>6.234</v>
      </c>
      <c r="G85" s="110">
        <f>$Y$13</f>
        <v>4191.5469999999996</v>
      </c>
      <c r="H85" s="112">
        <f>$Z$13</f>
        <v>9.7899999999999991</v>
      </c>
    </row>
    <row r="86" spans="2:8" ht="15" customHeight="1" x14ac:dyDescent="0.2">
      <c r="B86" s="28" t="s">
        <v>98</v>
      </c>
      <c r="C86" s="110">
        <f>$U$14</f>
        <v>11.324</v>
      </c>
      <c r="D86" s="110">
        <f>$V$14</f>
        <v>1394.145</v>
      </c>
      <c r="E86" s="111">
        <f>$W$14</f>
        <v>12.87</v>
      </c>
      <c r="F86" s="110">
        <f>$X$14</f>
        <v>12.91</v>
      </c>
      <c r="G86" s="110">
        <f>$Y$14</f>
        <v>1468.4190000000001</v>
      </c>
      <c r="H86" s="112">
        <f>$Z$14</f>
        <v>12.82</v>
      </c>
    </row>
    <row r="87" spans="2:8" ht="15" customHeight="1" x14ac:dyDescent="0.2">
      <c r="B87" s="28" t="s">
        <v>248</v>
      </c>
      <c r="C87" s="110">
        <f>$U$15</f>
        <v>5.2759999999999998</v>
      </c>
      <c r="D87" s="110">
        <f>$V$15</f>
        <v>1632.421</v>
      </c>
      <c r="E87" s="111">
        <f>$W$15</f>
        <v>25.16</v>
      </c>
      <c r="F87" s="110">
        <f>$X$15</f>
        <v>5.1420000000000003</v>
      </c>
      <c r="G87" s="110">
        <f>$Y$15</f>
        <v>1732.575</v>
      </c>
      <c r="H87" s="112">
        <f>$Z$15</f>
        <v>24.95</v>
      </c>
    </row>
    <row r="88" spans="2:8" ht="15" customHeight="1" x14ac:dyDescent="0.2">
      <c r="B88" s="28" t="s">
        <v>100</v>
      </c>
      <c r="C88" s="110">
        <f>$U$16</f>
        <v>0.36799999999999999</v>
      </c>
      <c r="D88" s="110">
        <f>$V$16</f>
        <v>1457.3979999999999</v>
      </c>
      <c r="E88" s="111">
        <f>$W$16</f>
        <v>9.98</v>
      </c>
      <c r="F88" s="110">
        <f>$X$16</f>
        <v>0.41</v>
      </c>
      <c r="G88" s="110">
        <f>$Y$16</f>
        <v>1502.8489999999999</v>
      </c>
      <c r="H88" s="112">
        <f>$Z$16</f>
        <v>10.050000000000001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449.63200000000001</v>
      </c>
      <c r="E89" s="111">
        <f>$W$17</f>
        <v>14.9</v>
      </c>
      <c r="F89" s="110">
        <f>$X$17</f>
        <v>0</v>
      </c>
      <c r="G89" s="110">
        <f>$Y$17</f>
        <v>513.01300000000003</v>
      </c>
      <c r="H89" s="112">
        <f>$Z$17</f>
        <v>14.79</v>
      </c>
    </row>
    <row r="90" spans="2:8" ht="15" customHeight="1" x14ac:dyDescent="0.2">
      <c r="B90" s="28" t="s">
        <v>102</v>
      </c>
      <c r="C90" s="110">
        <f>$U$18</f>
        <v>2.4129999999999998</v>
      </c>
      <c r="D90" s="110">
        <f>$V$18</f>
        <v>1606.2270000000001</v>
      </c>
      <c r="E90" s="111">
        <f>$W$18</f>
        <v>15.92</v>
      </c>
      <c r="F90" s="110">
        <f>$X$18</f>
        <v>2.5390000000000001</v>
      </c>
      <c r="G90" s="110">
        <f>$Y$18</f>
        <v>1676.5329999999999</v>
      </c>
      <c r="H90" s="112">
        <f>$Z$18</f>
        <v>15.86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2302.701</v>
      </c>
      <c r="E91" s="111">
        <f>$W$19</f>
        <v>11.88</v>
      </c>
      <c r="F91" s="110">
        <f>$X$19</f>
        <v>0</v>
      </c>
      <c r="G91" s="110">
        <f>$Y$19</f>
        <v>2532.0549999999998</v>
      </c>
      <c r="H91" s="112">
        <f>$Z$19</f>
        <v>11.8</v>
      </c>
    </row>
    <row r="92" spans="2:8" ht="15" customHeight="1" x14ac:dyDescent="0.2">
      <c r="B92" s="29" t="s">
        <v>104</v>
      </c>
      <c r="C92" s="114">
        <f>$U$20</f>
        <v>247.15</v>
      </c>
      <c r="D92" s="114">
        <f>$V$20</f>
        <v>2404.3209999999999</v>
      </c>
      <c r="E92" s="115">
        <f>$W$20</f>
        <v>12.46</v>
      </c>
      <c r="F92" s="114">
        <f>$X$20</f>
        <v>253.00299999999999</v>
      </c>
      <c r="G92" s="114">
        <f>$Y$20</f>
        <v>2623.9490000000001</v>
      </c>
      <c r="H92" s="116">
        <f>$Z$20</f>
        <v>12.03</v>
      </c>
    </row>
    <row r="95" spans="2:8" ht="15" customHeight="1" x14ac:dyDescent="0.2">
      <c r="B95" s="906" t="s">
        <v>77</v>
      </c>
      <c r="C95" s="916" t="s">
        <v>231</v>
      </c>
      <c r="D95" s="916"/>
      <c r="E95" s="916"/>
      <c r="F95" s="916" t="s">
        <v>232</v>
      </c>
      <c r="G95" s="916"/>
      <c r="H95" s="908"/>
    </row>
    <row r="96" spans="2:8" ht="15" customHeight="1" x14ac:dyDescent="0.2">
      <c r="B96" s="918"/>
      <c r="C96" s="320" t="s">
        <v>78</v>
      </c>
      <c r="D96" s="912" t="s">
        <v>79</v>
      </c>
      <c r="E96" s="912"/>
      <c r="F96" s="320" t="s">
        <v>78</v>
      </c>
      <c r="G96" s="912" t="s">
        <v>79</v>
      </c>
      <c r="H96" s="902"/>
    </row>
    <row r="97" spans="2:8" ht="30" customHeight="1" x14ac:dyDescent="0.2">
      <c r="B97" s="919"/>
      <c r="C97" s="913" t="s">
        <v>325</v>
      </c>
      <c r="D97" s="913"/>
      <c r="E97" s="16" t="s">
        <v>82</v>
      </c>
      <c r="F97" s="913" t="s">
        <v>325</v>
      </c>
      <c r="G97" s="913"/>
      <c r="H97" s="17" t="s">
        <v>82</v>
      </c>
    </row>
    <row r="98" spans="2:8" ht="15" customHeight="1" x14ac:dyDescent="0.2">
      <c r="B98" s="143" t="str">
        <f>Index!$B$4</f>
        <v>Devon Cornwall and the Isles of Scilly</v>
      </c>
      <c r="C98" s="105"/>
      <c r="D98" s="122"/>
      <c r="E98" s="191"/>
      <c r="F98" s="105"/>
      <c r="G98" s="191"/>
      <c r="H98" s="191"/>
    </row>
    <row r="99" spans="2:8" ht="15" customHeight="1" x14ac:dyDescent="0.2">
      <c r="B99" s="118" t="s">
        <v>105</v>
      </c>
      <c r="C99" s="108">
        <f>$AA$9</f>
        <v>494.03300000000002</v>
      </c>
      <c r="D99" s="108">
        <f>$AB$9</f>
        <v>31490.683000000001</v>
      </c>
      <c r="E99" s="119">
        <f>$AC$9</f>
        <v>3.69</v>
      </c>
      <c r="F99" s="108">
        <f>$AD$9</f>
        <v>509.00700000000001</v>
      </c>
      <c r="G99" s="108">
        <f>$AE$9</f>
        <v>32718.145</v>
      </c>
      <c r="H99" s="120">
        <f>$AF$9</f>
        <v>3.64</v>
      </c>
    </row>
    <row r="100" spans="2:8" ht="15" customHeight="1" x14ac:dyDescent="0.2">
      <c r="B100" s="28" t="s">
        <v>94</v>
      </c>
      <c r="C100" s="110">
        <f>$AA$10</f>
        <v>70.150999999999996</v>
      </c>
      <c r="D100" s="110">
        <f>$AB$10</f>
        <v>9161.866</v>
      </c>
      <c r="E100" s="111">
        <f>$AC$10</f>
        <v>8.89</v>
      </c>
      <c r="F100" s="110">
        <f>$AD$10</f>
        <v>72.491</v>
      </c>
      <c r="G100" s="110">
        <f>$AE$10</f>
        <v>9441.4380000000001</v>
      </c>
      <c r="H100" s="112">
        <f>$AF$10</f>
        <v>8.7899999999999991</v>
      </c>
    </row>
    <row r="101" spans="2:8" ht="15" customHeight="1" x14ac:dyDescent="0.2">
      <c r="B101" s="28" t="s">
        <v>95</v>
      </c>
      <c r="C101" s="110">
        <f>$AA$11</f>
        <v>135.86600000000001</v>
      </c>
      <c r="D101" s="110">
        <f>$AB$11</f>
        <v>2759.3870000000002</v>
      </c>
      <c r="E101" s="111">
        <f>$AC$11</f>
        <v>16.22</v>
      </c>
      <c r="F101" s="110">
        <f>$AD$11</f>
        <v>142.15199999999999</v>
      </c>
      <c r="G101" s="110">
        <f>$AE$11</f>
        <v>2873.6219999999998</v>
      </c>
      <c r="H101" s="112">
        <f>$AF$11</f>
        <v>16</v>
      </c>
    </row>
    <row r="102" spans="2:8" ht="15" customHeight="1" x14ac:dyDescent="0.2">
      <c r="B102" s="28" t="s">
        <v>96</v>
      </c>
      <c r="C102" s="110">
        <f>$AA$12</f>
        <v>1.552</v>
      </c>
      <c r="D102" s="110">
        <f>$AB$12</f>
        <v>2498.9479999999999</v>
      </c>
      <c r="E102" s="111">
        <f>$AC$12</f>
        <v>14.39</v>
      </c>
      <c r="F102" s="110">
        <f>$AD$12</f>
        <v>1.6040000000000001</v>
      </c>
      <c r="G102" s="110">
        <f>$AE$12</f>
        <v>2561.1</v>
      </c>
      <c r="H102" s="112">
        <f>$AF$12</f>
        <v>14.26</v>
      </c>
    </row>
    <row r="103" spans="2:8" ht="15" customHeight="1" x14ac:dyDescent="0.2">
      <c r="B103" s="28" t="s">
        <v>97</v>
      </c>
      <c r="C103" s="110">
        <f>$AA$13</f>
        <v>6.6269999999999998</v>
      </c>
      <c r="D103" s="110">
        <f>$AB$13</f>
        <v>4333.8140000000003</v>
      </c>
      <c r="E103" s="111">
        <f>$AC$13</f>
        <v>9.7100000000000009</v>
      </c>
      <c r="F103" s="110">
        <f>$AD$13</f>
        <v>7.0579999999999998</v>
      </c>
      <c r="G103" s="110">
        <f>$AE$13</f>
        <v>4444.8729999999996</v>
      </c>
      <c r="H103" s="112">
        <f>$AF$13</f>
        <v>9.68</v>
      </c>
    </row>
    <row r="104" spans="2:8" ht="15" customHeight="1" x14ac:dyDescent="0.2">
      <c r="B104" s="28" t="s">
        <v>98</v>
      </c>
      <c r="C104" s="110">
        <f>$AA$14</f>
        <v>14.112</v>
      </c>
      <c r="D104" s="110">
        <f>$AB$14</f>
        <v>1539.893</v>
      </c>
      <c r="E104" s="111">
        <f>$AC$14</f>
        <v>12.77</v>
      </c>
      <c r="F104" s="110">
        <f>$AD$14</f>
        <v>14.227</v>
      </c>
      <c r="G104" s="110">
        <f>$AE$14</f>
        <v>1578.412</v>
      </c>
      <c r="H104" s="112">
        <f>$AF$14</f>
        <v>12.91</v>
      </c>
    </row>
    <row r="105" spans="2:8" ht="15" customHeight="1" x14ac:dyDescent="0.2">
      <c r="B105" s="28" t="s">
        <v>248</v>
      </c>
      <c r="C105" s="110">
        <f>$AA$15</f>
        <v>5.0069999999999997</v>
      </c>
      <c r="D105" s="110">
        <f>$AB$15</f>
        <v>1775.999</v>
      </c>
      <c r="E105" s="111">
        <f>$AC$15</f>
        <v>25.23</v>
      </c>
      <c r="F105" s="110">
        <f>$AD$15</f>
        <v>4.8789999999999996</v>
      </c>
      <c r="G105" s="110">
        <f>$AE$15</f>
        <v>1757.2660000000001</v>
      </c>
      <c r="H105" s="112">
        <f>$AF$15</f>
        <v>26.17</v>
      </c>
    </row>
    <row r="106" spans="2:8" ht="15" customHeight="1" x14ac:dyDescent="0.2">
      <c r="B106" s="28" t="s">
        <v>100</v>
      </c>
      <c r="C106" s="110">
        <f>$AA$16</f>
        <v>0.442</v>
      </c>
      <c r="D106" s="110">
        <f>$AB$16</f>
        <v>1550.2139999999999</v>
      </c>
      <c r="E106" s="111">
        <f>$AC$16</f>
        <v>10.07</v>
      </c>
      <c r="F106" s="110">
        <f>$AD$16</f>
        <v>0.46800000000000003</v>
      </c>
      <c r="G106" s="110">
        <f>$AE$16</f>
        <v>1591.88</v>
      </c>
      <c r="H106" s="112">
        <f>$AF$16</f>
        <v>10.1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572.76099999999997</v>
      </c>
      <c r="E107" s="111">
        <f>$AC$17</f>
        <v>14.76</v>
      </c>
      <c r="F107" s="110">
        <f>$AD$17</f>
        <v>0</v>
      </c>
      <c r="G107" s="110">
        <f>$AE$17</f>
        <v>615.37699999999995</v>
      </c>
      <c r="H107" s="112">
        <f>$AF$17</f>
        <v>14.76</v>
      </c>
    </row>
    <row r="108" spans="2:8" ht="15" customHeight="1" x14ac:dyDescent="0.2">
      <c r="B108" s="28" t="s">
        <v>102</v>
      </c>
      <c r="C108" s="110">
        <f>$AA$18</f>
        <v>2.6859999999999999</v>
      </c>
      <c r="D108" s="110">
        <f>$AB$18</f>
        <v>1737.662</v>
      </c>
      <c r="E108" s="111">
        <f>$AC$18</f>
        <v>15.89</v>
      </c>
      <c r="F108" s="110">
        <f>$AD$18</f>
        <v>2.66</v>
      </c>
      <c r="G108" s="110">
        <f>$AE$18</f>
        <v>1789.2380000000001</v>
      </c>
      <c r="H108" s="112">
        <f>$AF$18</f>
        <v>15.92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2745.2849999999999</v>
      </c>
      <c r="E109" s="111">
        <f>$AC$19</f>
        <v>11.77</v>
      </c>
      <c r="F109" s="110">
        <f>$AD$19</f>
        <v>0</v>
      </c>
      <c r="G109" s="110">
        <f>$AE$19</f>
        <v>2934.721</v>
      </c>
      <c r="H109" s="112">
        <f>$AF$19</f>
        <v>11.75</v>
      </c>
    </row>
    <row r="110" spans="2:8" ht="15" customHeight="1" x14ac:dyDescent="0.2">
      <c r="B110" s="29" t="s">
        <v>104</v>
      </c>
      <c r="C110" s="114">
        <f>$AA$20</f>
        <v>257.589</v>
      </c>
      <c r="D110" s="114">
        <f>$AB$20</f>
        <v>2837.9229999999998</v>
      </c>
      <c r="E110" s="115">
        <f>$AC$20</f>
        <v>11.66</v>
      </c>
      <c r="F110" s="114">
        <f>$AD$20</f>
        <v>263.46699999999998</v>
      </c>
      <c r="G110" s="114">
        <f>$AE$20</f>
        <v>3044.3220000000001</v>
      </c>
      <c r="H110" s="116">
        <f>$AF$20</f>
        <v>11.35</v>
      </c>
    </row>
    <row r="113" spans="2:5" ht="15" customHeight="1" x14ac:dyDescent="0.2">
      <c r="B113" s="906" t="s">
        <v>77</v>
      </c>
      <c r="C113" s="916" t="s">
        <v>233</v>
      </c>
      <c r="D113" s="916"/>
      <c r="E113" s="908"/>
    </row>
    <row r="114" spans="2:5" ht="15" customHeight="1" x14ac:dyDescent="0.2">
      <c r="B114" s="918"/>
      <c r="C114" s="320" t="s">
        <v>78</v>
      </c>
      <c r="D114" s="912" t="s">
        <v>79</v>
      </c>
      <c r="E114" s="902"/>
    </row>
    <row r="115" spans="2:5" ht="30" customHeight="1" x14ac:dyDescent="0.2">
      <c r="B115" s="919"/>
      <c r="C115" s="913" t="s">
        <v>325</v>
      </c>
      <c r="D115" s="913"/>
      <c r="E115" s="17" t="s">
        <v>82</v>
      </c>
    </row>
    <row r="116" spans="2:5" ht="15" customHeight="1" x14ac:dyDescent="0.2">
      <c r="B116" s="143" t="str">
        <f>Index!$B$4</f>
        <v>Devon Cornwall and the Isles of Scilly</v>
      </c>
      <c r="C116" s="105"/>
      <c r="D116" s="191"/>
      <c r="E116" s="191"/>
    </row>
    <row r="117" spans="2:5" ht="15" customHeight="1" x14ac:dyDescent="0.2">
      <c r="B117" s="118" t="s">
        <v>105</v>
      </c>
      <c r="C117" s="108">
        <f>$AG$9</f>
        <v>518.42399999999998</v>
      </c>
      <c r="D117" s="108">
        <f>$AH$9</f>
        <v>33772.752</v>
      </c>
      <c r="E117" s="120">
        <f>$AI$9</f>
        <v>3.62</v>
      </c>
    </row>
    <row r="118" spans="2:5" ht="15" customHeight="1" x14ac:dyDescent="0.2">
      <c r="B118" s="28" t="s">
        <v>94</v>
      </c>
      <c r="C118" s="110">
        <f>$AG$10</f>
        <v>75.442999999999998</v>
      </c>
      <c r="D118" s="110">
        <f>$AH$10</f>
        <v>9667.4060000000009</v>
      </c>
      <c r="E118" s="112">
        <f>$AI$10</f>
        <v>8.74</v>
      </c>
    </row>
    <row r="119" spans="2:5" ht="15" customHeight="1" x14ac:dyDescent="0.2">
      <c r="B119" s="28" t="s">
        <v>95</v>
      </c>
      <c r="C119" s="110">
        <f>$AG$11</f>
        <v>143.33199999999999</v>
      </c>
      <c r="D119" s="110">
        <f>$AH$11</f>
        <v>2958.7280000000001</v>
      </c>
      <c r="E119" s="112">
        <f>$AI$11</f>
        <v>15.94</v>
      </c>
    </row>
    <row r="120" spans="2:5" ht="15" customHeight="1" x14ac:dyDescent="0.2">
      <c r="B120" s="28" t="s">
        <v>96</v>
      </c>
      <c r="C120" s="110">
        <f>$AG$12</f>
        <v>1.6259999999999999</v>
      </c>
      <c r="D120" s="110">
        <f>$AH$12</f>
        <v>2615.556</v>
      </c>
      <c r="E120" s="112">
        <f>$AI$12</f>
        <v>14.16</v>
      </c>
    </row>
    <row r="121" spans="2:5" ht="15" customHeight="1" x14ac:dyDescent="0.2">
      <c r="B121" s="28" t="s">
        <v>97</v>
      </c>
      <c r="C121" s="110">
        <f>$AG$13</f>
        <v>7.2679999999999998</v>
      </c>
      <c r="D121" s="110">
        <f>$AH$13</f>
        <v>4516.0829999999996</v>
      </c>
      <c r="E121" s="112">
        <f>$AI$13</f>
        <v>9.7200000000000006</v>
      </c>
    </row>
    <row r="122" spans="2:5" ht="15" customHeight="1" x14ac:dyDescent="0.2">
      <c r="B122" s="28" t="s">
        <v>98</v>
      </c>
      <c r="C122" s="110">
        <f>$AG$14</f>
        <v>14.009</v>
      </c>
      <c r="D122" s="110">
        <f>$AH$14</f>
        <v>1624.009</v>
      </c>
      <c r="E122" s="112">
        <f>$AI$14</f>
        <v>12.98</v>
      </c>
    </row>
    <row r="123" spans="2:5" ht="15" customHeight="1" x14ac:dyDescent="0.2">
      <c r="B123" s="28" t="s">
        <v>248</v>
      </c>
      <c r="C123" s="110">
        <f>$AG$15</f>
        <v>4.7949999999999999</v>
      </c>
      <c r="D123" s="110">
        <f>$AH$15</f>
        <v>1834.5119999999999</v>
      </c>
      <c r="E123" s="112">
        <f>$AI$15</f>
        <v>26.07</v>
      </c>
    </row>
    <row r="124" spans="2:5" ht="15" customHeight="1" x14ac:dyDescent="0.2">
      <c r="B124" s="28" t="s">
        <v>100</v>
      </c>
      <c r="C124" s="110">
        <f>$AG$16</f>
        <v>0.49099999999999999</v>
      </c>
      <c r="D124" s="110">
        <f>$AH$16</f>
        <v>1642.4949999999999</v>
      </c>
      <c r="E124" s="112">
        <f>$AI$16</f>
        <v>10.050000000000001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658.20500000000004</v>
      </c>
      <c r="E125" s="112">
        <f>$AI$17</f>
        <v>15.02</v>
      </c>
    </row>
    <row r="126" spans="2:5" ht="15" customHeight="1" x14ac:dyDescent="0.2">
      <c r="B126" s="28" t="s">
        <v>102</v>
      </c>
      <c r="C126" s="110">
        <f>$AG$18</f>
        <v>2.7410000000000001</v>
      </c>
      <c r="D126" s="110">
        <f>$AH$18</f>
        <v>1839.018</v>
      </c>
      <c r="E126" s="112">
        <f>$AI$18</f>
        <v>15.96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3099.99</v>
      </c>
      <c r="E127" s="112">
        <f>$AI$19</f>
        <v>11.75</v>
      </c>
    </row>
    <row r="128" spans="2:5" ht="15" customHeight="1" x14ac:dyDescent="0.2">
      <c r="B128" s="29" t="s">
        <v>104</v>
      </c>
      <c r="C128" s="114">
        <f>$AG$20</f>
        <v>268.71899999999999</v>
      </c>
      <c r="D128" s="114">
        <f>$AH$20</f>
        <v>3202.65</v>
      </c>
      <c r="E128" s="116">
        <f>$AI$20</f>
        <v>11.15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775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91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776" t="str">
        <f>Index!$B$4</f>
        <v>Devon Cornwall and the Isles of Scilly</v>
      </c>
      <c r="C7" s="777"/>
      <c r="D7" s="777"/>
      <c r="E7" s="777"/>
      <c r="F7" s="777"/>
    </row>
    <row r="8" spans="2:6" ht="15" customHeight="1" x14ac:dyDescent="0.2">
      <c r="B8" s="141" t="s">
        <v>331</v>
      </c>
      <c r="C8" s="137">
        <f>'Section 11 chart data'!D35</f>
        <v>7.992</v>
      </c>
      <c r="D8" s="138">
        <f>'Section 11 chart data'!J35</f>
        <v>367.58300000000003</v>
      </c>
      <c r="E8" s="691">
        <f>'Section 11 chart data'!K35</f>
        <v>6.42</v>
      </c>
      <c r="F8" s="139">
        <f>SUM(C8,D8)</f>
        <v>375.57500000000005</v>
      </c>
    </row>
    <row r="9" spans="2:6" ht="15" customHeight="1" x14ac:dyDescent="0.2">
      <c r="B9" s="141" t="s">
        <v>222</v>
      </c>
      <c r="C9" s="137">
        <f>'Section 11 chart data'!D36</f>
        <v>7.8019999999999996</v>
      </c>
      <c r="D9" s="138">
        <f>'Section 11 chart data'!J36</f>
        <v>437.36</v>
      </c>
      <c r="E9" s="691">
        <f>'Section 11 chart data'!K36</f>
        <v>3.53</v>
      </c>
      <c r="F9" s="139">
        <f t="shared" ref="F9:F18" si="0">SUM(C9,D9)</f>
        <v>445.16200000000003</v>
      </c>
    </row>
    <row r="10" spans="2:6" ht="15" customHeight="1" x14ac:dyDescent="0.2">
      <c r="B10" s="141" t="s">
        <v>225</v>
      </c>
      <c r="C10" s="137">
        <f>'Section 11 chart data'!D37</f>
        <v>7.4710000000000001</v>
      </c>
      <c r="D10" s="138">
        <f>'Section 11 chart data'!J37</f>
        <v>468.21199999999999</v>
      </c>
      <c r="E10" s="691">
        <f>'Section 11 chart data'!K37</f>
        <v>3.15</v>
      </c>
      <c r="F10" s="139">
        <f t="shared" si="0"/>
        <v>475.68299999999999</v>
      </c>
    </row>
    <row r="11" spans="2:6" ht="15" customHeight="1" x14ac:dyDescent="0.2">
      <c r="B11" s="141" t="s">
        <v>226</v>
      </c>
      <c r="C11" s="137">
        <f>'Section 11 chart data'!D38</f>
        <v>7.26</v>
      </c>
      <c r="D11" s="138">
        <f>'Section 11 chart data'!J38</f>
        <v>462.70499999999998</v>
      </c>
      <c r="E11" s="691">
        <f>'Section 11 chart data'!K38</f>
        <v>3.16</v>
      </c>
      <c r="F11" s="139">
        <f t="shared" si="0"/>
        <v>469.96499999999997</v>
      </c>
    </row>
    <row r="12" spans="2:6" ht="15" customHeight="1" x14ac:dyDescent="0.2">
      <c r="B12" s="141" t="s">
        <v>227</v>
      </c>
      <c r="C12" s="137">
        <f>'Section 11 chart data'!D39</f>
        <v>6.9320000000000004</v>
      </c>
      <c r="D12" s="138">
        <f>'Section 11 chart data'!J39</f>
        <v>441.20699999999999</v>
      </c>
      <c r="E12" s="691">
        <f>'Section 11 chart data'!K39</f>
        <v>3.14</v>
      </c>
      <c r="F12" s="139">
        <f t="shared" si="0"/>
        <v>448.13900000000001</v>
      </c>
    </row>
    <row r="13" spans="2:6" ht="15" customHeight="1" x14ac:dyDescent="0.2">
      <c r="B13" s="141" t="s">
        <v>354</v>
      </c>
      <c r="C13" s="137">
        <f>'Section 11 chart data'!D40</f>
        <v>6.758</v>
      </c>
      <c r="D13" s="138">
        <f>'Section 11 chart data'!J40</f>
        <v>414.51299999999998</v>
      </c>
      <c r="E13" s="691">
        <f>'Section 11 chart data'!K40</f>
        <v>3.12</v>
      </c>
      <c r="F13" s="139">
        <f t="shared" si="0"/>
        <v>421.27099999999996</v>
      </c>
    </row>
    <row r="14" spans="2:6" ht="15" customHeight="1" x14ac:dyDescent="0.2">
      <c r="B14" s="141" t="s">
        <v>332</v>
      </c>
      <c r="C14" s="137">
        <f>'Section 11 chart data'!D41</f>
        <v>6.6029999999999998</v>
      </c>
      <c r="D14" s="138">
        <f>'Section 11 chart data'!J41</f>
        <v>382.98599999999999</v>
      </c>
      <c r="E14" s="691">
        <f>'Section 11 chart data'!K41</f>
        <v>3.13</v>
      </c>
      <c r="F14" s="139">
        <f t="shared" si="0"/>
        <v>389.589</v>
      </c>
    </row>
    <row r="15" spans="2:6" ht="15" customHeight="1" x14ac:dyDescent="0.2">
      <c r="B15" s="141" t="s">
        <v>333</v>
      </c>
      <c r="C15" s="137">
        <f>'Section 11 chart data'!D42</f>
        <v>6.6029999999999998</v>
      </c>
      <c r="D15" s="138">
        <f>'Section 11 chart data'!J42</f>
        <v>350.916</v>
      </c>
      <c r="E15" s="691">
        <f>'Section 11 chart data'!K42</f>
        <v>3.15</v>
      </c>
      <c r="F15" s="139">
        <f t="shared" si="0"/>
        <v>357.51900000000001</v>
      </c>
    </row>
    <row r="16" spans="2:6" ht="15" customHeight="1" x14ac:dyDescent="0.2">
      <c r="B16" s="141" t="s">
        <v>231</v>
      </c>
      <c r="C16" s="137">
        <f>'Section 11 chart data'!D43</f>
        <v>6.56</v>
      </c>
      <c r="D16" s="138">
        <f>'Section 11 chart data'!J43</f>
        <v>323.22300000000001</v>
      </c>
      <c r="E16" s="691">
        <f>'Section 11 chart data'!K43</f>
        <v>3.16</v>
      </c>
      <c r="F16" s="139">
        <f t="shared" si="0"/>
        <v>329.78300000000002</v>
      </c>
    </row>
    <row r="17" spans="2:6" ht="15" customHeight="1" x14ac:dyDescent="0.2">
      <c r="B17" s="141" t="s">
        <v>232</v>
      </c>
      <c r="C17" s="137">
        <f>'Section 11 chart data'!D44</f>
        <v>6.5910000000000002</v>
      </c>
      <c r="D17" s="138">
        <f>'Section 11 chart data'!J44</f>
        <v>299.22800000000001</v>
      </c>
      <c r="E17" s="691">
        <f>'Section 11 chart data'!K44</f>
        <v>3.2</v>
      </c>
      <c r="F17" s="139">
        <f t="shared" si="0"/>
        <v>305.81900000000002</v>
      </c>
    </row>
    <row r="18" spans="2:6" ht="15" customHeight="1" x14ac:dyDescent="0.2">
      <c r="B18" s="142" t="s">
        <v>233</v>
      </c>
      <c r="C18" s="137">
        <f>'Section 11 chart data'!D45</f>
        <v>6.649</v>
      </c>
      <c r="D18" s="138">
        <f>'Section 11 chart data'!J45</f>
        <v>279.96300000000002</v>
      </c>
      <c r="E18" s="691">
        <f>'Section 11 chart data'!K45</f>
        <v>3.24</v>
      </c>
      <c r="F18" s="140">
        <f t="shared" si="0"/>
        <v>286.61200000000002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464</v>
      </c>
    </row>
    <row r="5" spans="2:35" ht="15" customHeight="1" x14ac:dyDescent="0.2">
      <c r="B5" s="920" t="s">
        <v>77</v>
      </c>
      <c r="C5" s="916" t="s">
        <v>331</v>
      </c>
      <c r="D5" s="916"/>
      <c r="E5" s="916"/>
      <c r="F5" s="916" t="s">
        <v>222</v>
      </c>
      <c r="G5" s="916"/>
      <c r="H5" s="916"/>
      <c r="I5" s="916" t="s">
        <v>225</v>
      </c>
      <c r="J5" s="916"/>
      <c r="K5" s="916"/>
      <c r="L5" s="916" t="s">
        <v>226</v>
      </c>
      <c r="M5" s="916"/>
      <c r="N5" s="916"/>
      <c r="O5" s="916" t="s">
        <v>227</v>
      </c>
      <c r="P5" s="916"/>
      <c r="Q5" s="916"/>
      <c r="R5" s="916" t="s">
        <v>228</v>
      </c>
      <c r="S5" s="916"/>
      <c r="T5" s="916"/>
      <c r="U5" s="916" t="s">
        <v>332</v>
      </c>
      <c r="V5" s="916"/>
      <c r="W5" s="916"/>
      <c r="X5" s="916" t="s">
        <v>333</v>
      </c>
      <c r="Y5" s="916"/>
      <c r="Z5" s="916"/>
      <c r="AA5" s="916" t="s">
        <v>231</v>
      </c>
      <c r="AB5" s="916"/>
      <c r="AC5" s="916"/>
      <c r="AD5" s="916" t="s">
        <v>232</v>
      </c>
      <c r="AE5" s="916"/>
      <c r="AF5" s="916"/>
      <c r="AG5" s="916" t="s">
        <v>233</v>
      </c>
      <c r="AH5" s="916"/>
      <c r="AI5" s="908"/>
    </row>
    <row r="6" spans="2:35" ht="15" customHeight="1" x14ac:dyDescent="0.2">
      <c r="B6" s="921"/>
      <c r="C6" s="103" t="s">
        <v>78</v>
      </c>
      <c r="D6" s="912" t="s">
        <v>79</v>
      </c>
      <c r="E6" s="912"/>
      <c r="F6" s="103" t="s">
        <v>78</v>
      </c>
      <c r="G6" s="912" t="s">
        <v>79</v>
      </c>
      <c r="H6" s="912"/>
      <c r="I6" s="103" t="s">
        <v>78</v>
      </c>
      <c r="J6" s="912" t="s">
        <v>79</v>
      </c>
      <c r="K6" s="912"/>
      <c r="L6" s="103" t="s">
        <v>78</v>
      </c>
      <c r="M6" s="912" t="s">
        <v>79</v>
      </c>
      <c r="N6" s="912"/>
      <c r="O6" s="103" t="s">
        <v>78</v>
      </c>
      <c r="P6" s="912" t="s">
        <v>79</v>
      </c>
      <c r="Q6" s="912"/>
      <c r="R6" s="103" t="s">
        <v>78</v>
      </c>
      <c r="S6" s="912" t="s">
        <v>79</v>
      </c>
      <c r="T6" s="912"/>
      <c r="U6" s="103" t="s">
        <v>78</v>
      </c>
      <c r="V6" s="912" t="s">
        <v>79</v>
      </c>
      <c r="W6" s="912"/>
      <c r="X6" s="103" t="s">
        <v>78</v>
      </c>
      <c r="Y6" s="912" t="s">
        <v>79</v>
      </c>
      <c r="Z6" s="912"/>
      <c r="AA6" s="103" t="s">
        <v>78</v>
      </c>
      <c r="AB6" s="912" t="s">
        <v>79</v>
      </c>
      <c r="AC6" s="912"/>
      <c r="AD6" s="103" t="s">
        <v>78</v>
      </c>
      <c r="AE6" s="912" t="s">
        <v>79</v>
      </c>
      <c r="AF6" s="912"/>
      <c r="AG6" s="690" t="s">
        <v>78</v>
      </c>
      <c r="AH6" s="912" t="s">
        <v>79</v>
      </c>
      <c r="AI6" s="902"/>
    </row>
    <row r="7" spans="2:35" ht="30" customHeight="1" x14ac:dyDescent="0.2">
      <c r="B7" s="921"/>
      <c r="C7" s="913" t="s">
        <v>325</v>
      </c>
      <c r="D7" s="913"/>
      <c r="E7" s="16" t="s">
        <v>82</v>
      </c>
      <c r="F7" s="913" t="s">
        <v>325</v>
      </c>
      <c r="G7" s="913"/>
      <c r="H7" s="16" t="s">
        <v>82</v>
      </c>
      <c r="I7" s="913" t="s">
        <v>325</v>
      </c>
      <c r="J7" s="913"/>
      <c r="K7" s="16" t="s">
        <v>82</v>
      </c>
      <c r="L7" s="913" t="s">
        <v>325</v>
      </c>
      <c r="M7" s="913"/>
      <c r="N7" s="16" t="s">
        <v>82</v>
      </c>
      <c r="O7" s="913" t="s">
        <v>325</v>
      </c>
      <c r="P7" s="913"/>
      <c r="Q7" s="16" t="s">
        <v>82</v>
      </c>
      <c r="R7" s="913" t="s">
        <v>325</v>
      </c>
      <c r="S7" s="913"/>
      <c r="T7" s="16" t="s">
        <v>82</v>
      </c>
      <c r="U7" s="913" t="s">
        <v>325</v>
      </c>
      <c r="V7" s="913"/>
      <c r="W7" s="16" t="s">
        <v>82</v>
      </c>
      <c r="X7" s="913" t="s">
        <v>325</v>
      </c>
      <c r="Y7" s="913"/>
      <c r="Z7" s="16" t="s">
        <v>82</v>
      </c>
      <c r="AA7" s="913" t="s">
        <v>325</v>
      </c>
      <c r="AB7" s="913"/>
      <c r="AC7" s="16" t="s">
        <v>82</v>
      </c>
      <c r="AD7" s="913" t="s">
        <v>325</v>
      </c>
      <c r="AE7" s="913"/>
      <c r="AF7" s="16" t="s">
        <v>82</v>
      </c>
      <c r="AG7" s="913" t="s">
        <v>325</v>
      </c>
      <c r="AH7" s="913"/>
      <c r="AI7" s="17" t="s">
        <v>82</v>
      </c>
    </row>
    <row r="8" spans="2:35" ht="15" customHeight="1" x14ac:dyDescent="0.2">
      <c r="B8" s="143" t="str">
        <f>Index!$B$4</f>
        <v>Devon Cornwall and the Isles of Scilly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7.992</v>
      </c>
      <c r="D9" s="108">
        <f>'Section 11 chart data'!$C$275</f>
        <v>367.58300000000003</v>
      </c>
      <c r="E9" s="119">
        <f>'Section 11 chart data'!$D$275</f>
        <v>6.42</v>
      </c>
      <c r="F9" s="108">
        <f>'Section 11 chart data'!$D$258</f>
        <v>7.8019999999999996</v>
      </c>
      <c r="G9" s="108">
        <f>'Section 11 chart data'!$E$275</f>
        <v>437.36</v>
      </c>
      <c r="H9" s="119">
        <f>'Section 11 chart data'!$F$275</f>
        <v>3.53</v>
      </c>
      <c r="I9" s="108">
        <f>'Section 11 chart data'!$E$258</f>
        <v>7.4710000000000001</v>
      </c>
      <c r="J9" s="108">
        <f>'Section 11 chart data'!$G$275</f>
        <v>468.21199999999999</v>
      </c>
      <c r="K9" s="119">
        <f>'Section 11 chart data'!$H$275</f>
        <v>3.15</v>
      </c>
      <c r="L9" s="108">
        <f>'Section 11 chart data'!$F$258</f>
        <v>7.26</v>
      </c>
      <c r="M9" s="108">
        <f>'Section 11 chart data'!$I$275</f>
        <v>462.70499999999998</v>
      </c>
      <c r="N9" s="119">
        <f>'Section 11 chart data'!$J$275</f>
        <v>3.16</v>
      </c>
      <c r="O9" s="108">
        <f>'Section 11 chart data'!$G$258</f>
        <v>6.9320000000000004</v>
      </c>
      <c r="P9" s="108">
        <f>'Section 11 chart data'!$K$275</f>
        <v>441.20699999999999</v>
      </c>
      <c r="Q9" s="119">
        <f>'Section 11 chart data'!$L$275</f>
        <v>3.14</v>
      </c>
      <c r="R9" s="108">
        <f>'Section 11 chart data'!$H$258</f>
        <v>6.758</v>
      </c>
      <c r="S9" s="108">
        <f>'Section 11 chart data'!$M$275</f>
        <v>414.51299999999998</v>
      </c>
      <c r="T9" s="119">
        <f>'Section 11 chart data'!$N$275</f>
        <v>3.12</v>
      </c>
      <c r="U9" s="108">
        <f>'Section 11 chart data'!$I$258</f>
        <v>6.6029999999999998</v>
      </c>
      <c r="V9" s="108">
        <f>'Section 11 chart data'!$O$275</f>
        <v>382.98599999999999</v>
      </c>
      <c r="W9" s="119">
        <f>'Section 11 chart data'!$P$275</f>
        <v>3.13</v>
      </c>
      <c r="X9" s="108">
        <f>'Section 11 chart data'!$J$258</f>
        <v>6.6029999999999998</v>
      </c>
      <c r="Y9" s="108">
        <f>'Section 11 chart data'!$Q$275</f>
        <v>350.916</v>
      </c>
      <c r="Z9" s="119">
        <f>'Section 11 chart data'!$R$275</f>
        <v>3.15</v>
      </c>
      <c r="AA9" s="108">
        <f>'Section 11 chart data'!$K$258</f>
        <v>6.56</v>
      </c>
      <c r="AB9" s="108">
        <f>'Section 11 chart data'!$S$275</f>
        <v>323.22300000000001</v>
      </c>
      <c r="AC9" s="119">
        <f>'Section 11 chart data'!$T$275</f>
        <v>3.16</v>
      </c>
      <c r="AD9" s="108">
        <f>'Section 11 chart data'!$L$258</f>
        <v>6.5910000000000002</v>
      </c>
      <c r="AE9" s="108">
        <f>'Section 11 chart data'!$U$275</f>
        <v>299.22800000000001</v>
      </c>
      <c r="AF9" s="119">
        <f>'Section 11 chart data'!$V$275</f>
        <v>3.2</v>
      </c>
      <c r="AG9" s="108">
        <f>'Section 11 chart data'!$M$258</f>
        <v>6.649</v>
      </c>
      <c r="AH9" s="108">
        <f>'Section 11 chart data'!$W$275</f>
        <v>279.96300000000002</v>
      </c>
      <c r="AI9" s="120">
        <f>'Section 11 chart data'!$X$275</f>
        <v>3.24</v>
      </c>
    </row>
    <row r="10" spans="2:35" ht="15" customHeight="1" x14ac:dyDescent="0.2">
      <c r="B10" s="109" t="s">
        <v>94</v>
      </c>
      <c r="C10" s="110">
        <f>'Section 11 chart data'!$C$259</f>
        <v>0.66600000000000004</v>
      </c>
      <c r="D10" s="110">
        <f>'Section 11 chart data'!$C$276</f>
        <v>74.260000000000005</v>
      </c>
      <c r="E10" s="111">
        <f>'Section 11 chart data'!$D$276</f>
        <v>16.670000000000002</v>
      </c>
      <c r="F10" s="110">
        <f>'Section 11 chart data'!$D$259</f>
        <v>0.73099999999999998</v>
      </c>
      <c r="G10" s="110">
        <f>'Section 11 chart data'!$E$276</f>
        <v>86.316999999999993</v>
      </c>
      <c r="H10" s="111">
        <f>'Section 11 chart data'!$F$276</f>
        <v>8.7899999999999991</v>
      </c>
      <c r="I10" s="110">
        <f>'Section 11 chart data'!$E$259</f>
        <v>0.754</v>
      </c>
      <c r="J10" s="110">
        <f>'Section 11 chart data'!$G$276</f>
        <v>87.867000000000004</v>
      </c>
      <c r="K10" s="111">
        <f>'Section 11 chart data'!$H$276</f>
        <v>7.66</v>
      </c>
      <c r="L10" s="110">
        <f>'Section 11 chart data'!$F$259</f>
        <v>0.82699999999999996</v>
      </c>
      <c r="M10" s="110">
        <f>'Section 11 chart data'!$I$276</f>
        <v>85.248999999999995</v>
      </c>
      <c r="N10" s="111">
        <f>'Section 11 chart data'!$J$276</f>
        <v>7.51</v>
      </c>
      <c r="O10" s="110">
        <f>'Section 11 chart data'!$G$259</f>
        <v>0.86</v>
      </c>
      <c r="P10" s="110">
        <f>'Section 11 chart data'!$K$276</f>
        <v>81.287999999999997</v>
      </c>
      <c r="Q10" s="111">
        <f>'Section 11 chart data'!$L$276</f>
        <v>7.43</v>
      </c>
      <c r="R10" s="110">
        <f>'Section 11 chart data'!$H$259</f>
        <v>0.88500000000000001</v>
      </c>
      <c r="S10" s="110">
        <f>'Section 11 chart data'!$M$276</f>
        <v>77.296999999999997</v>
      </c>
      <c r="T10" s="111">
        <f>'Section 11 chart data'!$N$276</f>
        <v>7.37</v>
      </c>
      <c r="U10" s="110">
        <f>'Section 11 chart data'!$I$259</f>
        <v>0.91500000000000004</v>
      </c>
      <c r="V10" s="110">
        <f>'Section 11 chart data'!$O$276</f>
        <v>72.584999999999994</v>
      </c>
      <c r="W10" s="111">
        <f>'Section 11 chart data'!$P$276</f>
        <v>7.22</v>
      </c>
      <c r="X10" s="110">
        <f>'Section 11 chart data'!$J$259</f>
        <v>0.94499999999999995</v>
      </c>
      <c r="Y10" s="110">
        <f>'Section 11 chart data'!$Q$276</f>
        <v>68.736000000000004</v>
      </c>
      <c r="Z10" s="111">
        <f>'Section 11 chart data'!$R$276</f>
        <v>7.13</v>
      </c>
      <c r="AA10" s="110">
        <f>'Section 11 chart data'!$K$259</f>
        <v>0.97699999999999998</v>
      </c>
      <c r="AB10" s="110">
        <f>'Section 11 chart data'!$S$276</f>
        <v>65.126000000000005</v>
      </c>
      <c r="AC10" s="111">
        <f>'Section 11 chart data'!$T$276</f>
        <v>7.07</v>
      </c>
      <c r="AD10" s="110">
        <f>'Section 11 chart data'!$L$259</f>
        <v>1.028</v>
      </c>
      <c r="AE10" s="110">
        <f>'Section 11 chart data'!$U$276</f>
        <v>62.634</v>
      </c>
      <c r="AF10" s="111">
        <f>'Section 11 chart data'!$V$276</f>
        <v>7.05</v>
      </c>
      <c r="AG10" s="110">
        <f>'Section 11 chart data'!$M$259</f>
        <v>1.0760000000000001</v>
      </c>
      <c r="AH10" s="110">
        <f>'Section 11 chart data'!$W$276</f>
        <v>59.59</v>
      </c>
      <c r="AI10" s="112">
        <f>'Section 11 chart data'!$X$276</f>
        <v>7.03</v>
      </c>
    </row>
    <row r="11" spans="2:35" ht="15" customHeight="1" x14ac:dyDescent="0.2">
      <c r="B11" s="109" t="s">
        <v>95</v>
      </c>
      <c r="C11" s="110">
        <f>'Section 11 chart data'!$C$260</f>
        <v>2.8559999999999999</v>
      </c>
      <c r="D11" s="110">
        <f>'Section 11 chart data'!$C$277</f>
        <v>31.167000000000002</v>
      </c>
      <c r="E11" s="111">
        <f>'Section 11 chart data'!$D$277</f>
        <v>17.13</v>
      </c>
      <c r="F11" s="110">
        <f>'Section 11 chart data'!$D$260</f>
        <v>2.7519999999999998</v>
      </c>
      <c r="G11" s="110">
        <f>'Section 11 chart data'!$E$277</f>
        <v>38.567</v>
      </c>
      <c r="H11" s="111">
        <f>'Section 11 chart data'!$F$277</f>
        <v>13.9</v>
      </c>
      <c r="I11" s="110">
        <f>'Section 11 chart data'!$E$260</f>
        <v>2.6259999999999999</v>
      </c>
      <c r="J11" s="110">
        <f>'Section 11 chart data'!$G$277</f>
        <v>42.091000000000001</v>
      </c>
      <c r="K11" s="111">
        <f>'Section 11 chart data'!$H$277</f>
        <v>13.36</v>
      </c>
      <c r="L11" s="110">
        <f>'Section 11 chart data'!$F$260</f>
        <v>2.5009999999999999</v>
      </c>
      <c r="M11" s="110">
        <f>'Section 11 chart data'!$I$277</f>
        <v>42.606000000000002</v>
      </c>
      <c r="N11" s="111">
        <f>'Section 11 chart data'!$J$277</f>
        <v>13.31</v>
      </c>
      <c r="O11" s="110">
        <f>'Section 11 chart data'!$G$260</f>
        <v>2.3809999999999998</v>
      </c>
      <c r="P11" s="110">
        <f>'Section 11 chart data'!$K$277</f>
        <v>42.155000000000001</v>
      </c>
      <c r="Q11" s="111">
        <f>'Section 11 chart data'!$L$277</f>
        <v>13.36</v>
      </c>
      <c r="R11" s="110">
        <f>'Section 11 chart data'!$H$260</f>
        <v>2.3479999999999999</v>
      </c>
      <c r="S11" s="110">
        <f>'Section 11 chart data'!$M$277</f>
        <v>40.908999999999999</v>
      </c>
      <c r="T11" s="111">
        <f>'Section 11 chart data'!$N$277</f>
        <v>13.18</v>
      </c>
      <c r="U11" s="110">
        <f>'Section 11 chart data'!$I$260</f>
        <v>2.3090000000000002</v>
      </c>
      <c r="V11" s="110">
        <f>'Section 11 chart data'!$O$277</f>
        <v>38.865000000000002</v>
      </c>
      <c r="W11" s="111">
        <f>'Section 11 chart data'!$P$277</f>
        <v>13.27</v>
      </c>
      <c r="X11" s="110">
        <f>'Section 11 chart data'!$J$260</f>
        <v>2.403</v>
      </c>
      <c r="Y11" s="110">
        <f>'Section 11 chart data'!$Q$277</f>
        <v>36.795999999999999</v>
      </c>
      <c r="Z11" s="111">
        <f>'Section 11 chart data'!$R$277</f>
        <v>13.32</v>
      </c>
      <c r="AA11" s="110">
        <f>'Section 11 chart data'!$K$260</f>
        <v>2.532</v>
      </c>
      <c r="AB11" s="110">
        <f>'Section 11 chart data'!$S$277</f>
        <v>35.978999999999999</v>
      </c>
      <c r="AC11" s="111">
        <f>'Section 11 chart data'!$T$277</f>
        <v>13.06</v>
      </c>
      <c r="AD11" s="110">
        <f>'Section 11 chart data'!$L$260</f>
        <v>2.6829999999999998</v>
      </c>
      <c r="AE11" s="110">
        <f>'Section 11 chart data'!$U$277</f>
        <v>34.405999999999999</v>
      </c>
      <c r="AF11" s="111">
        <f>'Section 11 chart data'!$V$277</f>
        <v>12.92</v>
      </c>
      <c r="AG11" s="110">
        <f>'Section 11 chart data'!$M$260</f>
        <v>2.887</v>
      </c>
      <c r="AH11" s="110">
        <f>'Section 11 chart data'!$W$277</f>
        <v>33.604999999999997</v>
      </c>
      <c r="AI11" s="112">
        <f>'Section 11 chart data'!$X$277</f>
        <v>12.95</v>
      </c>
    </row>
    <row r="12" spans="2:35" ht="15" customHeight="1" x14ac:dyDescent="0.2">
      <c r="B12" s="109" t="s">
        <v>96</v>
      </c>
      <c r="C12" s="110">
        <f>'Section 11 chart data'!$C$261</f>
        <v>2.3E-2</v>
      </c>
      <c r="D12" s="110">
        <f>'Section 11 chart data'!$C$278</f>
        <v>24.21</v>
      </c>
      <c r="E12" s="111">
        <f>'Section 11 chart data'!$D$278</f>
        <v>23.05</v>
      </c>
      <c r="F12" s="110">
        <f>'Section 11 chart data'!$D$261</f>
        <v>2.1000000000000001E-2</v>
      </c>
      <c r="G12" s="110">
        <f>'Section 11 chart data'!$E$278</f>
        <v>31.096</v>
      </c>
      <c r="H12" s="111">
        <f>'Section 11 chart data'!$F$278</f>
        <v>12.83</v>
      </c>
      <c r="I12" s="110">
        <f>'Section 11 chart data'!$E$261</f>
        <v>1.9E-2</v>
      </c>
      <c r="J12" s="110">
        <f>'Section 11 chart data'!$G$278</f>
        <v>33.9</v>
      </c>
      <c r="K12" s="111">
        <f>'Section 11 chart data'!$H$278</f>
        <v>11.11</v>
      </c>
      <c r="L12" s="110">
        <f>'Section 11 chart data'!$F$261</f>
        <v>1.6E-2</v>
      </c>
      <c r="M12" s="110">
        <f>'Section 11 chart data'!$I$278</f>
        <v>33.286000000000001</v>
      </c>
      <c r="N12" s="111">
        <f>'Section 11 chart data'!$J$278</f>
        <v>11.16</v>
      </c>
      <c r="O12" s="110">
        <f>'Section 11 chart data'!$G$261</f>
        <v>1.4999999999999999E-2</v>
      </c>
      <c r="P12" s="110">
        <f>'Section 11 chart data'!$K$278</f>
        <v>29.526</v>
      </c>
      <c r="Q12" s="111">
        <f>'Section 11 chart data'!$L$278</f>
        <v>11.35</v>
      </c>
      <c r="R12" s="110">
        <f>'Section 11 chart data'!$H$261</f>
        <v>1.4E-2</v>
      </c>
      <c r="S12" s="110">
        <f>'Section 11 chart data'!$M$278</f>
        <v>26.2</v>
      </c>
      <c r="T12" s="111">
        <f>'Section 11 chart data'!$N$278</f>
        <v>11.3</v>
      </c>
      <c r="U12" s="110">
        <f>'Section 11 chart data'!$I$261</f>
        <v>1.4999999999999999E-2</v>
      </c>
      <c r="V12" s="110">
        <f>'Section 11 chart data'!$O$278</f>
        <v>22.062999999999999</v>
      </c>
      <c r="W12" s="111">
        <f>'Section 11 chart data'!$P$278</f>
        <v>11.21</v>
      </c>
      <c r="X12" s="110">
        <f>'Section 11 chart data'!$J$261</f>
        <v>1.7999999999999999E-2</v>
      </c>
      <c r="Y12" s="110">
        <f>'Section 11 chart data'!$Q$278</f>
        <v>18.731000000000002</v>
      </c>
      <c r="Z12" s="111">
        <f>'Section 11 chart data'!$R$278</f>
        <v>11.12</v>
      </c>
      <c r="AA12" s="110">
        <f>'Section 11 chart data'!$K$261</f>
        <v>1.7000000000000001E-2</v>
      </c>
      <c r="AB12" s="110">
        <f>'Section 11 chart data'!$S$278</f>
        <v>16.102</v>
      </c>
      <c r="AC12" s="111">
        <f>'Section 11 chart data'!$T$278</f>
        <v>10.9</v>
      </c>
      <c r="AD12" s="110">
        <f>'Section 11 chart data'!$L$261</f>
        <v>1.7999999999999999E-2</v>
      </c>
      <c r="AE12" s="110">
        <f>'Section 11 chart data'!$U$278</f>
        <v>14.236000000000001</v>
      </c>
      <c r="AF12" s="111">
        <f>'Section 11 chart data'!$V$278</f>
        <v>10.91</v>
      </c>
      <c r="AG12" s="110">
        <f>'Section 11 chart data'!$M$261</f>
        <v>1.7000000000000001E-2</v>
      </c>
      <c r="AH12" s="110">
        <f>'Section 11 chart data'!$W$278</f>
        <v>13.063000000000001</v>
      </c>
      <c r="AI12" s="112">
        <f>'Section 11 chart data'!$X$278</f>
        <v>10.91</v>
      </c>
    </row>
    <row r="13" spans="2:35" ht="15" customHeight="1" x14ac:dyDescent="0.2">
      <c r="B13" s="109" t="s">
        <v>97</v>
      </c>
      <c r="C13" s="110">
        <f>'Section 11 chart data'!$C$262</f>
        <v>3.2000000000000001E-2</v>
      </c>
      <c r="D13" s="110">
        <f>'Section 11 chart data'!$C$279</f>
        <v>62.078000000000003</v>
      </c>
      <c r="E13" s="111">
        <f>'Section 11 chart data'!$D$279</f>
        <v>11.39</v>
      </c>
      <c r="F13" s="110">
        <f>'Section 11 chart data'!$D$262</f>
        <v>4.4999999999999998E-2</v>
      </c>
      <c r="G13" s="110">
        <f>'Section 11 chart data'!$E$279</f>
        <v>66.828999999999994</v>
      </c>
      <c r="H13" s="111">
        <f>'Section 11 chart data'!$F$279</f>
        <v>10.15</v>
      </c>
      <c r="I13" s="110">
        <f>'Section 11 chart data'!$E$262</f>
        <v>7.0000000000000007E-2</v>
      </c>
      <c r="J13" s="110">
        <f>'Section 11 chart data'!$G$279</f>
        <v>64.41</v>
      </c>
      <c r="K13" s="111">
        <f>'Section 11 chart data'!$H$279</f>
        <v>9.8000000000000007</v>
      </c>
      <c r="L13" s="110">
        <f>'Section 11 chart data'!$F$262</f>
        <v>0.16900000000000001</v>
      </c>
      <c r="M13" s="110">
        <f>'Section 11 chart data'!$I$279</f>
        <v>59.082999999999998</v>
      </c>
      <c r="N13" s="111">
        <f>'Section 11 chart data'!$J$279</f>
        <v>9.48</v>
      </c>
      <c r="O13" s="110">
        <f>'Section 11 chart data'!$G$262</f>
        <v>0.21</v>
      </c>
      <c r="P13" s="110">
        <f>'Section 11 chart data'!$K$279</f>
        <v>54.145000000000003</v>
      </c>
      <c r="Q13" s="111">
        <f>'Section 11 chart data'!$L$279</f>
        <v>9.08</v>
      </c>
      <c r="R13" s="110">
        <f>'Section 11 chart data'!$H$262</f>
        <v>0.20799999999999999</v>
      </c>
      <c r="S13" s="110">
        <f>'Section 11 chart data'!$M$279</f>
        <v>49.314999999999998</v>
      </c>
      <c r="T13" s="111">
        <f>'Section 11 chart data'!$N$279</f>
        <v>9.1</v>
      </c>
      <c r="U13" s="110">
        <f>'Section 11 chart data'!$I$262</f>
        <v>0.19</v>
      </c>
      <c r="V13" s="110">
        <f>'Section 11 chart data'!$O$279</f>
        <v>43.773000000000003</v>
      </c>
      <c r="W13" s="111">
        <f>'Section 11 chart data'!$P$279</f>
        <v>9.31</v>
      </c>
      <c r="X13" s="110">
        <f>'Section 11 chart data'!$J$262</f>
        <v>0.16700000000000001</v>
      </c>
      <c r="Y13" s="110">
        <f>'Section 11 chart data'!$Q$279</f>
        <v>38.470999999999997</v>
      </c>
      <c r="Z13" s="111">
        <f>'Section 11 chart data'!$R$279</f>
        <v>9.5</v>
      </c>
      <c r="AA13" s="110">
        <f>'Section 11 chart data'!$K$262</f>
        <v>0.14299999999999999</v>
      </c>
      <c r="AB13" s="110">
        <f>'Section 11 chart data'!$S$279</f>
        <v>33.832000000000001</v>
      </c>
      <c r="AC13" s="111">
        <f>'Section 11 chart data'!$T$279</f>
        <v>9.6199999999999992</v>
      </c>
      <c r="AD13" s="110">
        <f>'Section 11 chart data'!$L$262</f>
        <v>0.13100000000000001</v>
      </c>
      <c r="AE13" s="110">
        <f>'Section 11 chart data'!$U$279</f>
        <v>29.727</v>
      </c>
      <c r="AF13" s="111">
        <f>'Section 11 chart data'!$V$279</f>
        <v>9.66</v>
      </c>
      <c r="AG13" s="110">
        <f>'Section 11 chart data'!$M$262</f>
        <v>0.123</v>
      </c>
      <c r="AH13" s="110">
        <f>'Section 11 chart data'!$W$279</f>
        <v>25.69</v>
      </c>
      <c r="AI13" s="112">
        <f>'Section 11 chart data'!$X$279</f>
        <v>9.52</v>
      </c>
    </row>
    <row r="14" spans="2:35" ht="15" customHeight="1" x14ac:dyDescent="0.2">
      <c r="B14" s="109" t="s">
        <v>98</v>
      </c>
      <c r="C14" s="110">
        <f>'Section 11 chart data'!$C$263</f>
        <v>0.185</v>
      </c>
      <c r="D14" s="110">
        <f>'Section 11 chart data'!$C$280</f>
        <v>29.181999999999999</v>
      </c>
      <c r="E14" s="111">
        <f>'Section 11 chart data'!$D$280</f>
        <v>13.64</v>
      </c>
      <c r="F14" s="110">
        <f>'Section 11 chart data'!$D$263</f>
        <v>0.16400000000000001</v>
      </c>
      <c r="G14" s="110">
        <f>'Section 11 chart data'!$E$280</f>
        <v>31.536999999999999</v>
      </c>
      <c r="H14" s="111">
        <f>'Section 11 chart data'!$F$280</f>
        <v>14.05</v>
      </c>
      <c r="I14" s="110">
        <f>'Section 11 chart data'!$E$263</f>
        <v>0.154</v>
      </c>
      <c r="J14" s="110">
        <f>'Section 11 chart data'!$G$280</f>
        <v>30.696000000000002</v>
      </c>
      <c r="K14" s="111">
        <f>'Section 11 chart data'!$H$280</f>
        <v>14.02</v>
      </c>
      <c r="L14" s="110">
        <f>'Section 11 chart data'!$F$263</f>
        <v>0.183</v>
      </c>
      <c r="M14" s="110">
        <f>'Section 11 chart data'!$I$280</f>
        <v>29.507000000000001</v>
      </c>
      <c r="N14" s="111">
        <f>'Section 11 chart data'!$J$280</f>
        <v>14.66</v>
      </c>
      <c r="O14" s="110">
        <f>'Section 11 chart data'!$G$263</f>
        <v>0.26400000000000001</v>
      </c>
      <c r="P14" s="110">
        <f>'Section 11 chart data'!$K$280</f>
        <v>26.678999999999998</v>
      </c>
      <c r="Q14" s="111">
        <f>'Section 11 chart data'!$L$280</f>
        <v>14.86</v>
      </c>
      <c r="R14" s="110">
        <f>'Section 11 chart data'!$H$263</f>
        <v>0.33100000000000002</v>
      </c>
      <c r="S14" s="110">
        <f>'Section 11 chart data'!$M$280</f>
        <v>24.242000000000001</v>
      </c>
      <c r="T14" s="111">
        <f>'Section 11 chart data'!$N$280</f>
        <v>14.86</v>
      </c>
      <c r="U14" s="110">
        <f>'Section 11 chart data'!$I$263</f>
        <v>0.39700000000000002</v>
      </c>
      <c r="V14" s="110">
        <f>'Section 11 chart data'!$O$280</f>
        <v>21.702000000000002</v>
      </c>
      <c r="W14" s="111">
        <f>'Section 11 chart data'!$P$280</f>
        <v>14.21</v>
      </c>
      <c r="X14" s="110">
        <f>'Section 11 chart data'!$J$263</f>
        <v>0.45</v>
      </c>
      <c r="Y14" s="110">
        <f>'Section 11 chart data'!$Q$280</f>
        <v>19.18</v>
      </c>
      <c r="Z14" s="111">
        <f>'Section 11 chart data'!$R$280</f>
        <v>13.55</v>
      </c>
      <c r="AA14" s="110">
        <f>'Section 11 chart data'!$K$263</f>
        <v>0.47</v>
      </c>
      <c r="AB14" s="110">
        <f>'Section 11 chart data'!$S$280</f>
        <v>17.236999999999998</v>
      </c>
      <c r="AC14" s="111">
        <f>'Section 11 chart data'!$T$280</f>
        <v>12.92</v>
      </c>
      <c r="AD14" s="110">
        <f>'Section 11 chart data'!$L$263</f>
        <v>0.45800000000000002</v>
      </c>
      <c r="AE14" s="110">
        <f>'Section 11 chart data'!$U$280</f>
        <v>14.724</v>
      </c>
      <c r="AF14" s="111">
        <f>'Section 11 chart data'!$V$280</f>
        <v>11.87</v>
      </c>
      <c r="AG14" s="110">
        <f>'Section 11 chart data'!$M$263</f>
        <v>0.42</v>
      </c>
      <c r="AH14" s="110">
        <f>'Section 11 chart data'!$W$280</f>
        <v>13.566000000000001</v>
      </c>
      <c r="AI14" s="112">
        <f>'Section 11 chart data'!$X$280</f>
        <v>11.93</v>
      </c>
    </row>
    <row r="15" spans="2:35" ht="15" customHeight="1" x14ac:dyDescent="0.2">
      <c r="B15" s="109" t="s">
        <v>248</v>
      </c>
      <c r="C15" s="110">
        <f>'Section 11 chart data'!$C$264</f>
        <v>0.121</v>
      </c>
      <c r="D15" s="110">
        <f>'Section 11 chart data'!$C$281</f>
        <v>21.541</v>
      </c>
      <c r="E15" s="111">
        <f>'Section 11 chart data'!$D$281</f>
        <v>25.41</v>
      </c>
      <c r="F15" s="110">
        <f>'Section 11 chart data'!$D$264</f>
        <v>0.11799999999999999</v>
      </c>
      <c r="G15" s="110">
        <f>'Section 11 chart data'!$E$281</f>
        <v>25.256</v>
      </c>
      <c r="H15" s="111">
        <f>'Section 11 chart data'!$F$281</f>
        <v>22.81</v>
      </c>
      <c r="I15" s="110">
        <f>'Section 11 chart data'!$E$264</f>
        <v>9.7000000000000003E-2</v>
      </c>
      <c r="J15" s="110">
        <f>'Section 11 chart data'!$G$281</f>
        <v>27.228000000000002</v>
      </c>
      <c r="K15" s="111">
        <f>'Section 11 chart data'!$H$281</f>
        <v>22</v>
      </c>
      <c r="L15" s="110">
        <f>'Section 11 chart data'!$F$264</f>
        <v>8.1000000000000003E-2</v>
      </c>
      <c r="M15" s="110">
        <f>'Section 11 chart data'!$I$281</f>
        <v>27.614000000000001</v>
      </c>
      <c r="N15" s="111">
        <f>'Section 11 chart data'!$J$281</f>
        <v>21.93</v>
      </c>
      <c r="O15" s="110">
        <f>'Section 11 chart data'!$G$264</f>
        <v>8.2000000000000003E-2</v>
      </c>
      <c r="P15" s="110">
        <f>'Section 11 chart data'!$K$281</f>
        <v>27.558</v>
      </c>
      <c r="Q15" s="111">
        <f>'Section 11 chart data'!$L$281</f>
        <v>21.94</v>
      </c>
      <c r="R15" s="110">
        <f>'Section 11 chart data'!$H$264</f>
        <v>8.6999999999999994E-2</v>
      </c>
      <c r="S15" s="110">
        <f>'Section 11 chart data'!$M$281</f>
        <v>25.988</v>
      </c>
      <c r="T15" s="111">
        <f>'Section 11 chart data'!$N$281</f>
        <v>22.15</v>
      </c>
      <c r="U15" s="110">
        <f>'Section 11 chart data'!$I$264</f>
        <v>9.0999999999999998E-2</v>
      </c>
      <c r="V15" s="110">
        <f>'Section 11 chart data'!$O$281</f>
        <v>23.800999999999998</v>
      </c>
      <c r="W15" s="111">
        <f>'Section 11 chart data'!$P$281</f>
        <v>22.82</v>
      </c>
      <c r="X15" s="110">
        <f>'Section 11 chart data'!$J$264</f>
        <v>0.1</v>
      </c>
      <c r="Y15" s="110">
        <f>'Section 11 chart data'!$Q$281</f>
        <v>22.285</v>
      </c>
      <c r="Z15" s="111">
        <f>'Section 11 chart data'!$R$281</f>
        <v>22.86</v>
      </c>
      <c r="AA15" s="110">
        <f>'Section 11 chart data'!$K$264</f>
        <v>9.7000000000000003E-2</v>
      </c>
      <c r="AB15" s="110">
        <f>'Section 11 chart data'!$S$281</f>
        <v>20.638000000000002</v>
      </c>
      <c r="AC15" s="111">
        <f>'Section 11 chart data'!$T$281</f>
        <v>23.06</v>
      </c>
      <c r="AD15" s="110">
        <f>'Section 11 chart data'!$L$264</f>
        <v>0.104</v>
      </c>
      <c r="AE15" s="110">
        <f>'Section 11 chart data'!$U$281</f>
        <v>18.015999999999998</v>
      </c>
      <c r="AF15" s="111">
        <f>'Section 11 chart data'!$V$281</f>
        <v>23.62</v>
      </c>
      <c r="AG15" s="110">
        <f>'Section 11 chart data'!$M$264</f>
        <v>0.107</v>
      </c>
      <c r="AH15" s="110">
        <f>'Section 11 chart data'!$W$281</f>
        <v>17.236000000000001</v>
      </c>
      <c r="AI15" s="112">
        <f>'Section 11 chart data'!$X$281</f>
        <v>23.42</v>
      </c>
    </row>
    <row r="16" spans="2:35" ht="15" customHeight="1" x14ac:dyDescent="0.2">
      <c r="B16" s="109" t="s">
        <v>100</v>
      </c>
      <c r="C16" s="110">
        <f>'Section 11 chart data'!$C$265</f>
        <v>3.0000000000000001E-3</v>
      </c>
      <c r="D16" s="110">
        <f>'Section 11 chart data'!$C$282</f>
        <v>25.788</v>
      </c>
      <c r="E16" s="111">
        <f>'Section 11 chart data'!$D$282</f>
        <v>11.53</v>
      </c>
      <c r="F16" s="110">
        <f>'Section 11 chart data'!$D$265</f>
        <v>4.0000000000000001E-3</v>
      </c>
      <c r="G16" s="110">
        <f>'Section 11 chart data'!$E$282</f>
        <v>31.420999999999999</v>
      </c>
      <c r="H16" s="111">
        <f>'Section 11 chart data'!$F$282</f>
        <v>10.43</v>
      </c>
      <c r="I16" s="110">
        <f>'Section 11 chart data'!$E$265</f>
        <v>1.2E-2</v>
      </c>
      <c r="J16" s="110">
        <f>'Section 11 chart data'!$G$282</f>
        <v>35.399000000000001</v>
      </c>
      <c r="K16" s="111">
        <f>'Section 11 chart data'!$H$282</f>
        <v>10.14</v>
      </c>
      <c r="L16" s="110">
        <f>'Section 11 chart data'!$F$265</f>
        <v>1.4E-2</v>
      </c>
      <c r="M16" s="110">
        <f>'Section 11 chart data'!$I$282</f>
        <v>35.28</v>
      </c>
      <c r="N16" s="111">
        <f>'Section 11 chart data'!$J$282</f>
        <v>9.83</v>
      </c>
      <c r="O16" s="110">
        <f>'Section 11 chart data'!$G$265</f>
        <v>1.2999999999999999E-2</v>
      </c>
      <c r="P16" s="110">
        <f>'Section 11 chart data'!$K$282</f>
        <v>32.036999999999999</v>
      </c>
      <c r="Q16" s="111">
        <f>'Section 11 chart data'!$L$282</f>
        <v>9.69</v>
      </c>
      <c r="R16" s="110">
        <f>'Section 11 chart data'!$H$265</f>
        <v>1.2E-2</v>
      </c>
      <c r="S16" s="110">
        <f>'Section 11 chart data'!$M$282</f>
        <v>27.344999999999999</v>
      </c>
      <c r="T16" s="111">
        <f>'Section 11 chart data'!$N$282</f>
        <v>9.67</v>
      </c>
      <c r="U16" s="110">
        <f>'Section 11 chart data'!$I$265</f>
        <v>0.01</v>
      </c>
      <c r="V16" s="110">
        <f>'Section 11 chart data'!$O$282</f>
        <v>22.568000000000001</v>
      </c>
      <c r="W16" s="111">
        <f>'Section 11 chart data'!$P$282</f>
        <v>9.61</v>
      </c>
      <c r="X16" s="110">
        <f>'Section 11 chart data'!$J$265</f>
        <v>7.0000000000000001E-3</v>
      </c>
      <c r="Y16" s="110">
        <f>'Section 11 chart data'!$Q$282</f>
        <v>18.062000000000001</v>
      </c>
      <c r="Z16" s="111">
        <f>'Section 11 chart data'!$R$282</f>
        <v>9.58</v>
      </c>
      <c r="AA16" s="110">
        <f>'Section 11 chart data'!$K$265</f>
        <v>6.0000000000000001E-3</v>
      </c>
      <c r="AB16" s="110">
        <f>'Section 11 chart data'!$S$282</f>
        <v>14.324999999999999</v>
      </c>
      <c r="AC16" s="111">
        <f>'Section 11 chart data'!$T$282</f>
        <v>9.6300000000000008</v>
      </c>
      <c r="AD16" s="110">
        <f>'Section 11 chart data'!$L$265</f>
        <v>5.0000000000000001E-3</v>
      </c>
      <c r="AE16" s="110">
        <f>'Section 11 chart data'!$U$282</f>
        <v>12.244</v>
      </c>
      <c r="AF16" s="111">
        <f>'Section 11 chart data'!$V$282</f>
        <v>9.8000000000000007</v>
      </c>
      <c r="AG16" s="110">
        <f>'Section 11 chart data'!$M$265</f>
        <v>4.0000000000000001E-3</v>
      </c>
      <c r="AH16" s="110">
        <f>'Section 11 chart data'!$W$282</f>
        <v>11.59</v>
      </c>
      <c r="AI16" s="112">
        <f>'Section 11 chart data'!$X$282</f>
        <v>9.81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6.7270000000000003</v>
      </c>
      <c r="E17" s="111">
        <f>'Section 11 chart data'!$D$283</f>
        <v>18.89</v>
      </c>
      <c r="F17" s="110">
        <f>'Section 11 chart data'!$D$266</f>
        <v>0</v>
      </c>
      <c r="G17" s="110">
        <f>'Section 11 chart data'!$E$283</f>
        <v>8.6129999999999995</v>
      </c>
      <c r="H17" s="111">
        <f>'Section 11 chart data'!$F$283</f>
        <v>17</v>
      </c>
      <c r="I17" s="110">
        <f>'Section 11 chart data'!$E$266</f>
        <v>0</v>
      </c>
      <c r="J17" s="110">
        <f>'Section 11 chart data'!$G$283</f>
        <v>11.002000000000001</v>
      </c>
      <c r="K17" s="111">
        <f>'Section 11 chart data'!$H$283</f>
        <v>15.54</v>
      </c>
      <c r="L17" s="110">
        <f>'Section 11 chart data'!$F$266</f>
        <v>0</v>
      </c>
      <c r="M17" s="110">
        <f>'Section 11 chart data'!$I$283</f>
        <v>13</v>
      </c>
      <c r="N17" s="111">
        <f>'Section 11 chart data'!$J$283</f>
        <v>15.09</v>
      </c>
      <c r="O17" s="110">
        <f>'Section 11 chart data'!$G$266</f>
        <v>0</v>
      </c>
      <c r="P17" s="110">
        <f>'Section 11 chart data'!$K$283</f>
        <v>13.972</v>
      </c>
      <c r="Q17" s="111">
        <f>'Section 11 chart data'!$L$283</f>
        <v>14.94</v>
      </c>
      <c r="R17" s="110">
        <f>'Section 11 chart data'!$H$266</f>
        <v>0</v>
      </c>
      <c r="S17" s="110">
        <f>'Section 11 chart data'!$M$283</f>
        <v>14.679</v>
      </c>
      <c r="T17" s="111">
        <f>'Section 11 chart data'!$N$283</f>
        <v>15.31</v>
      </c>
      <c r="U17" s="110">
        <f>'Section 11 chart data'!$I$266</f>
        <v>0</v>
      </c>
      <c r="V17" s="110">
        <f>'Section 11 chart data'!$O$283</f>
        <v>14.526</v>
      </c>
      <c r="W17" s="111">
        <f>'Section 11 chart data'!$P$283</f>
        <v>15.45</v>
      </c>
      <c r="X17" s="110">
        <f>'Section 11 chart data'!$J$266</f>
        <v>0</v>
      </c>
      <c r="Y17" s="110">
        <f>'Section 11 chart data'!$Q$283</f>
        <v>13.94</v>
      </c>
      <c r="Z17" s="111">
        <f>'Section 11 chart data'!$R$283</f>
        <v>15.59</v>
      </c>
      <c r="AA17" s="110">
        <f>'Section 11 chart data'!$K$266</f>
        <v>0</v>
      </c>
      <c r="AB17" s="110">
        <f>'Section 11 chart data'!$S$283</f>
        <v>13.398999999999999</v>
      </c>
      <c r="AC17" s="111">
        <f>'Section 11 chart data'!$T$283</f>
        <v>15.76</v>
      </c>
      <c r="AD17" s="110">
        <f>'Section 11 chart data'!$L$266</f>
        <v>0</v>
      </c>
      <c r="AE17" s="110">
        <f>'Section 11 chart data'!$U$283</f>
        <v>12.694000000000001</v>
      </c>
      <c r="AF17" s="111">
        <f>'Section 11 chart data'!$V$283</f>
        <v>15.9</v>
      </c>
      <c r="AG17" s="110">
        <f>'Section 11 chart data'!$M$266</f>
        <v>0</v>
      </c>
      <c r="AH17" s="110">
        <f>'Section 11 chart data'!$W$283</f>
        <v>11.839</v>
      </c>
      <c r="AI17" s="112">
        <f>'Section 11 chart data'!$X$283</f>
        <v>16.28</v>
      </c>
    </row>
    <row r="18" spans="2:35" ht="15" customHeight="1" x14ac:dyDescent="0.2">
      <c r="B18" s="109" t="s">
        <v>102</v>
      </c>
      <c r="C18" s="110">
        <f>'Section 11 chart data'!$C$267</f>
        <v>8.1000000000000003E-2</v>
      </c>
      <c r="D18" s="110">
        <f>'Section 11 chart data'!$C$284</f>
        <v>19.983000000000001</v>
      </c>
      <c r="E18" s="111">
        <f>'Section 11 chart data'!$D$284</f>
        <v>36.42</v>
      </c>
      <c r="F18" s="110">
        <f>'Section 11 chart data'!$D$267</f>
        <v>0.08</v>
      </c>
      <c r="G18" s="110">
        <f>'Section 11 chart data'!$E$284</f>
        <v>28.497</v>
      </c>
      <c r="H18" s="111">
        <f>'Section 11 chart data'!$F$284</f>
        <v>22.15</v>
      </c>
      <c r="I18" s="110">
        <f>'Section 11 chart data'!$E$267</f>
        <v>7.6999999999999999E-2</v>
      </c>
      <c r="J18" s="110">
        <f>'Section 11 chart data'!$G$284</f>
        <v>29.242999999999999</v>
      </c>
      <c r="K18" s="111">
        <f>'Section 11 chart data'!$H$284</f>
        <v>20.86</v>
      </c>
      <c r="L18" s="110">
        <f>'Section 11 chart data'!$F$267</f>
        <v>8.2000000000000003E-2</v>
      </c>
      <c r="M18" s="110">
        <f>'Section 11 chart data'!$I$284</f>
        <v>27.734999999999999</v>
      </c>
      <c r="N18" s="111">
        <f>'Section 11 chart data'!$J$284</f>
        <v>21.15</v>
      </c>
      <c r="O18" s="110">
        <f>'Section 11 chart data'!$G$267</f>
        <v>7.6999999999999999E-2</v>
      </c>
      <c r="P18" s="110">
        <f>'Section 11 chart data'!$K$284</f>
        <v>24.204999999999998</v>
      </c>
      <c r="Q18" s="111">
        <f>'Section 11 chart data'!$L$284</f>
        <v>20.25</v>
      </c>
      <c r="R18" s="110">
        <f>'Section 11 chart data'!$H$267</f>
        <v>6.7000000000000004E-2</v>
      </c>
      <c r="S18" s="110">
        <f>'Section 11 chart data'!$M$284</f>
        <v>20.555</v>
      </c>
      <c r="T18" s="111">
        <f>'Section 11 chart data'!$N$284</f>
        <v>19.75</v>
      </c>
      <c r="U18" s="110">
        <f>'Section 11 chart data'!$I$267</f>
        <v>5.2999999999999999E-2</v>
      </c>
      <c r="V18" s="110">
        <f>'Section 11 chart data'!$O$284</f>
        <v>18.46</v>
      </c>
      <c r="W18" s="111">
        <f>'Section 11 chart data'!$P$284</f>
        <v>19.28</v>
      </c>
      <c r="X18" s="110">
        <f>'Section 11 chart data'!$J$267</f>
        <v>4.7E-2</v>
      </c>
      <c r="Y18" s="110">
        <f>'Section 11 chart data'!$Q$284</f>
        <v>15.691000000000001</v>
      </c>
      <c r="Z18" s="111">
        <f>'Section 11 chart data'!$R$284</f>
        <v>18.57</v>
      </c>
      <c r="AA18" s="110">
        <f>'Section 11 chart data'!$K$267</f>
        <v>4.4999999999999998E-2</v>
      </c>
      <c r="AB18" s="110">
        <f>'Section 11 chart data'!$S$284</f>
        <v>13.563000000000001</v>
      </c>
      <c r="AC18" s="111">
        <f>'Section 11 chart data'!$T$284</f>
        <v>18.59</v>
      </c>
      <c r="AD18" s="110">
        <f>'Section 11 chart data'!$L$267</f>
        <v>3.7999999999999999E-2</v>
      </c>
      <c r="AE18" s="110">
        <f>'Section 11 chart data'!$U$284</f>
        <v>11.734</v>
      </c>
      <c r="AF18" s="111">
        <f>'Section 11 chart data'!$V$284</f>
        <v>18.84</v>
      </c>
      <c r="AG18" s="110">
        <f>'Section 11 chart data'!$M$267</f>
        <v>3.5000000000000003E-2</v>
      </c>
      <c r="AH18" s="110">
        <f>'Section 11 chart data'!$W$284</f>
        <v>10.766</v>
      </c>
      <c r="AI18" s="112">
        <f>'Section 11 chart data'!$X$284</f>
        <v>19.510000000000002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34.302</v>
      </c>
      <c r="E19" s="111">
        <f>'Section 11 chart data'!$D$285</f>
        <v>15.59</v>
      </c>
      <c r="F19" s="110">
        <f>'Section 11 chart data'!$D$268</f>
        <v>0</v>
      </c>
      <c r="G19" s="110">
        <f>'Section 11 chart data'!$E$285</f>
        <v>43.655000000000001</v>
      </c>
      <c r="H19" s="111">
        <f>'Section 11 chart data'!$F$285</f>
        <v>11.85</v>
      </c>
      <c r="I19" s="110">
        <f>'Section 11 chart data'!$E$268</f>
        <v>0</v>
      </c>
      <c r="J19" s="110">
        <f>'Section 11 chart data'!$G$285</f>
        <v>50.685000000000002</v>
      </c>
      <c r="K19" s="111">
        <f>'Section 11 chart data'!$H$285</f>
        <v>11.51</v>
      </c>
      <c r="L19" s="110">
        <f>'Section 11 chart data'!$F$268</f>
        <v>0</v>
      </c>
      <c r="M19" s="110">
        <f>'Section 11 chart data'!$I$285</f>
        <v>52.116999999999997</v>
      </c>
      <c r="N19" s="111">
        <f>'Section 11 chart data'!$J$285</f>
        <v>11.56</v>
      </c>
      <c r="O19" s="110">
        <f>'Section 11 chart data'!$G$268</f>
        <v>0</v>
      </c>
      <c r="P19" s="110">
        <f>'Section 11 chart data'!$K$285</f>
        <v>52.158000000000001</v>
      </c>
      <c r="Q19" s="111">
        <f>'Section 11 chart data'!$L$285</f>
        <v>11.61</v>
      </c>
      <c r="R19" s="110">
        <f>'Section 11 chart data'!$H$268</f>
        <v>0</v>
      </c>
      <c r="S19" s="110">
        <f>'Section 11 chart data'!$M$285</f>
        <v>51.220999999999997</v>
      </c>
      <c r="T19" s="111">
        <f>'Section 11 chart data'!$N$285</f>
        <v>11.65</v>
      </c>
      <c r="U19" s="110">
        <f>'Section 11 chart data'!$I$268</f>
        <v>0</v>
      </c>
      <c r="V19" s="110">
        <f>'Section 11 chart data'!$O$285</f>
        <v>49.76</v>
      </c>
      <c r="W19" s="111">
        <f>'Section 11 chart data'!$P$285</f>
        <v>11.68</v>
      </c>
      <c r="X19" s="110">
        <f>'Section 11 chart data'!$J$268</f>
        <v>0</v>
      </c>
      <c r="Y19" s="110">
        <f>'Section 11 chart data'!$Q$285</f>
        <v>47.555999999999997</v>
      </c>
      <c r="Z19" s="111">
        <f>'Section 11 chart data'!$R$285</f>
        <v>11.71</v>
      </c>
      <c r="AA19" s="110">
        <f>'Section 11 chart data'!$K$268</f>
        <v>0</v>
      </c>
      <c r="AB19" s="110">
        <f>'Section 11 chart data'!$S$285</f>
        <v>44.85</v>
      </c>
      <c r="AC19" s="111">
        <f>'Section 11 chart data'!$T$285</f>
        <v>11.74</v>
      </c>
      <c r="AD19" s="110">
        <f>'Section 11 chart data'!$L$268</f>
        <v>0</v>
      </c>
      <c r="AE19" s="110">
        <f>'Section 11 chart data'!$U$285</f>
        <v>41.912999999999997</v>
      </c>
      <c r="AF19" s="111">
        <f>'Section 11 chart data'!$V$285</f>
        <v>11.77</v>
      </c>
      <c r="AG19" s="110">
        <f>'Section 11 chart data'!$M$268</f>
        <v>0</v>
      </c>
      <c r="AH19" s="110">
        <f>'Section 11 chart data'!$W$285</f>
        <v>38.72</v>
      </c>
      <c r="AI19" s="112">
        <f>'Section 11 chart data'!$X$285</f>
        <v>11.82</v>
      </c>
    </row>
    <row r="20" spans="2:35" ht="15" customHeight="1" x14ac:dyDescent="0.2">
      <c r="B20" s="113" t="s">
        <v>104</v>
      </c>
      <c r="C20" s="114">
        <f>'Section 11 chart data'!$C$269</f>
        <v>4.0259999999999998</v>
      </c>
      <c r="D20" s="114">
        <f>'Section 11 chart data'!$C$286</f>
        <v>38.762</v>
      </c>
      <c r="E20" s="115">
        <f>'Section 11 chart data'!$D$286</f>
        <v>14.16</v>
      </c>
      <c r="F20" s="114">
        <f>'Section 11 chart data'!$D$269</f>
        <v>3.8879999999999999</v>
      </c>
      <c r="G20" s="114">
        <f>'Section 11 chart data'!$E$286</f>
        <v>45.853000000000002</v>
      </c>
      <c r="H20" s="115">
        <f>'Section 11 chart data'!$F$286</f>
        <v>11.49</v>
      </c>
      <c r="I20" s="114">
        <f>'Section 11 chart data'!$E$269</f>
        <v>3.6629999999999998</v>
      </c>
      <c r="J20" s="114">
        <f>'Section 11 chart data'!$G$286</f>
        <v>56.505000000000003</v>
      </c>
      <c r="K20" s="115">
        <f>'Section 11 chart data'!$H$286</f>
        <v>9.83</v>
      </c>
      <c r="L20" s="114">
        <f>'Section 11 chart data'!$F$269</f>
        <v>3.3879999999999999</v>
      </c>
      <c r="M20" s="114">
        <f>'Section 11 chart data'!$I$286</f>
        <v>57.987000000000002</v>
      </c>
      <c r="N20" s="115">
        <f>'Section 11 chart data'!$J$286</f>
        <v>9.36</v>
      </c>
      <c r="O20" s="114">
        <f>'Section 11 chart data'!$G$269</f>
        <v>3.0289999999999999</v>
      </c>
      <c r="P20" s="114">
        <f>'Section 11 chart data'!$K$286</f>
        <v>58.472999999999999</v>
      </c>
      <c r="Q20" s="115">
        <f>'Section 11 chart data'!$L$286</f>
        <v>9</v>
      </c>
      <c r="R20" s="114">
        <f>'Section 11 chart data'!$H$269</f>
        <v>2.806</v>
      </c>
      <c r="S20" s="114">
        <f>'Section 11 chart data'!$M$286</f>
        <v>57.911999999999999</v>
      </c>
      <c r="T20" s="115">
        <f>'Section 11 chart data'!$N$286</f>
        <v>8.75</v>
      </c>
      <c r="U20" s="114">
        <f>'Section 11 chart data'!$I$269</f>
        <v>2.6230000000000002</v>
      </c>
      <c r="V20" s="114">
        <f>'Section 11 chart data'!$O$286</f>
        <v>56.277999999999999</v>
      </c>
      <c r="W20" s="115">
        <f>'Section 11 chart data'!$P$286</f>
        <v>8.59</v>
      </c>
      <c r="X20" s="114">
        <f>'Section 11 chart data'!$J$269</f>
        <v>2.4649999999999999</v>
      </c>
      <c r="Y20" s="114">
        <f>'Section 11 chart data'!$Q$286</f>
        <v>53.06</v>
      </c>
      <c r="Z20" s="115">
        <f>'Section 11 chart data'!$R$286</f>
        <v>8.57</v>
      </c>
      <c r="AA20" s="114">
        <f>'Section 11 chart data'!$K$269</f>
        <v>2.2709999999999999</v>
      </c>
      <c r="AB20" s="114">
        <f>'Section 11 chart data'!$S$286</f>
        <v>49.747</v>
      </c>
      <c r="AC20" s="115">
        <f>'Section 11 chart data'!$T$286</f>
        <v>8.5399999999999991</v>
      </c>
      <c r="AD20" s="114">
        <f>'Section 11 chart data'!$L$269</f>
        <v>2.1259999999999999</v>
      </c>
      <c r="AE20" s="114">
        <f>'Section 11 chart data'!$U$286</f>
        <v>46.726999999999997</v>
      </c>
      <c r="AF20" s="115">
        <f>'Section 11 chart data'!$V$286</f>
        <v>8.59</v>
      </c>
      <c r="AG20" s="114">
        <f>'Section 11 chart data'!$M$269</f>
        <v>1.98</v>
      </c>
      <c r="AH20" s="114">
        <f>'Section 11 chart data'!$W$286</f>
        <v>43.500999999999998</v>
      </c>
      <c r="AI20" s="116">
        <f>'Section 11 chart data'!$X$286</f>
        <v>8.64</v>
      </c>
    </row>
    <row r="23" spans="2:35" ht="15" customHeight="1" x14ac:dyDescent="0.2">
      <c r="B23" s="920" t="s">
        <v>77</v>
      </c>
      <c r="C23" s="916" t="s">
        <v>331</v>
      </c>
      <c r="D23" s="916"/>
      <c r="E23" s="916"/>
      <c r="F23" s="916" t="s">
        <v>222</v>
      </c>
      <c r="G23" s="916"/>
      <c r="H23" s="908"/>
    </row>
    <row r="24" spans="2:35" ht="15" customHeight="1" x14ac:dyDescent="0.2">
      <c r="B24" s="921"/>
      <c r="C24" s="320" t="s">
        <v>78</v>
      </c>
      <c r="D24" s="912" t="s">
        <v>79</v>
      </c>
      <c r="E24" s="912"/>
      <c r="F24" s="690" t="s">
        <v>78</v>
      </c>
      <c r="G24" s="912" t="s">
        <v>79</v>
      </c>
      <c r="H24" s="902"/>
    </row>
    <row r="25" spans="2:35" ht="30" customHeight="1" x14ac:dyDescent="0.2">
      <c r="B25" s="921"/>
      <c r="C25" s="913" t="s">
        <v>325</v>
      </c>
      <c r="D25" s="913"/>
      <c r="E25" s="16" t="s">
        <v>82</v>
      </c>
      <c r="F25" s="913" t="s">
        <v>325</v>
      </c>
      <c r="G25" s="913"/>
      <c r="H25" s="17" t="s">
        <v>82</v>
      </c>
    </row>
    <row r="26" spans="2:35" ht="15" customHeight="1" x14ac:dyDescent="0.2">
      <c r="B26" s="143" t="str">
        <f>Index!$B$4</f>
        <v>Devon Cornwall and the Isles of Scilly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7.992</v>
      </c>
      <c r="D27" s="108">
        <f>$D$9</f>
        <v>367.58300000000003</v>
      </c>
      <c r="E27" s="119">
        <f>$E$9</f>
        <v>6.42</v>
      </c>
      <c r="F27" s="108">
        <f>$F$9</f>
        <v>7.8019999999999996</v>
      </c>
      <c r="G27" s="108">
        <f>$G$9</f>
        <v>437.36</v>
      </c>
      <c r="H27" s="120">
        <f>$H$9</f>
        <v>3.53</v>
      </c>
    </row>
    <row r="28" spans="2:35" ht="15" customHeight="1" x14ac:dyDescent="0.2">
      <c r="B28" s="109" t="s">
        <v>94</v>
      </c>
      <c r="C28" s="110">
        <f>$C$10</f>
        <v>0.66600000000000004</v>
      </c>
      <c r="D28" s="110">
        <f>$D$10</f>
        <v>74.260000000000005</v>
      </c>
      <c r="E28" s="111">
        <f>$E$10</f>
        <v>16.670000000000002</v>
      </c>
      <c r="F28" s="110">
        <f>$F$10</f>
        <v>0.73099999999999998</v>
      </c>
      <c r="G28" s="110">
        <f>$G$10</f>
        <v>86.316999999999993</v>
      </c>
      <c r="H28" s="112">
        <f>$H$10</f>
        <v>8.7899999999999991</v>
      </c>
    </row>
    <row r="29" spans="2:35" ht="15" customHeight="1" x14ac:dyDescent="0.2">
      <c r="B29" s="109" t="s">
        <v>95</v>
      </c>
      <c r="C29" s="110">
        <f>$C$11</f>
        <v>2.8559999999999999</v>
      </c>
      <c r="D29" s="110">
        <f>$D$11</f>
        <v>31.167000000000002</v>
      </c>
      <c r="E29" s="111">
        <f>$E$11</f>
        <v>17.13</v>
      </c>
      <c r="F29" s="110">
        <f>$F$11</f>
        <v>2.7519999999999998</v>
      </c>
      <c r="G29" s="110">
        <f>$G$11</f>
        <v>38.567</v>
      </c>
      <c r="H29" s="112">
        <f>$H$11</f>
        <v>13.9</v>
      </c>
    </row>
    <row r="30" spans="2:35" ht="15" customHeight="1" x14ac:dyDescent="0.2">
      <c r="B30" s="109" t="s">
        <v>96</v>
      </c>
      <c r="C30" s="110">
        <f>$C$12</f>
        <v>2.3E-2</v>
      </c>
      <c r="D30" s="110">
        <f>$D$12</f>
        <v>24.21</v>
      </c>
      <c r="E30" s="111">
        <f>$E$12</f>
        <v>23.05</v>
      </c>
      <c r="F30" s="110">
        <f>$F$12</f>
        <v>2.1000000000000001E-2</v>
      </c>
      <c r="G30" s="110">
        <f>$G$12</f>
        <v>31.096</v>
      </c>
      <c r="H30" s="112">
        <f>$H$12</f>
        <v>12.83</v>
      </c>
    </row>
    <row r="31" spans="2:35" ht="15" customHeight="1" x14ac:dyDescent="0.2">
      <c r="B31" s="109" t="s">
        <v>97</v>
      </c>
      <c r="C31" s="110">
        <f>$C$13</f>
        <v>3.2000000000000001E-2</v>
      </c>
      <c r="D31" s="110">
        <f>$D$13</f>
        <v>62.078000000000003</v>
      </c>
      <c r="E31" s="111">
        <f>$E$13</f>
        <v>11.39</v>
      </c>
      <c r="F31" s="110">
        <f>$F$13</f>
        <v>4.4999999999999998E-2</v>
      </c>
      <c r="G31" s="110">
        <f>$G$13</f>
        <v>66.828999999999994</v>
      </c>
      <c r="H31" s="112">
        <f>$H$13</f>
        <v>10.15</v>
      </c>
    </row>
    <row r="32" spans="2:35" ht="15" customHeight="1" x14ac:dyDescent="0.2">
      <c r="B32" s="109" t="s">
        <v>98</v>
      </c>
      <c r="C32" s="110">
        <f>$C$14</f>
        <v>0.185</v>
      </c>
      <c r="D32" s="110">
        <f>$D$14</f>
        <v>29.181999999999999</v>
      </c>
      <c r="E32" s="111">
        <f>$E$14</f>
        <v>13.64</v>
      </c>
      <c r="F32" s="110">
        <f>$F$14</f>
        <v>0.16400000000000001</v>
      </c>
      <c r="G32" s="110">
        <f>$G$14</f>
        <v>31.536999999999999</v>
      </c>
      <c r="H32" s="112">
        <f>$H$14</f>
        <v>14.05</v>
      </c>
    </row>
    <row r="33" spans="2:8" ht="15" customHeight="1" x14ac:dyDescent="0.2">
      <c r="B33" s="109" t="s">
        <v>248</v>
      </c>
      <c r="C33" s="110">
        <f>$C$15</f>
        <v>0.121</v>
      </c>
      <c r="D33" s="110">
        <f>$D$15</f>
        <v>21.541</v>
      </c>
      <c r="E33" s="111">
        <f>$E$15</f>
        <v>25.41</v>
      </c>
      <c r="F33" s="110">
        <f>$F$15</f>
        <v>0.11799999999999999</v>
      </c>
      <c r="G33" s="110">
        <f>$G$15</f>
        <v>25.256</v>
      </c>
      <c r="H33" s="112">
        <f>$H$15</f>
        <v>22.81</v>
      </c>
    </row>
    <row r="34" spans="2:8" ht="15" customHeight="1" x14ac:dyDescent="0.2">
      <c r="B34" s="109" t="s">
        <v>100</v>
      </c>
      <c r="C34" s="110">
        <f>$C$16</f>
        <v>3.0000000000000001E-3</v>
      </c>
      <c r="D34" s="110">
        <f>$D$16</f>
        <v>25.788</v>
      </c>
      <c r="E34" s="111">
        <f>$E$16</f>
        <v>11.53</v>
      </c>
      <c r="F34" s="110">
        <f>$F$16</f>
        <v>4.0000000000000001E-3</v>
      </c>
      <c r="G34" s="110">
        <f>$G$16</f>
        <v>31.420999999999999</v>
      </c>
      <c r="H34" s="112">
        <f>$H$16</f>
        <v>10.43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6.7270000000000003</v>
      </c>
      <c r="E35" s="111">
        <f>$E$17</f>
        <v>18.89</v>
      </c>
      <c r="F35" s="110">
        <f>$F$17</f>
        <v>0</v>
      </c>
      <c r="G35" s="110">
        <f>$G$17</f>
        <v>8.6129999999999995</v>
      </c>
      <c r="H35" s="112">
        <f>$H$17</f>
        <v>17</v>
      </c>
    </row>
    <row r="36" spans="2:8" ht="15" customHeight="1" x14ac:dyDescent="0.2">
      <c r="B36" s="109" t="s">
        <v>102</v>
      </c>
      <c r="C36" s="110">
        <f>$C$18</f>
        <v>8.1000000000000003E-2</v>
      </c>
      <c r="D36" s="110">
        <f>$D$18</f>
        <v>19.983000000000001</v>
      </c>
      <c r="E36" s="111">
        <f>$E$18</f>
        <v>36.42</v>
      </c>
      <c r="F36" s="110">
        <f>$F$18</f>
        <v>0.08</v>
      </c>
      <c r="G36" s="110">
        <f>$G$18</f>
        <v>28.497</v>
      </c>
      <c r="H36" s="112">
        <f>$H$18</f>
        <v>22.15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34.302</v>
      </c>
      <c r="E37" s="111">
        <f>$E$19</f>
        <v>15.59</v>
      </c>
      <c r="F37" s="110">
        <f>$F$19</f>
        <v>0</v>
      </c>
      <c r="G37" s="110">
        <f>$G$19</f>
        <v>43.655000000000001</v>
      </c>
      <c r="H37" s="112">
        <f>$H$19</f>
        <v>11.85</v>
      </c>
    </row>
    <row r="38" spans="2:8" ht="15" customHeight="1" x14ac:dyDescent="0.2">
      <c r="B38" s="113" t="s">
        <v>104</v>
      </c>
      <c r="C38" s="114">
        <f>$C$20</f>
        <v>4.0259999999999998</v>
      </c>
      <c r="D38" s="114">
        <f>$D$20</f>
        <v>38.762</v>
      </c>
      <c r="E38" s="115">
        <f>$E$20</f>
        <v>14.16</v>
      </c>
      <c r="F38" s="114">
        <f>$F$20</f>
        <v>3.8879999999999999</v>
      </c>
      <c r="G38" s="114">
        <f>$G$20</f>
        <v>45.853000000000002</v>
      </c>
      <c r="H38" s="116">
        <f>$H$20</f>
        <v>11.49</v>
      </c>
    </row>
    <row r="41" spans="2:8" ht="15" customHeight="1" x14ac:dyDescent="0.2">
      <c r="B41" s="920" t="s">
        <v>77</v>
      </c>
      <c r="C41" s="916" t="s">
        <v>225</v>
      </c>
      <c r="D41" s="916"/>
      <c r="E41" s="916"/>
      <c r="F41" s="916" t="s">
        <v>226</v>
      </c>
      <c r="G41" s="916"/>
      <c r="H41" s="908"/>
    </row>
    <row r="42" spans="2:8" ht="15" customHeight="1" x14ac:dyDescent="0.2">
      <c r="B42" s="921"/>
      <c r="C42" s="320" t="s">
        <v>78</v>
      </c>
      <c r="D42" s="912" t="s">
        <v>79</v>
      </c>
      <c r="E42" s="912"/>
      <c r="F42" s="690" t="s">
        <v>78</v>
      </c>
      <c r="G42" s="912" t="s">
        <v>79</v>
      </c>
      <c r="H42" s="902"/>
    </row>
    <row r="43" spans="2:8" ht="30" customHeight="1" x14ac:dyDescent="0.2">
      <c r="B43" s="921"/>
      <c r="C43" s="913" t="s">
        <v>325</v>
      </c>
      <c r="D43" s="913"/>
      <c r="E43" s="16" t="s">
        <v>82</v>
      </c>
      <c r="F43" s="913" t="s">
        <v>325</v>
      </c>
      <c r="G43" s="913"/>
      <c r="H43" s="17" t="s">
        <v>82</v>
      </c>
    </row>
    <row r="44" spans="2:8" ht="15" customHeight="1" x14ac:dyDescent="0.2">
      <c r="B44" s="143" t="str">
        <f>Index!$B$4</f>
        <v>Devon Cornwall and the Isles of Scilly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7.4710000000000001</v>
      </c>
      <c r="D45" s="108">
        <f>$J$9</f>
        <v>468.21199999999999</v>
      </c>
      <c r="E45" s="119">
        <f>$K$9</f>
        <v>3.15</v>
      </c>
      <c r="F45" s="108">
        <f>$L$9</f>
        <v>7.26</v>
      </c>
      <c r="G45" s="108">
        <f>$M$9</f>
        <v>462.70499999999998</v>
      </c>
      <c r="H45" s="120">
        <f>$N$9</f>
        <v>3.16</v>
      </c>
    </row>
    <row r="46" spans="2:8" ht="15" customHeight="1" x14ac:dyDescent="0.2">
      <c r="B46" s="109" t="s">
        <v>94</v>
      </c>
      <c r="C46" s="110">
        <f>$I$10</f>
        <v>0.754</v>
      </c>
      <c r="D46" s="110">
        <f>$J$10</f>
        <v>87.867000000000004</v>
      </c>
      <c r="E46" s="111">
        <f>$K$10</f>
        <v>7.66</v>
      </c>
      <c r="F46" s="110">
        <f>$L$10</f>
        <v>0.82699999999999996</v>
      </c>
      <c r="G46" s="110">
        <f>$M$10</f>
        <v>85.248999999999995</v>
      </c>
      <c r="H46" s="112">
        <f>$N$10</f>
        <v>7.51</v>
      </c>
    </row>
    <row r="47" spans="2:8" ht="15" customHeight="1" x14ac:dyDescent="0.2">
      <c r="B47" s="109" t="s">
        <v>95</v>
      </c>
      <c r="C47" s="110">
        <f>$I$11</f>
        <v>2.6259999999999999</v>
      </c>
      <c r="D47" s="110">
        <f>$J$11</f>
        <v>42.091000000000001</v>
      </c>
      <c r="E47" s="111">
        <f>$K$11</f>
        <v>13.36</v>
      </c>
      <c r="F47" s="110">
        <f>$L$11</f>
        <v>2.5009999999999999</v>
      </c>
      <c r="G47" s="110">
        <f>$M$11</f>
        <v>42.606000000000002</v>
      </c>
      <c r="H47" s="112">
        <f>$N$11</f>
        <v>13.31</v>
      </c>
    </row>
    <row r="48" spans="2:8" ht="15" customHeight="1" x14ac:dyDescent="0.2">
      <c r="B48" s="109" t="s">
        <v>96</v>
      </c>
      <c r="C48" s="110">
        <f>$I$12</f>
        <v>1.9E-2</v>
      </c>
      <c r="D48" s="110">
        <f>$J$12</f>
        <v>33.9</v>
      </c>
      <c r="E48" s="111">
        <f>$K$12</f>
        <v>11.11</v>
      </c>
      <c r="F48" s="110">
        <f>$L$12</f>
        <v>1.6E-2</v>
      </c>
      <c r="G48" s="110">
        <f>$M$12</f>
        <v>33.286000000000001</v>
      </c>
      <c r="H48" s="112">
        <f>$N$12</f>
        <v>11.16</v>
      </c>
    </row>
    <row r="49" spans="2:8" ht="15" customHeight="1" x14ac:dyDescent="0.2">
      <c r="B49" s="109" t="s">
        <v>97</v>
      </c>
      <c r="C49" s="110">
        <f>$I$13</f>
        <v>7.0000000000000007E-2</v>
      </c>
      <c r="D49" s="110">
        <f>$J$13</f>
        <v>64.41</v>
      </c>
      <c r="E49" s="111">
        <f>$K$13</f>
        <v>9.8000000000000007</v>
      </c>
      <c r="F49" s="110">
        <f>$L$13</f>
        <v>0.16900000000000001</v>
      </c>
      <c r="G49" s="110">
        <f>$M$13</f>
        <v>59.082999999999998</v>
      </c>
      <c r="H49" s="112">
        <f>$N$13</f>
        <v>9.48</v>
      </c>
    </row>
    <row r="50" spans="2:8" ht="15" customHeight="1" x14ac:dyDescent="0.2">
      <c r="B50" s="109" t="s">
        <v>98</v>
      </c>
      <c r="C50" s="110">
        <f>$I$14</f>
        <v>0.154</v>
      </c>
      <c r="D50" s="110">
        <f>$J$14</f>
        <v>30.696000000000002</v>
      </c>
      <c r="E50" s="111">
        <f>$K$14</f>
        <v>14.02</v>
      </c>
      <c r="F50" s="110">
        <f>$L$14</f>
        <v>0.183</v>
      </c>
      <c r="G50" s="110">
        <f>$M$14</f>
        <v>29.507000000000001</v>
      </c>
      <c r="H50" s="112">
        <f>$N$14</f>
        <v>14.66</v>
      </c>
    </row>
    <row r="51" spans="2:8" ht="15" customHeight="1" x14ac:dyDescent="0.2">
      <c r="B51" s="109" t="s">
        <v>248</v>
      </c>
      <c r="C51" s="110">
        <f>$I$15</f>
        <v>9.7000000000000003E-2</v>
      </c>
      <c r="D51" s="110">
        <f>$J$15</f>
        <v>27.228000000000002</v>
      </c>
      <c r="E51" s="111">
        <f>$K$15</f>
        <v>22</v>
      </c>
      <c r="F51" s="110">
        <f>$L$15</f>
        <v>8.1000000000000003E-2</v>
      </c>
      <c r="G51" s="110">
        <f>$M$15</f>
        <v>27.614000000000001</v>
      </c>
      <c r="H51" s="112">
        <f>$N$15</f>
        <v>21.93</v>
      </c>
    </row>
    <row r="52" spans="2:8" ht="15" customHeight="1" x14ac:dyDescent="0.2">
      <c r="B52" s="109" t="s">
        <v>100</v>
      </c>
      <c r="C52" s="110">
        <f>$I$16</f>
        <v>1.2E-2</v>
      </c>
      <c r="D52" s="110">
        <f>$J$16</f>
        <v>35.399000000000001</v>
      </c>
      <c r="E52" s="111">
        <f>$K$16</f>
        <v>10.14</v>
      </c>
      <c r="F52" s="110">
        <f>$L$16</f>
        <v>1.4E-2</v>
      </c>
      <c r="G52" s="110">
        <f>$M$16</f>
        <v>35.28</v>
      </c>
      <c r="H52" s="112">
        <f>$N$16</f>
        <v>9.83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11.002000000000001</v>
      </c>
      <c r="E53" s="111">
        <f>$K$17</f>
        <v>15.54</v>
      </c>
      <c r="F53" s="110">
        <f>$L$17</f>
        <v>0</v>
      </c>
      <c r="G53" s="110">
        <f>$M$17</f>
        <v>13</v>
      </c>
      <c r="H53" s="112">
        <f>$N$17</f>
        <v>15.09</v>
      </c>
    </row>
    <row r="54" spans="2:8" ht="15" customHeight="1" x14ac:dyDescent="0.2">
      <c r="B54" s="109" t="s">
        <v>102</v>
      </c>
      <c r="C54" s="110">
        <f>$I$18</f>
        <v>7.6999999999999999E-2</v>
      </c>
      <c r="D54" s="110">
        <f>$J$18</f>
        <v>29.242999999999999</v>
      </c>
      <c r="E54" s="111">
        <f>$K$18</f>
        <v>20.86</v>
      </c>
      <c r="F54" s="110">
        <f>$L$18</f>
        <v>8.2000000000000003E-2</v>
      </c>
      <c r="G54" s="110">
        <f>$M$18</f>
        <v>27.734999999999999</v>
      </c>
      <c r="H54" s="112">
        <f>$N$18</f>
        <v>21.15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50.685000000000002</v>
      </c>
      <c r="E55" s="111">
        <f>$K$19</f>
        <v>11.51</v>
      </c>
      <c r="F55" s="110">
        <f>$L$19</f>
        <v>0</v>
      </c>
      <c r="G55" s="110">
        <f>$M$19</f>
        <v>52.116999999999997</v>
      </c>
      <c r="H55" s="112">
        <f>$N$19</f>
        <v>11.56</v>
      </c>
    </row>
    <row r="56" spans="2:8" ht="15" customHeight="1" x14ac:dyDescent="0.2">
      <c r="B56" s="113" t="s">
        <v>104</v>
      </c>
      <c r="C56" s="114">
        <f>$I$20</f>
        <v>3.6629999999999998</v>
      </c>
      <c r="D56" s="114">
        <f>$J$20</f>
        <v>56.505000000000003</v>
      </c>
      <c r="E56" s="115">
        <f>$K$20</f>
        <v>9.83</v>
      </c>
      <c r="F56" s="114">
        <f>$L$20</f>
        <v>3.3879999999999999</v>
      </c>
      <c r="G56" s="114">
        <f>$M$20</f>
        <v>57.987000000000002</v>
      </c>
      <c r="H56" s="116">
        <f>$N$20</f>
        <v>9.36</v>
      </c>
    </row>
    <row r="59" spans="2:8" ht="15" customHeight="1" x14ac:dyDescent="0.2">
      <c r="B59" s="920" t="s">
        <v>77</v>
      </c>
      <c r="C59" s="916" t="s">
        <v>227</v>
      </c>
      <c r="D59" s="916"/>
      <c r="E59" s="916"/>
      <c r="F59" s="916" t="s">
        <v>228</v>
      </c>
      <c r="G59" s="916"/>
      <c r="H59" s="908"/>
    </row>
    <row r="60" spans="2:8" ht="15" customHeight="1" x14ac:dyDescent="0.2">
      <c r="B60" s="921"/>
      <c r="C60" s="320" t="s">
        <v>78</v>
      </c>
      <c r="D60" s="912" t="s">
        <v>79</v>
      </c>
      <c r="E60" s="912"/>
      <c r="F60" s="690" t="s">
        <v>78</v>
      </c>
      <c r="G60" s="912" t="s">
        <v>79</v>
      </c>
      <c r="H60" s="902"/>
    </row>
    <row r="61" spans="2:8" ht="30" customHeight="1" x14ac:dyDescent="0.2">
      <c r="B61" s="921"/>
      <c r="C61" s="913" t="s">
        <v>325</v>
      </c>
      <c r="D61" s="913"/>
      <c r="E61" s="16" t="s">
        <v>82</v>
      </c>
      <c r="F61" s="913" t="s">
        <v>325</v>
      </c>
      <c r="G61" s="913"/>
      <c r="H61" s="17" t="s">
        <v>82</v>
      </c>
    </row>
    <row r="62" spans="2:8" ht="15" customHeight="1" x14ac:dyDescent="0.2">
      <c r="B62" s="143" t="str">
        <f>Index!$B$4</f>
        <v>Devon Cornwall and the Isles of Scilly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6.9320000000000004</v>
      </c>
      <c r="D63" s="108">
        <f>$P$9</f>
        <v>441.20699999999999</v>
      </c>
      <c r="E63" s="119">
        <f>$Q$9</f>
        <v>3.14</v>
      </c>
      <c r="F63" s="108">
        <f>$R$9</f>
        <v>6.758</v>
      </c>
      <c r="G63" s="108">
        <f>$S$9</f>
        <v>414.51299999999998</v>
      </c>
      <c r="H63" s="120">
        <f>$T$9</f>
        <v>3.12</v>
      </c>
    </row>
    <row r="64" spans="2:8" ht="15" customHeight="1" x14ac:dyDescent="0.2">
      <c r="B64" s="109" t="s">
        <v>94</v>
      </c>
      <c r="C64" s="110">
        <f>$O$10</f>
        <v>0.86</v>
      </c>
      <c r="D64" s="110">
        <f>$P$10</f>
        <v>81.287999999999997</v>
      </c>
      <c r="E64" s="111">
        <f>$Q$10</f>
        <v>7.43</v>
      </c>
      <c r="F64" s="110">
        <f>$R$10</f>
        <v>0.88500000000000001</v>
      </c>
      <c r="G64" s="110">
        <f>$S$10</f>
        <v>77.296999999999997</v>
      </c>
      <c r="H64" s="112">
        <f>$T$10</f>
        <v>7.37</v>
      </c>
    </row>
    <row r="65" spans="2:8" ht="15" customHeight="1" x14ac:dyDescent="0.2">
      <c r="B65" s="109" t="s">
        <v>95</v>
      </c>
      <c r="C65" s="110">
        <f>$O$11</f>
        <v>2.3809999999999998</v>
      </c>
      <c r="D65" s="110">
        <f>$P$11</f>
        <v>42.155000000000001</v>
      </c>
      <c r="E65" s="111">
        <f>$Q$11</f>
        <v>13.36</v>
      </c>
      <c r="F65" s="110">
        <f>$R$11</f>
        <v>2.3479999999999999</v>
      </c>
      <c r="G65" s="110">
        <f>$S$11</f>
        <v>40.908999999999999</v>
      </c>
      <c r="H65" s="112">
        <f>$T$11</f>
        <v>13.18</v>
      </c>
    </row>
    <row r="66" spans="2:8" ht="15" customHeight="1" x14ac:dyDescent="0.2">
      <c r="B66" s="109" t="s">
        <v>96</v>
      </c>
      <c r="C66" s="110">
        <f>$O$12</f>
        <v>1.4999999999999999E-2</v>
      </c>
      <c r="D66" s="110">
        <f>$P$12</f>
        <v>29.526</v>
      </c>
      <c r="E66" s="111">
        <f>$Q$12</f>
        <v>11.35</v>
      </c>
      <c r="F66" s="110">
        <f>$R$12</f>
        <v>1.4E-2</v>
      </c>
      <c r="G66" s="110">
        <f>$S$12</f>
        <v>26.2</v>
      </c>
      <c r="H66" s="112">
        <f>$T$12</f>
        <v>11.3</v>
      </c>
    </row>
    <row r="67" spans="2:8" ht="15" customHeight="1" x14ac:dyDescent="0.2">
      <c r="B67" s="109" t="s">
        <v>97</v>
      </c>
      <c r="C67" s="110">
        <f>$O$13</f>
        <v>0.21</v>
      </c>
      <c r="D67" s="110">
        <f>$P$13</f>
        <v>54.145000000000003</v>
      </c>
      <c r="E67" s="111">
        <f>$Q$13</f>
        <v>9.08</v>
      </c>
      <c r="F67" s="110">
        <f>$R$13</f>
        <v>0.20799999999999999</v>
      </c>
      <c r="G67" s="110">
        <f>$S$13</f>
        <v>49.314999999999998</v>
      </c>
      <c r="H67" s="112">
        <f>$T$13</f>
        <v>9.1</v>
      </c>
    </row>
    <row r="68" spans="2:8" ht="15" customHeight="1" x14ac:dyDescent="0.2">
      <c r="B68" s="109" t="s">
        <v>98</v>
      </c>
      <c r="C68" s="110">
        <f>$O$14</f>
        <v>0.26400000000000001</v>
      </c>
      <c r="D68" s="110">
        <f>$P$14</f>
        <v>26.678999999999998</v>
      </c>
      <c r="E68" s="111">
        <f>$Q$14</f>
        <v>14.86</v>
      </c>
      <c r="F68" s="110">
        <f>$R$14</f>
        <v>0.33100000000000002</v>
      </c>
      <c r="G68" s="110">
        <f>$S$14</f>
        <v>24.242000000000001</v>
      </c>
      <c r="H68" s="112">
        <f>$T$14</f>
        <v>14.86</v>
      </c>
    </row>
    <row r="69" spans="2:8" ht="15" customHeight="1" x14ac:dyDescent="0.2">
      <c r="B69" s="109" t="s">
        <v>248</v>
      </c>
      <c r="C69" s="110">
        <f>$O$15</f>
        <v>8.2000000000000003E-2</v>
      </c>
      <c r="D69" s="110">
        <f>$P$15</f>
        <v>27.558</v>
      </c>
      <c r="E69" s="111">
        <f>$Q$15</f>
        <v>21.94</v>
      </c>
      <c r="F69" s="110">
        <f>$R$15</f>
        <v>8.6999999999999994E-2</v>
      </c>
      <c r="G69" s="110">
        <f>$S$15</f>
        <v>25.988</v>
      </c>
      <c r="H69" s="112">
        <f>$T$15</f>
        <v>22.15</v>
      </c>
    </row>
    <row r="70" spans="2:8" ht="15" customHeight="1" x14ac:dyDescent="0.2">
      <c r="B70" s="109" t="s">
        <v>100</v>
      </c>
      <c r="C70" s="110">
        <f>$O$16</f>
        <v>1.2999999999999999E-2</v>
      </c>
      <c r="D70" s="110">
        <f>$P$16</f>
        <v>32.036999999999999</v>
      </c>
      <c r="E70" s="111">
        <f>$Q$16</f>
        <v>9.69</v>
      </c>
      <c r="F70" s="110">
        <f>$R$16</f>
        <v>1.2E-2</v>
      </c>
      <c r="G70" s="110">
        <f>$S$16</f>
        <v>27.344999999999999</v>
      </c>
      <c r="H70" s="112">
        <f>$T$16</f>
        <v>9.67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13.972</v>
      </c>
      <c r="E71" s="111">
        <f>$Q$17</f>
        <v>14.94</v>
      </c>
      <c r="F71" s="110">
        <f>$R$17</f>
        <v>0</v>
      </c>
      <c r="G71" s="110">
        <f>$S$17</f>
        <v>14.679</v>
      </c>
      <c r="H71" s="112">
        <f>$T$17</f>
        <v>15.31</v>
      </c>
    </row>
    <row r="72" spans="2:8" ht="15" customHeight="1" x14ac:dyDescent="0.2">
      <c r="B72" s="109" t="s">
        <v>102</v>
      </c>
      <c r="C72" s="110">
        <f>$O$18</f>
        <v>7.6999999999999999E-2</v>
      </c>
      <c r="D72" s="110">
        <f>$P$18</f>
        <v>24.204999999999998</v>
      </c>
      <c r="E72" s="111">
        <f>$Q$18</f>
        <v>20.25</v>
      </c>
      <c r="F72" s="110">
        <f>$R$18</f>
        <v>6.7000000000000004E-2</v>
      </c>
      <c r="G72" s="110">
        <f>$S$18</f>
        <v>20.555</v>
      </c>
      <c r="H72" s="112">
        <f>$T$18</f>
        <v>19.75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52.158000000000001</v>
      </c>
      <c r="E73" s="111">
        <f>$Q$19</f>
        <v>11.61</v>
      </c>
      <c r="F73" s="110">
        <f>$R$19</f>
        <v>0</v>
      </c>
      <c r="G73" s="110">
        <f>$S$19</f>
        <v>51.220999999999997</v>
      </c>
      <c r="H73" s="112">
        <f>$T$19</f>
        <v>11.65</v>
      </c>
    </row>
    <row r="74" spans="2:8" ht="15" customHeight="1" x14ac:dyDescent="0.2">
      <c r="B74" s="113" t="s">
        <v>104</v>
      </c>
      <c r="C74" s="114">
        <f>$O$20</f>
        <v>3.0289999999999999</v>
      </c>
      <c r="D74" s="114">
        <f>$P$20</f>
        <v>58.472999999999999</v>
      </c>
      <c r="E74" s="115">
        <f>$Q$20</f>
        <v>9</v>
      </c>
      <c r="F74" s="114">
        <f>$R$20</f>
        <v>2.806</v>
      </c>
      <c r="G74" s="114">
        <f>$S$20</f>
        <v>57.911999999999999</v>
      </c>
      <c r="H74" s="116">
        <f>$T$20</f>
        <v>8.75</v>
      </c>
    </row>
    <row r="77" spans="2:8" ht="15" customHeight="1" x14ac:dyDescent="0.2">
      <c r="B77" s="920" t="s">
        <v>77</v>
      </c>
      <c r="C77" s="916" t="s">
        <v>332</v>
      </c>
      <c r="D77" s="916"/>
      <c r="E77" s="916"/>
      <c r="F77" s="916" t="s">
        <v>333</v>
      </c>
      <c r="G77" s="916"/>
      <c r="H77" s="908"/>
    </row>
    <row r="78" spans="2:8" ht="15" customHeight="1" x14ac:dyDescent="0.2">
      <c r="B78" s="921"/>
      <c r="C78" s="320" t="s">
        <v>78</v>
      </c>
      <c r="D78" s="912" t="s">
        <v>79</v>
      </c>
      <c r="E78" s="912"/>
      <c r="F78" s="690" t="s">
        <v>78</v>
      </c>
      <c r="G78" s="912" t="s">
        <v>79</v>
      </c>
      <c r="H78" s="902"/>
    </row>
    <row r="79" spans="2:8" ht="30" customHeight="1" x14ac:dyDescent="0.2">
      <c r="B79" s="921"/>
      <c r="C79" s="913" t="s">
        <v>325</v>
      </c>
      <c r="D79" s="913"/>
      <c r="E79" s="16" t="s">
        <v>82</v>
      </c>
      <c r="F79" s="913" t="s">
        <v>325</v>
      </c>
      <c r="G79" s="913"/>
      <c r="H79" s="17" t="s">
        <v>82</v>
      </c>
    </row>
    <row r="80" spans="2:8" ht="15" customHeight="1" x14ac:dyDescent="0.2">
      <c r="B80" s="143" t="str">
        <f>Index!$B$4</f>
        <v>Devon Cornwall and the Isles of Scilly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6.6029999999999998</v>
      </c>
      <c r="D81" s="108">
        <f>$V$9</f>
        <v>382.98599999999999</v>
      </c>
      <c r="E81" s="119">
        <f>$W$9</f>
        <v>3.13</v>
      </c>
      <c r="F81" s="108">
        <f>$X$9</f>
        <v>6.6029999999999998</v>
      </c>
      <c r="G81" s="108">
        <f>$Y$9</f>
        <v>350.916</v>
      </c>
      <c r="H81" s="120">
        <f>$Z$9</f>
        <v>3.15</v>
      </c>
    </row>
    <row r="82" spans="2:8" ht="15" customHeight="1" x14ac:dyDescent="0.2">
      <c r="B82" s="109" t="s">
        <v>94</v>
      </c>
      <c r="C82" s="110">
        <f>$U$10</f>
        <v>0.91500000000000004</v>
      </c>
      <c r="D82" s="110">
        <f>$V$10</f>
        <v>72.584999999999994</v>
      </c>
      <c r="E82" s="111">
        <f>$W$10</f>
        <v>7.22</v>
      </c>
      <c r="F82" s="110">
        <f>$X$10</f>
        <v>0.94499999999999995</v>
      </c>
      <c r="G82" s="110">
        <f>$Y$10</f>
        <v>68.736000000000004</v>
      </c>
      <c r="H82" s="112">
        <f>$Z$10</f>
        <v>7.13</v>
      </c>
    </row>
    <row r="83" spans="2:8" ht="15" customHeight="1" x14ac:dyDescent="0.2">
      <c r="B83" s="109" t="s">
        <v>95</v>
      </c>
      <c r="C83" s="110">
        <f>$U$11</f>
        <v>2.3090000000000002</v>
      </c>
      <c r="D83" s="110">
        <f>$V$11</f>
        <v>38.865000000000002</v>
      </c>
      <c r="E83" s="111">
        <f>$W$11</f>
        <v>13.27</v>
      </c>
      <c r="F83" s="110">
        <f>$X$11</f>
        <v>2.403</v>
      </c>
      <c r="G83" s="110">
        <f>$Y$11</f>
        <v>36.795999999999999</v>
      </c>
      <c r="H83" s="112">
        <f>$Z$11</f>
        <v>13.32</v>
      </c>
    </row>
    <row r="84" spans="2:8" ht="15" customHeight="1" x14ac:dyDescent="0.2">
      <c r="B84" s="109" t="s">
        <v>96</v>
      </c>
      <c r="C84" s="110">
        <f>$U$12</f>
        <v>1.4999999999999999E-2</v>
      </c>
      <c r="D84" s="110">
        <f>$V$12</f>
        <v>22.062999999999999</v>
      </c>
      <c r="E84" s="111">
        <f>$W$12</f>
        <v>11.21</v>
      </c>
      <c r="F84" s="110">
        <f>$X$12</f>
        <v>1.7999999999999999E-2</v>
      </c>
      <c r="G84" s="110">
        <f>$Y$12</f>
        <v>18.731000000000002</v>
      </c>
      <c r="H84" s="112">
        <f>$Z$12</f>
        <v>11.12</v>
      </c>
    </row>
    <row r="85" spans="2:8" ht="15" customHeight="1" x14ac:dyDescent="0.2">
      <c r="B85" s="109" t="s">
        <v>97</v>
      </c>
      <c r="C85" s="110">
        <f>$U$13</f>
        <v>0.19</v>
      </c>
      <c r="D85" s="110">
        <f>$V$13</f>
        <v>43.773000000000003</v>
      </c>
      <c r="E85" s="111">
        <f>$W$13</f>
        <v>9.31</v>
      </c>
      <c r="F85" s="110">
        <f>$X$13</f>
        <v>0.16700000000000001</v>
      </c>
      <c r="G85" s="110">
        <f>$Y$13</f>
        <v>38.470999999999997</v>
      </c>
      <c r="H85" s="112">
        <f>$Z$13</f>
        <v>9.5</v>
      </c>
    </row>
    <row r="86" spans="2:8" ht="15" customHeight="1" x14ac:dyDescent="0.2">
      <c r="B86" s="109" t="s">
        <v>98</v>
      </c>
      <c r="C86" s="110">
        <f>$U$14</f>
        <v>0.39700000000000002</v>
      </c>
      <c r="D86" s="110">
        <f>$V$14</f>
        <v>21.702000000000002</v>
      </c>
      <c r="E86" s="111">
        <f>$W$14</f>
        <v>14.21</v>
      </c>
      <c r="F86" s="110">
        <f>$X$14</f>
        <v>0.45</v>
      </c>
      <c r="G86" s="110">
        <f>$Y$14</f>
        <v>19.18</v>
      </c>
      <c r="H86" s="112">
        <f>$Z$14</f>
        <v>13.55</v>
      </c>
    </row>
    <row r="87" spans="2:8" ht="15" customHeight="1" x14ac:dyDescent="0.2">
      <c r="B87" s="109" t="s">
        <v>248</v>
      </c>
      <c r="C87" s="110">
        <f>$U$15</f>
        <v>9.0999999999999998E-2</v>
      </c>
      <c r="D87" s="110">
        <f>$V$15</f>
        <v>23.800999999999998</v>
      </c>
      <c r="E87" s="111">
        <f>$W$15</f>
        <v>22.82</v>
      </c>
      <c r="F87" s="110">
        <f>$X$15</f>
        <v>0.1</v>
      </c>
      <c r="G87" s="110">
        <f>$Y$15</f>
        <v>22.285</v>
      </c>
      <c r="H87" s="112">
        <f>$Z$15</f>
        <v>22.86</v>
      </c>
    </row>
    <row r="88" spans="2:8" ht="15" customHeight="1" x14ac:dyDescent="0.2">
      <c r="B88" s="109" t="s">
        <v>100</v>
      </c>
      <c r="C88" s="110">
        <f>$U$16</f>
        <v>0.01</v>
      </c>
      <c r="D88" s="110">
        <f>$V$16</f>
        <v>22.568000000000001</v>
      </c>
      <c r="E88" s="111">
        <f>$W$16</f>
        <v>9.61</v>
      </c>
      <c r="F88" s="110">
        <f>$X$16</f>
        <v>7.0000000000000001E-3</v>
      </c>
      <c r="G88" s="110">
        <f>$Y$16</f>
        <v>18.062000000000001</v>
      </c>
      <c r="H88" s="112">
        <f>$Z$16</f>
        <v>9.58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14.526</v>
      </c>
      <c r="E89" s="111">
        <f>$W$17</f>
        <v>15.45</v>
      </c>
      <c r="F89" s="110">
        <f>$X$17</f>
        <v>0</v>
      </c>
      <c r="G89" s="110">
        <f>$Y$17</f>
        <v>13.94</v>
      </c>
      <c r="H89" s="112">
        <f>$Z$17</f>
        <v>15.59</v>
      </c>
    </row>
    <row r="90" spans="2:8" ht="15" customHeight="1" x14ac:dyDescent="0.2">
      <c r="B90" s="109" t="s">
        <v>102</v>
      </c>
      <c r="C90" s="110">
        <f>$U$18</f>
        <v>5.2999999999999999E-2</v>
      </c>
      <c r="D90" s="110">
        <f>$V$18</f>
        <v>18.46</v>
      </c>
      <c r="E90" s="111">
        <f>$W$18</f>
        <v>19.28</v>
      </c>
      <c r="F90" s="110">
        <f>$X$18</f>
        <v>4.7E-2</v>
      </c>
      <c r="G90" s="110">
        <f>$Y$18</f>
        <v>15.691000000000001</v>
      </c>
      <c r="H90" s="112">
        <f>$Z$18</f>
        <v>18.57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49.76</v>
      </c>
      <c r="E91" s="111">
        <f>$W$19</f>
        <v>11.68</v>
      </c>
      <c r="F91" s="110">
        <f>$X$19</f>
        <v>0</v>
      </c>
      <c r="G91" s="110">
        <f>$Y$19</f>
        <v>47.555999999999997</v>
      </c>
      <c r="H91" s="112">
        <f>$Z$19</f>
        <v>11.71</v>
      </c>
    </row>
    <row r="92" spans="2:8" ht="15" customHeight="1" x14ac:dyDescent="0.2">
      <c r="B92" s="113" t="s">
        <v>104</v>
      </c>
      <c r="C92" s="114">
        <f>$U$20</f>
        <v>2.6230000000000002</v>
      </c>
      <c r="D92" s="114">
        <f>$V$20</f>
        <v>56.277999999999999</v>
      </c>
      <c r="E92" s="115">
        <f>$W$20</f>
        <v>8.59</v>
      </c>
      <c r="F92" s="114">
        <f>$X$20</f>
        <v>2.4649999999999999</v>
      </c>
      <c r="G92" s="114">
        <f>$Y$20</f>
        <v>53.06</v>
      </c>
      <c r="H92" s="116">
        <f>$Z$20</f>
        <v>8.57</v>
      </c>
    </row>
    <row r="95" spans="2:8" ht="15" customHeight="1" x14ac:dyDescent="0.2">
      <c r="B95" s="920" t="s">
        <v>77</v>
      </c>
      <c r="C95" s="916" t="s">
        <v>231</v>
      </c>
      <c r="D95" s="916"/>
      <c r="E95" s="916"/>
      <c r="F95" s="916" t="s">
        <v>232</v>
      </c>
      <c r="G95" s="916"/>
      <c r="H95" s="908"/>
    </row>
    <row r="96" spans="2:8" ht="15" customHeight="1" x14ac:dyDescent="0.2">
      <c r="B96" s="921"/>
      <c r="C96" s="320" t="s">
        <v>78</v>
      </c>
      <c r="D96" s="912" t="s">
        <v>79</v>
      </c>
      <c r="E96" s="912"/>
      <c r="F96" s="690" t="s">
        <v>78</v>
      </c>
      <c r="G96" s="912" t="s">
        <v>79</v>
      </c>
      <c r="H96" s="902"/>
    </row>
    <row r="97" spans="2:8" ht="30" customHeight="1" x14ac:dyDescent="0.2">
      <c r="B97" s="921"/>
      <c r="C97" s="913" t="s">
        <v>325</v>
      </c>
      <c r="D97" s="913"/>
      <c r="E97" s="16" t="s">
        <v>82</v>
      </c>
      <c r="F97" s="913" t="s">
        <v>325</v>
      </c>
      <c r="G97" s="913"/>
      <c r="H97" s="17" t="s">
        <v>82</v>
      </c>
    </row>
    <row r="98" spans="2:8" ht="15" customHeight="1" x14ac:dyDescent="0.2">
      <c r="B98" s="143" t="str">
        <f>Index!$B$4</f>
        <v>Devon Cornwall and the Isles of Scilly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6.56</v>
      </c>
      <c r="D99" s="108">
        <f>$AB$9</f>
        <v>323.22300000000001</v>
      </c>
      <c r="E99" s="119">
        <f>$AC$9</f>
        <v>3.16</v>
      </c>
      <c r="F99" s="108">
        <f>$AD$9</f>
        <v>6.5910000000000002</v>
      </c>
      <c r="G99" s="108">
        <f>$AE$9</f>
        <v>299.22800000000001</v>
      </c>
      <c r="H99" s="120">
        <f>$AF$9</f>
        <v>3.2</v>
      </c>
    </row>
    <row r="100" spans="2:8" ht="15" customHeight="1" x14ac:dyDescent="0.2">
      <c r="B100" s="109" t="s">
        <v>94</v>
      </c>
      <c r="C100" s="110">
        <f>$AA$10</f>
        <v>0.97699999999999998</v>
      </c>
      <c r="D100" s="110">
        <f>$AB$10</f>
        <v>65.126000000000005</v>
      </c>
      <c r="E100" s="111">
        <f>$AC$10</f>
        <v>7.07</v>
      </c>
      <c r="F100" s="110">
        <f>$AD$10</f>
        <v>1.028</v>
      </c>
      <c r="G100" s="110">
        <f>$AE$10</f>
        <v>62.634</v>
      </c>
      <c r="H100" s="112">
        <f>$AF$10</f>
        <v>7.05</v>
      </c>
    </row>
    <row r="101" spans="2:8" ht="15" customHeight="1" x14ac:dyDescent="0.2">
      <c r="B101" s="109" t="s">
        <v>95</v>
      </c>
      <c r="C101" s="110">
        <f>$AA$11</f>
        <v>2.532</v>
      </c>
      <c r="D101" s="110">
        <f>$AB$11</f>
        <v>35.978999999999999</v>
      </c>
      <c r="E101" s="111">
        <f>$AC$11</f>
        <v>13.06</v>
      </c>
      <c r="F101" s="110">
        <f>$AD$11</f>
        <v>2.6829999999999998</v>
      </c>
      <c r="G101" s="110">
        <f>$AE$11</f>
        <v>34.405999999999999</v>
      </c>
      <c r="H101" s="112">
        <f>$AF$11</f>
        <v>12.92</v>
      </c>
    </row>
    <row r="102" spans="2:8" ht="15" customHeight="1" x14ac:dyDescent="0.2">
      <c r="B102" s="109" t="s">
        <v>96</v>
      </c>
      <c r="C102" s="110">
        <f>$AA$12</f>
        <v>1.7000000000000001E-2</v>
      </c>
      <c r="D102" s="110">
        <f>$AB$12</f>
        <v>16.102</v>
      </c>
      <c r="E102" s="111">
        <f>$AC$12</f>
        <v>10.9</v>
      </c>
      <c r="F102" s="110">
        <f>$AD$12</f>
        <v>1.7999999999999999E-2</v>
      </c>
      <c r="G102" s="110">
        <f>$AE$12</f>
        <v>14.236000000000001</v>
      </c>
      <c r="H102" s="112">
        <f>$AF$12</f>
        <v>10.91</v>
      </c>
    </row>
    <row r="103" spans="2:8" ht="15" customHeight="1" x14ac:dyDescent="0.2">
      <c r="B103" s="109" t="s">
        <v>97</v>
      </c>
      <c r="C103" s="110">
        <f>$AA$13</f>
        <v>0.14299999999999999</v>
      </c>
      <c r="D103" s="110">
        <f>$AB$13</f>
        <v>33.832000000000001</v>
      </c>
      <c r="E103" s="111">
        <f>$AC$13</f>
        <v>9.6199999999999992</v>
      </c>
      <c r="F103" s="110">
        <f>$AD$13</f>
        <v>0.13100000000000001</v>
      </c>
      <c r="G103" s="110">
        <f>$AE$13</f>
        <v>29.727</v>
      </c>
      <c r="H103" s="112">
        <f>$AF$13</f>
        <v>9.66</v>
      </c>
    </row>
    <row r="104" spans="2:8" ht="15" customHeight="1" x14ac:dyDescent="0.2">
      <c r="B104" s="109" t="s">
        <v>98</v>
      </c>
      <c r="C104" s="110">
        <f>$AA$14</f>
        <v>0.47</v>
      </c>
      <c r="D104" s="110">
        <f>$AB$14</f>
        <v>17.236999999999998</v>
      </c>
      <c r="E104" s="111">
        <f>$AC$14</f>
        <v>12.92</v>
      </c>
      <c r="F104" s="110">
        <f>$AD$14</f>
        <v>0.45800000000000002</v>
      </c>
      <c r="G104" s="110">
        <f>$AE$14</f>
        <v>14.724</v>
      </c>
      <c r="H104" s="112">
        <f>$AF$14</f>
        <v>11.87</v>
      </c>
    </row>
    <row r="105" spans="2:8" ht="15" customHeight="1" x14ac:dyDescent="0.2">
      <c r="B105" s="109" t="s">
        <v>248</v>
      </c>
      <c r="C105" s="110">
        <f>$AA$15</f>
        <v>9.7000000000000003E-2</v>
      </c>
      <c r="D105" s="110">
        <f>$AB$15</f>
        <v>20.638000000000002</v>
      </c>
      <c r="E105" s="111">
        <f>$AC$15</f>
        <v>23.06</v>
      </c>
      <c r="F105" s="110">
        <f>$AD$15</f>
        <v>0.104</v>
      </c>
      <c r="G105" s="110">
        <f>$AE$15</f>
        <v>18.015999999999998</v>
      </c>
      <c r="H105" s="112">
        <f>$AF$15</f>
        <v>23.62</v>
      </c>
    </row>
    <row r="106" spans="2:8" ht="15" customHeight="1" x14ac:dyDescent="0.2">
      <c r="B106" s="109" t="s">
        <v>100</v>
      </c>
      <c r="C106" s="110">
        <f>$AA$16</f>
        <v>6.0000000000000001E-3</v>
      </c>
      <c r="D106" s="110">
        <f>$AB$16</f>
        <v>14.324999999999999</v>
      </c>
      <c r="E106" s="111">
        <f>$AC$16</f>
        <v>9.6300000000000008</v>
      </c>
      <c r="F106" s="110">
        <f>$AD$16</f>
        <v>5.0000000000000001E-3</v>
      </c>
      <c r="G106" s="110">
        <f>$AE$16</f>
        <v>12.244</v>
      </c>
      <c r="H106" s="112">
        <f>$AF$16</f>
        <v>9.8000000000000007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13.398999999999999</v>
      </c>
      <c r="E107" s="111">
        <f>$AC$17</f>
        <v>15.76</v>
      </c>
      <c r="F107" s="110">
        <f>$AD$17</f>
        <v>0</v>
      </c>
      <c r="G107" s="110">
        <f>$AE$17</f>
        <v>12.694000000000001</v>
      </c>
      <c r="H107" s="112">
        <f>$AF$17</f>
        <v>15.9</v>
      </c>
    </row>
    <row r="108" spans="2:8" ht="15" customHeight="1" x14ac:dyDescent="0.2">
      <c r="B108" s="109" t="s">
        <v>102</v>
      </c>
      <c r="C108" s="110">
        <f>$AA$18</f>
        <v>4.4999999999999998E-2</v>
      </c>
      <c r="D108" s="110">
        <f>$AB$18</f>
        <v>13.563000000000001</v>
      </c>
      <c r="E108" s="111">
        <f>$AC$18</f>
        <v>18.59</v>
      </c>
      <c r="F108" s="110">
        <f>$AD$18</f>
        <v>3.7999999999999999E-2</v>
      </c>
      <c r="G108" s="110">
        <f>$AE$18</f>
        <v>11.734</v>
      </c>
      <c r="H108" s="112">
        <f>$AF$18</f>
        <v>18.84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44.85</v>
      </c>
      <c r="E109" s="111">
        <f>$AC$19</f>
        <v>11.74</v>
      </c>
      <c r="F109" s="110">
        <f>$AD$19</f>
        <v>0</v>
      </c>
      <c r="G109" s="110">
        <f>$AE$19</f>
        <v>41.912999999999997</v>
      </c>
      <c r="H109" s="112">
        <f>$AF$19</f>
        <v>11.77</v>
      </c>
    </row>
    <row r="110" spans="2:8" ht="15" customHeight="1" x14ac:dyDescent="0.2">
      <c r="B110" s="113" t="s">
        <v>104</v>
      </c>
      <c r="C110" s="114">
        <f>$AA$20</f>
        <v>2.2709999999999999</v>
      </c>
      <c r="D110" s="114">
        <f>$AB$20</f>
        <v>49.747</v>
      </c>
      <c r="E110" s="115">
        <f>$AC$20</f>
        <v>8.5399999999999991</v>
      </c>
      <c r="F110" s="114">
        <f>$AD$20</f>
        <v>2.1259999999999999</v>
      </c>
      <c r="G110" s="114">
        <f>$AE$20</f>
        <v>46.726999999999997</v>
      </c>
      <c r="H110" s="116">
        <f>$AF$20</f>
        <v>8.59</v>
      </c>
    </row>
    <row r="113" spans="2:5" ht="15" customHeight="1" x14ac:dyDescent="0.2">
      <c r="B113" s="920" t="s">
        <v>77</v>
      </c>
      <c r="C113" s="916" t="s">
        <v>233</v>
      </c>
      <c r="D113" s="916"/>
      <c r="E113" s="908"/>
    </row>
    <row r="114" spans="2:5" ht="15" customHeight="1" x14ac:dyDescent="0.2">
      <c r="B114" s="921"/>
      <c r="C114" s="320" t="s">
        <v>78</v>
      </c>
      <c r="D114" s="912" t="s">
        <v>79</v>
      </c>
      <c r="E114" s="902"/>
    </row>
    <row r="115" spans="2:5" ht="30" customHeight="1" x14ac:dyDescent="0.2">
      <c r="B115" s="921"/>
      <c r="C115" s="913" t="s">
        <v>325</v>
      </c>
      <c r="D115" s="913"/>
      <c r="E115" s="17" t="s">
        <v>82</v>
      </c>
    </row>
    <row r="116" spans="2:5" ht="15" customHeight="1" x14ac:dyDescent="0.2">
      <c r="B116" s="143" t="str">
        <f>Index!$B$4</f>
        <v>Devon Cornwall and the Isles of Scilly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6.649</v>
      </c>
      <c r="D117" s="108">
        <f>$AH$9</f>
        <v>279.96300000000002</v>
      </c>
      <c r="E117" s="120">
        <f>$AI$9</f>
        <v>3.24</v>
      </c>
    </row>
    <row r="118" spans="2:5" ht="15" customHeight="1" x14ac:dyDescent="0.2">
      <c r="B118" s="109" t="s">
        <v>94</v>
      </c>
      <c r="C118" s="110">
        <f>$AG$10</f>
        <v>1.0760000000000001</v>
      </c>
      <c r="D118" s="110">
        <f>$AH$10</f>
        <v>59.59</v>
      </c>
      <c r="E118" s="112">
        <f>$AI$10</f>
        <v>7.03</v>
      </c>
    </row>
    <row r="119" spans="2:5" ht="15" customHeight="1" x14ac:dyDescent="0.2">
      <c r="B119" s="109" t="s">
        <v>95</v>
      </c>
      <c r="C119" s="110">
        <f>$AG$11</f>
        <v>2.887</v>
      </c>
      <c r="D119" s="110">
        <f>$AH$11</f>
        <v>33.604999999999997</v>
      </c>
      <c r="E119" s="112">
        <f>$AI$11</f>
        <v>12.95</v>
      </c>
    </row>
    <row r="120" spans="2:5" ht="15" customHeight="1" x14ac:dyDescent="0.2">
      <c r="B120" s="109" t="s">
        <v>96</v>
      </c>
      <c r="C120" s="110">
        <f>$AG$12</f>
        <v>1.7000000000000001E-2</v>
      </c>
      <c r="D120" s="110">
        <f>$AH$12</f>
        <v>13.063000000000001</v>
      </c>
      <c r="E120" s="112">
        <f>$AI$12</f>
        <v>10.91</v>
      </c>
    </row>
    <row r="121" spans="2:5" ht="15" customHeight="1" x14ac:dyDescent="0.2">
      <c r="B121" s="109" t="s">
        <v>97</v>
      </c>
      <c r="C121" s="110">
        <f>$AG$13</f>
        <v>0.123</v>
      </c>
      <c r="D121" s="110">
        <f>$AH$13</f>
        <v>25.69</v>
      </c>
      <c r="E121" s="112">
        <f>$AI$13</f>
        <v>9.52</v>
      </c>
    </row>
    <row r="122" spans="2:5" ht="15" customHeight="1" x14ac:dyDescent="0.2">
      <c r="B122" s="109" t="s">
        <v>98</v>
      </c>
      <c r="C122" s="110">
        <f>$AG$14</f>
        <v>0.42</v>
      </c>
      <c r="D122" s="110">
        <f>$AH$14</f>
        <v>13.566000000000001</v>
      </c>
      <c r="E122" s="112">
        <f>$AI$14</f>
        <v>11.93</v>
      </c>
    </row>
    <row r="123" spans="2:5" ht="15" customHeight="1" x14ac:dyDescent="0.2">
      <c r="B123" s="109" t="s">
        <v>248</v>
      </c>
      <c r="C123" s="110">
        <f>$AG$15</f>
        <v>0.107</v>
      </c>
      <c r="D123" s="110">
        <f>$AH$15</f>
        <v>17.236000000000001</v>
      </c>
      <c r="E123" s="112">
        <f>$AI$15</f>
        <v>23.42</v>
      </c>
    </row>
    <row r="124" spans="2:5" ht="15" customHeight="1" x14ac:dyDescent="0.2">
      <c r="B124" s="109" t="s">
        <v>100</v>
      </c>
      <c r="C124" s="110">
        <f>$AG$16</f>
        <v>4.0000000000000001E-3</v>
      </c>
      <c r="D124" s="110">
        <f>$AH$16</f>
        <v>11.59</v>
      </c>
      <c r="E124" s="112">
        <f>$AI$16</f>
        <v>9.81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11.839</v>
      </c>
      <c r="E125" s="112">
        <f>$AI$17</f>
        <v>16.28</v>
      </c>
    </row>
    <row r="126" spans="2:5" ht="15" customHeight="1" x14ac:dyDescent="0.2">
      <c r="B126" s="109" t="s">
        <v>102</v>
      </c>
      <c r="C126" s="110">
        <f>$AG$18</f>
        <v>3.5000000000000003E-2</v>
      </c>
      <c r="D126" s="110">
        <f>$AH$18</f>
        <v>10.766</v>
      </c>
      <c r="E126" s="112">
        <f>$AI$18</f>
        <v>19.510000000000002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38.72</v>
      </c>
      <c r="E127" s="112">
        <f>$AI$19</f>
        <v>11.82</v>
      </c>
    </row>
    <row r="128" spans="2:5" ht="15" customHeight="1" x14ac:dyDescent="0.2">
      <c r="B128" s="113" t="s">
        <v>104</v>
      </c>
      <c r="C128" s="114">
        <f>$AG$20</f>
        <v>1.98</v>
      </c>
      <c r="D128" s="114">
        <f>$AH$20</f>
        <v>43.500999999999998</v>
      </c>
      <c r="E128" s="116">
        <f>$AI$20</f>
        <v>8.64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2.4899999999999999E-2</v>
      </c>
      <c r="D8" s="646">
        <f>'Section 12 data'!$D$13</f>
        <v>0.75673999999999997</v>
      </c>
      <c r="E8" s="201">
        <f>'Section 12 data'!$E$13</f>
        <v>22.22</v>
      </c>
      <c r="F8" s="647">
        <f>SUM(C8,D8)</f>
        <v>0.78164</v>
      </c>
    </row>
    <row r="9" spans="2:6" ht="15" customHeight="1" x14ac:dyDescent="0.2">
      <c r="B9" s="100" t="s">
        <v>335</v>
      </c>
      <c r="C9" s="645">
        <f>'Section 12 data'!$C$14</f>
        <v>2.4100000000000002E-3</v>
      </c>
      <c r="D9" s="646">
        <f>'Section 12 data'!$D$14</f>
        <v>1.8685</v>
      </c>
      <c r="E9" s="201">
        <f>'Section 12 data'!$E$14</f>
        <v>17.739999999999998</v>
      </c>
      <c r="F9" s="647">
        <f t="shared" ref="F9:F15" si="0">SUM(C9,D9)</f>
        <v>1.8709100000000001</v>
      </c>
    </row>
    <row r="10" spans="2:6" ht="15" customHeight="1" x14ac:dyDescent="0.2">
      <c r="B10" s="99" t="s">
        <v>336</v>
      </c>
      <c r="C10" s="645">
        <f>'Section 12 data'!$C$15</f>
        <v>0</v>
      </c>
      <c r="D10" s="646">
        <f>'Section 12 data'!$D$15</f>
        <v>2.2823099999999998</v>
      </c>
      <c r="E10" s="201">
        <f>'Section 12 data'!$E$15</f>
        <v>16.791835931009221</v>
      </c>
      <c r="F10" s="647">
        <f t="shared" si="0"/>
        <v>2.2823099999999998</v>
      </c>
    </row>
    <row r="11" spans="2:6" ht="15" customHeight="1" x14ac:dyDescent="0.2">
      <c r="B11" s="99" t="s">
        <v>337</v>
      </c>
      <c r="C11" s="645">
        <f>'Section 12 data'!$C$16</f>
        <v>1.0500000000000002E-3</v>
      </c>
      <c r="D11" s="646">
        <f>'Section 12 data'!$D$16</f>
        <v>3.6597200000000001</v>
      </c>
      <c r="E11" s="201">
        <f>'Section 12 data'!$E$16</f>
        <v>16.846088818726294</v>
      </c>
      <c r="F11" s="647">
        <f t="shared" si="0"/>
        <v>3.6607700000000003</v>
      </c>
    </row>
    <row r="12" spans="2:6" ht="15" customHeight="1" x14ac:dyDescent="0.2">
      <c r="B12" s="99" t="s">
        <v>338</v>
      </c>
      <c r="C12" s="645">
        <f>'Section 12 data'!$C$17</f>
        <v>7.1600000000000006E-3</v>
      </c>
      <c r="D12" s="646">
        <f>'Section 12 data'!$D$17</f>
        <v>1.31355</v>
      </c>
      <c r="E12" s="201">
        <f>'Section 12 data'!$E$17</f>
        <v>23.62</v>
      </c>
      <c r="F12" s="647">
        <f t="shared" si="0"/>
        <v>1.3207100000000001</v>
      </c>
    </row>
    <row r="13" spans="2:6" ht="15" customHeight="1" x14ac:dyDescent="0.2">
      <c r="B13" s="99" t="s">
        <v>339</v>
      </c>
      <c r="C13" s="645">
        <f>'Section 12 data'!$C$18</f>
        <v>4.3400000000000001E-3</v>
      </c>
      <c r="D13" s="646">
        <f>'Section 12 data'!$D$18</f>
        <v>0.95186999999999999</v>
      </c>
      <c r="E13" s="201">
        <f>'Section 12 data'!$E$18</f>
        <v>35.49</v>
      </c>
      <c r="F13" s="647">
        <f t="shared" si="0"/>
        <v>0.95621</v>
      </c>
    </row>
    <row r="14" spans="2:6" ht="15" customHeight="1" x14ac:dyDescent="0.2">
      <c r="B14" s="99" t="s">
        <v>268</v>
      </c>
      <c r="C14" s="645">
        <f>'Section 12 data'!$C$19</f>
        <v>2.1199999999999999E-3</v>
      </c>
      <c r="D14" s="646">
        <f>'Section 12 data'!$D$19</f>
        <v>0.12021</v>
      </c>
      <c r="E14" s="201">
        <f>'Section 12 data'!$E$19</f>
        <v>45.395849293752427</v>
      </c>
      <c r="F14" s="647">
        <f t="shared" si="0"/>
        <v>0.12232999999999999</v>
      </c>
    </row>
    <row r="15" spans="2:6" ht="15" customHeight="1" x14ac:dyDescent="0.2">
      <c r="B15" s="101" t="s">
        <v>80</v>
      </c>
      <c r="C15" s="102">
        <f>'Section 12 data'!$C$8</f>
        <v>4.197E-2</v>
      </c>
      <c r="D15" s="102">
        <f>'Section 12 data'!$D$8</f>
        <v>10.9529</v>
      </c>
      <c r="E15" s="316">
        <f>'Section 12 data'!$E$8</f>
        <v>8.6199999999999992</v>
      </c>
      <c r="F15" s="102">
        <f t="shared" si="0"/>
        <v>10.994869999999999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3"/>
      <c r="B3" s="797" t="s">
        <v>485</v>
      </c>
      <c r="C3" s="798"/>
      <c r="D3" s="798"/>
      <c r="E3" s="798"/>
      <c r="F3" s="799"/>
      <c r="H3" s="797" t="s">
        <v>485</v>
      </c>
      <c r="I3" s="800"/>
      <c r="J3" s="800"/>
      <c r="K3" s="800"/>
      <c r="L3" s="800"/>
      <c r="M3" s="800"/>
      <c r="N3" s="801"/>
      <c r="P3" s="797" t="s">
        <v>485</v>
      </c>
      <c r="Q3" s="798"/>
      <c r="R3" s="798"/>
      <c r="S3" s="798"/>
      <c r="T3" s="799"/>
    </row>
    <row r="4" spans="1:20" ht="13.5" thickBot="1" x14ac:dyDescent="0.25">
      <c r="A4" s="273"/>
      <c r="B4" s="281" t="s">
        <v>78</v>
      </c>
      <c r="C4" s="282" t="s">
        <v>379</v>
      </c>
      <c r="D4" s="282" t="s">
        <v>484</v>
      </c>
      <c r="E4" s="285" t="s">
        <v>482</v>
      </c>
      <c r="F4" s="283" t="s">
        <v>378</v>
      </c>
      <c r="H4" s="284" t="s">
        <v>308</v>
      </c>
      <c r="I4" s="285" t="s">
        <v>379</v>
      </c>
      <c r="J4" s="282" t="s">
        <v>484</v>
      </c>
      <c r="K4" s="285" t="s">
        <v>82</v>
      </c>
      <c r="L4" s="285" t="s">
        <v>309</v>
      </c>
      <c r="M4" s="285" t="s">
        <v>482</v>
      </c>
      <c r="N4" s="286" t="s">
        <v>378</v>
      </c>
      <c r="P4" s="281" t="s">
        <v>489</v>
      </c>
      <c r="Q4" s="282" t="s">
        <v>379</v>
      </c>
      <c r="R4" s="282" t="s">
        <v>484</v>
      </c>
      <c r="S4" s="285" t="s">
        <v>482</v>
      </c>
      <c r="T4" s="283" t="s">
        <v>378</v>
      </c>
    </row>
    <row r="5" spans="1:20" x14ac:dyDescent="0.2">
      <c r="A5" s="273"/>
      <c r="B5" s="299" t="s">
        <v>92</v>
      </c>
      <c r="C5" s="300">
        <v>2013</v>
      </c>
      <c r="D5" s="289">
        <v>1821.8979999999999</v>
      </c>
      <c r="E5" s="329"/>
      <c r="F5" s="337"/>
      <c r="G5" s="321"/>
      <c r="H5" s="332" t="s">
        <v>92</v>
      </c>
      <c r="I5" s="300">
        <v>2013</v>
      </c>
      <c r="J5" s="276">
        <v>6384.7110000000002</v>
      </c>
      <c r="K5" s="276">
        <v>7.17</v>
      </c>
      <c r="L5" s="289">
        <f t="shared" ref="L5:L15" si="0">(K5*J5)/100</f>
        <v>457.78377870000003</v>
      </c>
      <c r="M5" s="329"/>
      <c r="N5" s="337"/>
      <c r="O5" s="321"/>
      <c r="P5" s="332" t="s">
        <v>92</v>
      </c>
      <c r="Q5" s="300">
        <v>2013</v>
      </c>
      <c r="R5" s="289">
        <f>D5+J5</f>
        <v>8206.6090000000004</v>
      </c>
      <c r="S5" s="329"/>
      <c r="T5" s="337"/>
    </row>
    <row r="6" spans="1:20" x14ac:dyDescent="0.2">
      <c r="A6" s="273"/>
      <c r="B6" s="287"/>
      <c r="C6" s="288">
        <v>2017</v>
      </c>
      <c r="D6" s="279">
        <v>1954.567</v>
      </c>
      <c r="E6" s="330"/>
      <c r="F6" s="338"/>
      <c r="G6" s="321"/>
      <c r="H6" s="333"/>
      <c r="I6" s="288">
        <v>2017</v>
      </c>
      <c r="J6" s="277">
        <v>5919.8509999999997</v>
      </c>
      <c r="K6" s="277">
        <v>7.7</v>
      </c>
      <c r="L6" s="279">
        <f t="shared" si="0"/>
        <v>455.82852699999995</v>
      </c>
      <c r="M6" s="330"/>
      <c r="N6" s="338"/>
      <c r="O6" s="321"/>
      <c r="P6" s="333"/>
      <c r="Q6" s="288">
        <v>2017</v>
      </c>
      <c r="R6" s="279">
        <f t="shared" ref="R6:R15" si="1">D6+J6</f>
        <v>7874.4179999999997</v>
      </c>
      <c r="S6" s="330"/>
      <c r="T6" s="338"/>
    </row>
    <row r="7" spans="1:20" x14ac:dyDescent="0.2">
      <c r="A7" s="273"/>
      <c r="B7" s="287"/>
      <c r="C7" s="288">
        <v>2022</v>
      </c>
      <c r="D7" s="279">
        <v>2114.895</v>
      </c>
      <c r="E7" s="330"/>
      <c r="F7" s="338"/>
      <c r="G7" s="321"/>
      <c r="H7" s="333"/>
      <c r="I7" s="288">
        <v>2022</v>
      </c>
      <c r="J7" s="277">
        <v>4235.6289999999999</v>
      </c>
      <c r="K7" s="277">
        <v>7.63</v>
      </c>
      <c r="L7" s="279">
        <f t="shared" si="0"/>
        <v>323.17849269999999</v>
      </c>
      <c r="M7" s="330"/>
      <c r="N7" s="338"/>
      <c r="O7" s="321"/>
      <c r="P7" s="333"/>
      <c r="Q7" s="288">
        <v>2022</v>
      </c>
      <c r="R7" s="279">
        <f t="shared" si="1"/>
        <v>6350.5239999999994</v>
      </c>
      <c r="S7" s="330"/>
      <c r="T7" s="338"/>
    </row>
    <row r="8" spans="1:20" x14ac:dyDescent="0.2">
      <c r="A8" s="273"/>
      <c r="B8" s="287"/>
      <c r="C8" s="288">
        <v>2027</v>
      </c>
      <c r="D8" s="279">
        <v>2244.3789999999999</v>
      </c>
      <c r="E8" s="330"/>
      <c r="F8" s="338"/>
      <c r="G8" s="321"/>
      <c r="H8" s="333"/>
      <c r="I8" s="288">
        <v>2027</v>
      </c>
      <c r="J8" s="277">
        <v>3808.556</v>
      </c>
      <c r="K8" s="277">
        <v>8.4</v>
      </c>
      <c r="L8" s="279">
        <f t="shared" si="0"/>
        <v>319.91870400000005</v>
      </c>
      <c r="M8" s="330"/>
      <c r="N8" s="338"/>
      <c r="O8" s="321"/>
      <c r="P8" s="333"/>
      <c r="Q8" s="288">
        <v>2027</v>
      </c>
      <c r="R8" s="279">
        <f t="shared" si="1"/>
        <v>6052.9349999999995</v>
      </c>
      <c r="S8" s="330"/>
      <c r="T8" s="338"/>
    </row>
    <row r="9" spans="1:20" x14ac:dyDescent="0.2">
      <c r="A9" s="273"/>
      <c r="B9" s="287"/>
      <c r="C9" s="288">
        <v>2032</v>
      </c>
      <c r="D9" s="279">
        <v>2253.5810000000001</v>
      </c>
      <c r="E9" s="330"/>
      <c r="F9" s="338"/>
      <c r="G9" s="321"/>
      <c r="H9" s="333"/>
      <c r="I9" s="288">
        <v>2032</v>
      </c>
      <c r="J9" s="277">
        <v>3431.8420000000001</v>
      </c>
      <c r="K9" s="277">
        <v>8.52</v>
      </c>
      <c r="L9" s="279">
        <f t="shared" si="0"/>
        <v>292.39293839999999</v>
      </c>
      <c r="M9" s="330"/>
      <c r="N9" s="338"/>
      <c r="O9" s="321"/>
      <c r="P9" s="333"/>
      <c r="Q9" s="288">
        <v>2032</v>
      </c>
      <c r="R9" s="279">
        <f t="shared" si="1"/>
        <v>5685.4230000000007</v>
      </c>
      <c r="S9" s="330"/>
      <c r="T9" s="338"/>
    </row>
    <row r="10" spans="1:20" x14ac:dyDescent="0.2">
      <c r="A10" s="273"/>
      <c r="B10" s="287"/>
      <c r="C10" s="288">
        <v>2037</v>
      </c>
      <c r="D10" s="279">
        <v>2315.94</v>
      </c>
      <c r="E10" s="330"/>
      <c r="F10" s="338"/>
      <c r="G10" s="321"/>
      <c r="H10" s="333"/>
      <c r="I10" s="288">
        <v>2037</v>
      </c>
      <c r="J10" s="277">
        <v>3006.1669999999999</v>
      </c>
      <c r="K10" s="277">
        <v>9.09</v>
      </c>
      <c r="L10" s="279">
        <f>(K10*J10)/100</f>
        <v>273.26058030000002</v>
      </c>
      <c r="M10" s="330"/>
      <c r="N10" s="338"/>
      <c r="O10" s="321"/>
      <c r="P10" s="333"/>
      <c r="Q10" s="288">
        <v>2037</v>
      </c>
      <c r="R10" s="279">
        <f>D10+J10</f>
        <v>5322.107</v>
      </c>
      <c r="S10" s="330"/>
      <c r="T10" s="338"/>
    </row>
    <row r="11" spans="1:20" x14ac:dyDescent="0.2">
      <c r="A11" s="273"/>
      <c r="B11" s="287"/>
      <c r="C11" s="288">
        <v>2042</v>
      </c>
      <c r="D11" s="279">
        <v>2311.5279999999998</v>
      </c>
      <c r="E11" s="330"/>
      <c r="F11" s="338"/>
      <c r="G11" s="321"/>
      <c r="H11" s="333"/>
      <c r="I11" s="288">
        <v>2042</v>
      </c>
      <c r="J11" s="277">
        <v>2943.529</v>
      </c>
      <c r="K11" s="277">
        <v>8.39</v>
      </c>
      <c r="L11" s="279">
        <f>(K11*J11)/100</f>
        <v>246.96208310000003</v>
      </c>
      <c r="M11" s="330"/>
      <c r="N11" s="338"/>
      <c r="O11" s="321"/>
      <c r="P11" s="333"/>
      <c r="Q11" s="288">
        <v>2042</v>
      </c>
      <c r="R11" s="279">
        <f>D11+J11</f>
        <v>5255.0569999999998</v>
      </c>
      <c r="S11" s="330"/>
      <c r="T11" s="338"/>
    </row>
    <row r="12" spans="1:20" x14ac:dyDescent="0.2">
      <c r="A12" s="273"/>
      <c r="B12" s="287"/>
      <c r="C12" s="288">
        <v>2047</v>
      </c>
      <c r="D12" s="279">
        <v>2327.6729999999998</v>
      </c>
      <c r="E12" s="330"/>
      <c r="F12" s="338"/>
      <c r="G12" s="321"/>
      <c r="H12" s="333"/>
      <c r="I12" s="288">
        <v>2047</v>
      </c>
      <c r="J12" s="277">
        <v>2854.2739999999999</v>
      </c>
      <c r="K12" s="277">
        <v>8.82</v>
      </c>
      <c r="L12" s="279">
        <f>(K12*J12)/100</f>
        <v>251.7469668</v>
      </c>
      <c r="M12" s="330"/>
      <c r="N12" s="338"/>
      <c r="O12" s="321"/>
      <c r="P12" s="333"/>
      <c r="Q12" s="288">
        <v>2047</v>
      </c>
      <c r="R12" s="279">
        <f>D12+J12</f>
        <v>5181.9470000000001</v>
      </c>
      <c r="S12" s="330"/>
      <c r="T12" s="338"/>
    </row>
    <row r="13" spans="1:20" x14ac:dyDescent="0.2">
      <c r="A13" s="273"/>
      <c r="B13" s="287"/>
      <c r="C13" s="288">
        <v>2052</v>
      </c>
      <c r="D13" s="279">
        <v>2240.3389999999999</v>
      </c>
      <c r="E13" s="330"/>
      <c r="F13" s="338"/>
      <c r="G13" s="321"/>
      <c r="H13" s="333"/>
      <c r="I13" s="288">
        <v>2052</v>
      </c>
      <c r="J13" s="277">
        <v>2830.9490000000001</v>
      </c>
      <c r="K13" s="277">
        <v>8.6300000000000008</v>
      </c>
      <c r="L13" s="279">
        <f>(K13*J13)/100</f>
        <v>244.31089870000002</v>
      </c>
      <c r="M13" s="330"/>
      <c r="N13" s="338"/>
      <c r="O13" s="321"/>
      <c r="P13" s="333"/>
      <c r="Q13" s="288">
        <v>2052</v>
      </c>
      <c r="R13" s="279">
        <f>D13+J13</f>
        <v>5071.2880000000005</v>
      </c>
      <c r="S13" s="330"/>
      <c r="T13" s="338"/>
    </row>
    <row r="14" spans="1:20" x14ac:dyDescent="0.2">
      <c r="A14" s="273"/>
      <c r="B14" s="287"/>
      <c r="C14" s="288">
        <v>2057</v>
      </c>
      <c r="D14" s="279">
        <v>2272.7269999999999</v>
      </c>
      <c r="E14" s="330"/>
      <c r="F14" s="338"/>
      <c r="G14" s="321"/>
      <c r="H14" s="333"/>
      <c r="I14" s="288">
        <v>2057</v>
      </c>
      <c r="J14" s="277">
        <v>3146.2080000000001</v>
      </c>
      <c r="K14" s="277">
        <v>8.24</v>
      </c>
      <c r="L14" s="279">
        <f>(K14*J14)/100</f>
        <v>259.24753920000001</v>
      </c>
      <c r="M14" s="330"/>
      <c r="N14" s="338"/>
      <c r="O14" s="321"/>
      <c r="P14" s="333"/>
      <c r="Q14" s="288">
        <v>2057</v>
      </c>
      <c r="R14" s="279">
        <f>D14+J14</f>
        <v>5418.9349999999995</v>
      </c>
      <c r="S14" s="330"/>
      <c r="T14" s="338"/>
    </row>
    <row r="15" spans="1:20" ht="13.5" thickBot="1" x14ac:dyDescent="0.25">
      <c r="A15" s="273"/>
      <c r="B15" s="292"/>
      <c r="C15" s="293">
        <v>2062</v>
      </c>
      <c r="D15" s="294">
        <v>2291.3029999999999</v>
      </c>
      <c r="E15" s="331"/>
      <c r="F15" s="339"/>
      <c r="G15" s="321"/>
      <c r="H15" s="334"/>
      <c r="I15" s="293">
        <v>2062</v>
      </c>
      <c r="J15" s="335">
        <v>3147.1260000000002</v>
      </c>
      <c r="K15" s="335">
        <v>6.92</v>
      </c>
      <c r="L15" s="294">
        <f t="shared" si="0"/>
        <v>217.78111920000001</v>
      </c>
      <c r="M15" s="331"/>
      <c r="N15" s="339"/>
      <c r="O15" s="321"/>
      <c r="P15" s="334"/>
      <c r="Q15" s="293">
        <v>2062</v>
      </c>
      <c r="R15" s="294">
        <f t="shared" si="1"/>
        <v>5438.4290000000001</v>
      </c>
      <c r="S15" s="331"/>
      <c r="T15" s="339"/>
    </row>
    <row r="16" spans="1:20" x14ac:dyDescent="0.2">
      <c r="A16" s="273"/>
      <c r="B16" s="297"/>
      <c r="C16" s="298"/>
      <c r="D16" s="279"/>
      <c r="E16" s="279"/>
      <c r="F16" s="274"/>
      <c r="G16" s="321"/>
      <c r="H16" s="336"/>
      <c r="I16" s="298"/>
      <c r="J16" s="279"/>
      <c r="K16" s="279"/>
      <c r="L16" s="279"/>
      <c r="M16" s="279"/>
      <c r="N16" s="274"/>
      <c r="O16" s="321"/>
      <c r="P16" s="336"/>
      <c r="Q16" s="298"/>
      <c r="R16" s="279"/>
      <c r="S16" s="279"/>
      <c r="T16" s="274"/>
    </row>
    <row r="17" spans="1:20" ht="13.5" thickBot="1" x14ac:dyDescent="0.25"/>
    <row r="18" spans="1:20" x14ac:dyDescent="0.2">
      <c r="A18" s="273"/>
      <c r="B18" s="797" t="s">
        <v>486</v>
      </c>
      <c r="C18" s="802"/>
      <c r="D18" s="802"/>
      <c r="E18" s="802"/>
      <c r="F18" s="803"/>
      <c r="H18" s="797" t="s">
        <v>486</v>
      </c>
      <c r="I18" s="800"/>
      <c r="J18" s="800"/>
      <c r="K18" s="800"/>
      <c r="L18" s="800"/>
      <c r="M18" s="800"/>
      <c r="N18" s="801"/>
      <c r="P18" s="797" t="s">
        <v>486</v>
      </c>
      <c r="Q18" s="802"/>
      <c r="R18" s="802"/>
      <c r="S18" s="802"/>
      <c r="T18" s="803"/>
    </row>
    <row r="19" spans="1:20" ht="13.5" thickBot="1" x14ac:dyDescent="0.25">
      <c r="A19" s="273"/>
      <c r="B19" s="281" t="s">
        <v>78</v>
      </c>
      <c r="C19" s="282" t="s">
        <v>483</v>
      </c>
      <c r="D19" s="282" t="s">
        <v>377</v>
      </c>
      <c r="E19" s="285" t="s">
        <v>482</v>
      </c>
      <c r="F19" s="283" t="s">
        <v>378</v>
      </c>
      <c r="H19" s="284" t="s">
        <v>308</v>
      </c>
      <c r="I19" s="282" t="s">
        <v>483</v>
      </c>
      <c r="J19" s="282" t="s">
        <v>377</v>
      </c>
      <c r="K19" s="285" t="s">
        <v>82</v>
      </c>
      <c r="L19" s="285" t="s">
        <v>309</v>
      </c>
      <c r="M19" s="285" t="s">
        <v>482</v>
      </c>
      <c r="N19" s="286" t="s">
        <v>378</v>
      </c>
      <c r="P19" s="281" t="s">
        <v>489</v>
      </c>
      <c r="Q19" s="282" t="s">
        <v>483</v>
      </c>
      <c r="R19" s="282" t="s">
        <v>377</v>
      </c>
      <c r="S19" s="285" t="s">
        <v>482</v>
      </c>
      <c r="T19" s="283" t="s">
        <v>378</v>
      </c>
    </row>
    <row r="20" spans="1:20" x14ac:dyDescent="0.2">
      <c r="A20" s="273"/>
      <c r="B20" s="299" t="s">
        <v>92</v>
      </c>
      <c r="C20" s="300" t="s">
        <v>331</v>
      </c>
      <c r="D20" s="289">
        <v>1877.1559999999999</v>
      </c>
      <c r="E20" s="291">
        <v>4</v>
      </c>
      <c r="F20" s="327">
        <f>D20*E20</f>
        <v>7508.6239999999998</v>
      </c>
      <c r="H20" s="299" t="s">
        <v>92</v>
      </c>
      <c r="I20" s="300" t="s">
        <v>331</v>
      </c>
      <c r="J20" s="290">
        <v>6009.2330000000002</v>
      </c>
      <c r="K20" s="290">
        <v>7.43</v>
      </c>
      <c r="L20" s="291">
        <f t="shared" ref="L20:L30" si="2">(K20*J20)/100</f>
        <v>446.48601189999999</v>
      </c>
      <c r="M20" s="291">
        <v>4</v>
      </c>
      <c r="N20" s="327">
        <f>J20*M20</f>
        <v>24036.932000000001</v>
      </c>
      <c r="P20" s="299" t="s">
        <v>92</v>
      </c>
      <c r="Q20" s="300" t="s">
        <v>331</v>
      </c>
      <c r="R20" s="289">
        <f>D20+J20</f>
        <v>7886.3890000000001</v>
      </c>
      <c r="S20" s="291">
        <v>4</v>
      </c>
      <c r="T20" s="327">
        <f>R20*S20</f>
        <v>31545.556</v>
      </c>
    </row>
    <row r="21" spans="1:20" x14ac:dyDescent="0.2">
      <c r="A21" s="273"/>
      <c r="B21" s="287"/>
      <c r="C21" s="288" t="s">
        <v>222</v>
      </c>
      <c r="D21" s="279">
        <v>2067.8319999999999</v>
      </c>
      <c r="E21" s="280">
        <v>5</v>
      </c>
      <c r="F21" s="278">
        <f t="shared" ref="F21:F30" si="3">D21*E21</f>
        <v>10339.16</v>
      </c>
      <c r="H21" s="287"/>
      <c r="I21" s="288" t="s">
        <v>222</v>
      </c>
      <c r="J21" s="275">
        <v>4902.0439999999999</v>
      </c>
      <c r="K21" s="275">
        <v>6.75</v>
      </c>
      <c r="L21" s="280">
        <f t="shared" si="2"/>
        <v>330.88797</v>
      </c>
      <c r="M21" s="280">
        <v>5</v>
      </c>
      <c r="N21" s="278">
        <f t="shared" ref="N21:N30" si="4">J21*M21</f>
        <v>24510.22</v>
      </c>
      <c r="P21" s="287"/>
      <c r="Q21" s="288" t="s">
        <v>222</v>
      </c>
      <c r="R21" s="279">
        <f t="shared" ref="R21:R30" si="5">D21+J21</f>
        <v>6969.8760000000002</v>
      </c>
      <c r="S21" s="280">
        <v>5</v>
      </c>
      <c r="T21" s="278">
        <f t="shared" ref="T21:T30" si="6">R21*S21</f>
        <v>34849.380000000005</v>
      </c>
    </row>
    <row r="22" spans="1:20" x14ac:dyDescent="0.2">
      <c r="A22" s="273"/>
      <c r="B22" s="287"/>
      <c r="C22" s="288" t="s">
        <v>225</v>
      </c>
      <c r="D22" s="279">
        <v>2197.7379999999998</v>
      </c>
      <c r="E22" s="280">
        <v>5</v>
      </c>
      <c r="F22" s="278">
        <f t="shared" si="3"/>
        <v>10988.689999999999</v>
      </c>
      <c r="H22" s="287"/>
      <c r="I22" s="288" t="s">
        <v>225</v>
      </c>
      <c r="J22" s="275">
        <v>3995.5529999999999</v>
      </c>
      <c r="K22" s="275">
        <v>7.89</v>
      </c>
      <c r="L22" s="280">
        <f t="shared" si="2"/>
        <v>315.24913169999996</v>
      </c>
      <c r="M22" s="280">
        <v>5</v>
      </c>
      <c r="N22" s="278">
        <f t="shared" si="4"/>
        <v>19977.764999999999</v>
      </c>
      <c r="P22" s="287"/>
      <c r="Q22" s="288" t="s">
        <v>225</v>
      </c>
      <c r="R22" s="279">
        <f t="shared" si="5"/>
        <v>6193.2909999999993</v>
      </c>
      <c r="S22" s="280">
        <v>5</v>
      </c>
      <c r="T22" s="278">
        <f t="shared" si="6"/>
        <v>30966.454999999994</v>
      </c>
    </row>
    <row r="23" spans="1:20" x14ac:dyDescent="0.2">
      <c r="A23" s="273"/>
      <c r="B23" s="287"/>
      <c r="C23" s="288" t="s">
        <v>226</v>
      </c>
      <c r="D23" s="279">
        <v>2254.884</v>
      </c>
      <c r="E23" s="280">
        <v>5</v>
      </c>
      <c r="F23" s="278">
        <f t="shared" si="3"/>
        <v>11274.42</v>
      </c>
      <c r="H23" s="287"/>
      <c r="I23" s="288" t="s">
        <v>226</v>
      </c>
      <c r="J23" s="275">
        <v>3553.1849999999999</v>
      </c>
      <c r="K23" s="275">
        <v>8.19</v>
      </c>
      <c r="L23" s="280">
        <f t="shared" si="2"/>
        <v>291.00585150000001</v>
      </c>
      <c r="M23" s="280">
        <v>5</v>
      </c>
      <c r="N23" s="278">
        <f t="shared" si="4"/>
        <v>17765.924999999999</v>
      </c>
      <c r="P23" s="287"/>
      <c r="Q23" s="288" t="s">
        <v>226</v>
      </c>
      <c r="R23" s="279">
        <f t="shared" si="5"/>
        <v>5808.0689999999995</v>
      </c>
      <c r="S23" s="280">
        <v>5</v>
      </c>
      <c r="T23" s="278">
        <f t="shared" si="6"/>
        <v>29040.344999999998</v>
      </c>
    </row>
    <row r="24" spans="1:20" x14ac:dyDescent="0.2">
      <c r="A24" s="273"/>
      <c r="B24" s="287"/>
      <c r="C24" s="288" t="s">
        <v>227</v>
      </c>
      <c r="D24" s="279">
        <v>2292.6550000000002</v>
      </c>
      <c r="E24" s="280">
        <v>5</v>
      </c>
      <c r="F24" s="278">
        <f t="shared" si="3"/>
        <v>11463.275000000001</v>
      </c>
      <c r="H24" s="287"/>
      <c r="I24" s="288" t="s">
        <v>227</v>
      </c>
      <c r="J24" s="275">
        <v>3148.9690000000001</v>
      </c>
      <c r="K24" s="275">
        <v>8.56</v>
      </c>
      <c r="L24" s="280">
        <f t="shared" si="2"/>
        <v>269.55174640000001</v>
      </c>
      <c r="M24" s="280">
        <v>5</v>
      </c>
      <c r="N24" s="278">
        <f t="shared" si="4"/>
        <v>15744.845000000001</v>
      </c>
      <c r="P24" s="287"/>
      <c r="Q24" s="288" t="s">
        <v>227</v>
      </c>
      <c r="R24" s="279">
        <f t="shared" si="5"/>
        <v>5441.6239999999998</v>
      </c>
      <c r="S24" s="280">
        <v>5</v>
      </c>
      <c r="T24" s="278">
        <f t="shared" si="6"/>
        <v>27208.12</v>
      </c>
    </row>
    <row r="25" spans="1:20" x14ac:dyDescent="0.2">
      <c r="A25" s="273"/>
      <c r="B25" s="287"/>
      <c r="C25" s="288" t="s">
        <v>228</v>
      </c>
      <c r="D25" s="279">
        <v>2327.1770000000001</v>
      </c>
      <c r="E25" s="280">
        <v>5</v>
      </c>
      <c r="F25" s="278">
        <f>D25*E25</f>
        <v>11635.885</v>
      </c>
      <c r="H25" s="287"/>
      <c r="I25" s="288" t="s">
        <v>228</v>
      </c>
      <c r="J25" s="275">
        <v>2970.6190000000001</v>
      </c>
      <c r="K25" s="275">
        <v>8.4700000000000006</v>
      </c>
      <c r="L25" s="280">
        <f>(K25*J25)/100</f>
        <v>251.61142930000003</v>
      </c>
      <c r="M25" s="280">
        <v>5</v>
      </c>
      <c r="N25" s="278">
        <f>J25*M25</f>
        <v>14853.095000000001</v>
      </c>
      <c r="P25" s="287"/>
      <c r="Q25" s="288" t="s">
        <v>228</v>
      </c>
      <c r="R25" s="279">
        <f>D25+J25</f>
        <v>5297.7960000000003</v>
      </c>
      <c r="S25" s="280">
        <v>5</v>
      </c>
      <c r="T25" s="278">
        <f>R25*S25</f>
        <v>26488.980000000003</v>
      </c>
    </row>
    <row r="26" spans="1:20" x14ac:dyDescent="0.2">
      <c r="A26" s="273"/>
      <c r="B26" s="287"/>
      <c r="C26" s="288" t="s">
        <v>332</v>
      </c>
      <c r="D26" s="279">
        <v>2326.4360000000001</v>
      </c>
      <c r="E26" s="280">
        <v>5</v>
      </c>
      <c r="F26" s="278">
        <f>D26*E26</f>
        <v>11632.18</v>
      </c>
      <c r="H26" s="287"/>
      <c r="I26" s="288" t="s">
        <v>332</v>
      </c>
      <c r="J26" s="275">
        <v>2799.7579999999998</v>
      </c>
      <c r="K26" s="275">
        <v>8.59</v>
      </c>
      <c r="L26" s="280">
        <f>(K26*J26)/100</f>
        <v>240.49921219999996</v>
      </c>
      <c r="M26" s="280">
        <v>5</v>
      </c>
      <c r="N26" s="278">
        <f>J26*M26</f>
        <v>13998.789999999999</v>
      </c>
      <c r="P26" s="287"/>
      <c r="Q26" s="288" t="s">
        <v>332</v>
      </c>
      <c r="R26" s="279">
        <f>D26+J26</f>
        <v>5126.1939999999995</v>
      </c>
      <c r="S26" s="280">
        <v>5</v>
      </c>
      <c r="T26" s="278">
        <f>R26*S26</f>
        <v>25630.969999999998</v>
      </c>
    </row>
    <row r="27" spans="1:20" x14ac:dyDescent="0.2">
      <c r="A27" s="273"/>
      <c r="B27" s="287"/>
      <c r="C27" s="288" t="s">
        <v>333</v>
      </c>
      <c r="D27" s="279">
        <v>2274.163</v>
      </c>
      <c r="E27" s="280">
        <v>5</v>
      </c>
      <c r="F27" s="278">
        <f>D27*E27</f>
        <v>11370.815000000001</v>
      </c>
      <c r="H27" s="287"/>
      <c r="I27" s="288" t="s">
        <v>333</v>
      </c>
      <c r="J27" s="275">
        <v>2776.8020000000001</v>
      </c>
      <c r="K27" s="275">
        <v>8.4700000000000006</v>
      </c>
      <c r="L27" s="280">
        <f>(K27*J27)/100</f>
        <v>235.19512940000004</v>
      </c>
      <c r="M27" s="280">
        <v>5</v>
      </c>
      <c r="N27" s="278">
        <f>J27*M27</f>
        <v>13884.01</v>
      </c>
      <c r="P27" s="287"/>
      <c r="Q27" s="288" t="s">
        <v>333</v>
      </c>
      <c r="R27" s="279">
        <f>D27+J27</f>
        <v>5050.9650000000001</v>
      </c>
      <c r="S27" s="280">
        <v>5</v>
      </c>
      <c r="T27" s="278">
        <f>R27*S27</f>
        <v>25254.825000000001</v>
      </c>
    </row>
    <row r="28" spans="1:20" x14ac:dyDescent="0.2">
      <c r="A28" s="273"/>
      <c r="B28" s="287"/>
      <c r="C28" s="288" t="s">
        <v>231</v>
      </c>
      <c r="D28" s="279">
        <v>2259.1680000000001</v>
      </c>
      <c r="E28" s="280">
        <v>5</v>
      </c>
      <c r="F28" s="278">
        <f>D28*E28</f>
        <v>11295.84</v>
      </c>
      <c r="H28" s="287"/>
      <c r="I28" s="288" t="s">
        <v>231</v>
      </c>
      <c r="J28" s="275">
        <v>3054.2330000000002</v>
      </c>
      <c r="K28" s="275">
        <v>8.25</v>
      </c>
      <c r="L28" s="280">
        <f>(K28*J28)/100</f>
        <v>251.97422250000002</v>
      </c>
      <c r="M28" s="280">
        <v>5</v>
      </c>
      <c r="N28" s="278">
        <f>J28*M28</f>
        <v>15271.165000000001</v>
      </c>
      <c r="P28" s="287"/>
      <c r="Q28" s="288" t="s">
        <v>231</v>
      </c>
      <c r="R28" s="279">
        <f>D28+J28</f>
        <v>5313.4009999999998</v>
      </c>
      <c r="S28" s="280">
        <v>5</v>
      </c>
      <c r="T28" s="278">
        <f>R28*S28</f>
        <v>26567.004999999997</v>
      </c>
    </row>
    <row r="29" spans="1:20" x14ac:dyDescent="0.2">
      <c r="A29" s="273"/>
      <c r="B29" s="287"/>
      <c r="C29" s="288" t="s">
        <v>232</v>
      </c>
      <c r="D29" s="279">
        <v>2296.0360000000001</v>
      </c>
      <c r="E29" s="280">
        <v>5</v>
      </c>
      <c r="F29" s="278">
        <f>D29*E29</f>
        <v>11480.18</v>
      </c>
      <c r="H29" s="287"/>
      <c r="I29" s="288" t="s">
        <v>232</v>
      </c>
      <c r="J29" s="275">
        <v>3164.9180000000001</v>
      </c>
      <c r="K29" s="275">
        <v>7.05</v>
      </c>
      <c r="L29" s="280">
        <f>(K29*J29)/100</f>
        <v>223.12671900000001</v>
      </c>
      <c r="M29" s="280">
        <v>5</v>
      </c>
      <c r="N29" s="278">
        <f>J29*M29</f>
        <v>15824.59</v>
      </c>
      <c r="P29" s="287"/>
      <c r="Q29" s="288" t="s">
        <v>232</v>
      </c>
      <c r="R29" s="279">
        <f>D29+J29</f>
        <v>5460.9539999999997</v>
      </c>
      <c r="S29" s="280">
        <v>5</v>
      </c>
      <c r="T29" s="278">
        <f>R29*S29</f>
        <v>27304.769999999997</v>
      </c>
    </row>
    <row r="30" spans="1:20" ht="13.5" thickBot="1" x14ac:dyDescent="0.25">
      <c r="A30" s="273"/>
      <c r="B30" s="292"/>
      <c r="C30" s="293" t="s">
        <v>233</v>
      </c>
      <c r="D30" s="294">
        <v>2257.1559999999999</v>
      </c>
      <c r="E30" s="296">
        <v>5</v>
      </c>
      <c r="F30" s="328">
        <f t="shared" si="3"/>
        <v>11285.779999999999</v>
      </c>
      <c r="H30" s="292"/>
      <c r="I30" s="293" t="s">
        <v>233</v>
      </c>
      <c r="J30" s="295">
        <v>3479.7310000000002</v>
      </c>
      <c r="K30" s="295">
        <v>6.68</v>
      </c>
      <c r="L30" s="296">
        <f t="shared" si="2"/>
        <v>232.44603080000002</v>
      </c>
      <c r="M30" s="296">
        <v>5</v>
      </c>
      <c r="N30" s="328">
        <f t="shared" si="4"/>
        <v>17398.655000000002</v>
      </c>
      <c r="P30" s="292"/>
      <c r="Q30" s="293" t="s">
        <v>233</v>
      </c>
      <c r="R30" s="294">
        <f t="shared" si="5"/>
        <v>5736.8870000000006</v>
      </c>
      <c r="S30" s="296">
        <v>5</v>
      </c>
      <c r="T30" s="328">
        <f t="shared" si="6"/>
        <v>28684.435000000005</v>
      </c>
    </row>
    <row r="31" spans="1:20" x14ac:dyDescent="0.2">
      <c r="A31" s="273"/>
      <c r="B31" s="297"/>
      <c r="C31" s="298"/>
      <c r="D31" s="279"/>
      <c r="E31" s="280"/>
      <c r="F31" s="274"/>
      <c r="H31" s="297"/>
      <c r="I31" s="298"/>
      <c r="J31" s="280"/>
      <c r="K31" s="280"/>
      <c r="L31" s="280"/>
      <c r="M31" s="280"/>
      <c r="N31" s="274"/>
      <c r="P31" s="297"/>
      <c r="Q31" s="298"/>
      <c r="R31" s="279"/>
      <c r="S31" s="280"/>
      <c r="T31" s="274"/>
    </row>
    <row r="32" spans="1:20" ht="13.5" thickBot="1" x14ac:dyDescent="0.25"/>
    <row r="33" spans="1:20" x14ac:dyDescent="0.2">
      <c r="A33" s="273"/>
      <c r="B33" s="797" t="s">
        <v>487</v>
      </c>
      <c r="C33" s="798"/>
      <c r="D33" s="798"/>
      <c r="E33" s="798"/>
      <c r="F33" s="799"/>
      <c r="H33" s="797" t="s">
        <v>487</v>
      </c>
      <c r="I33" s="800"/>
      <c r="J33" s="800"/>
      <c r="K33" s="800"/>
      <c r="L33" s="800"/>
      <c r="M33" s="800"/>
      <c r="N33" s="801"/>
      <c r="P33" s="797" t="s">
        <v>487</v>
      </c>
      <c r="Q33" s="798"/>
      <c r="R33" s="798"/>
      <c r="S33" s="798"/>
      <c r="T33" s="799"/>
    </row>
    <row r="34" spans="1:20" ht="13.5" thickBot="1" x14ac:dyDescent="0.25">
      <c r="A34" s="273"/>
      <c r="B34" s="281" t="s">
        <v>78</v>
      </c>
      <c r="C34" s="282" t="s">
        <v>483</v>
      </c>
      <c r="D34" s="282" t="s">
        <v>377</v>
      </c>
      <c r="E34" s="285" t="s">
        <v>482</v>
      </c>
      <c r="F34" s="283" t="s">
        <v>378</v>
      </c>
      <c r="H34" s="284" t="s">
        <v>308</v>
      </c>
      <c r="I34" s="282" t="s">
        <v>483</v>
      </c>
      <c r="J34" s="282" t="s">
        <v>377</v>
      </c>
      <c r="K34" s="285" t="s">
        <v>82</v>
      </c>
      <c r="L34" s="285" t="s">
        <v>309</v>
      </c>
      <c r="M34" s="285" t="s">
        <v>482</v>
      </c>
      <c r="N34" s="286" t="s">
        <v>378</v>
      </c>
      <c r="P34" s="281" t="s">
        <v>489</v>
      </c>
      <c r="Q34" s="282" t="s">
        <v>483</v>
      </c>
      <c r="R34" s="282" t="s">
        <v>377</v>
      </c>
      <c r="S34" s="285" t="s">
        <v>482</v>
      </c>
      <c r="T34" s="283" t="s">
        <v>378</v>
      </c>
    </row>
    <row r="35" spans="1:20" x14ac:dyDescent="0.2">
      <c r="A35" s="273"/>
      <c r="B35" s="299" t="s">
        <v>92</v>
      </c>
      <c r="C35" s="300" t="s">
        <v>331</v>
      </c>
      <c r="D35" s="289">
        <v>108.014</v>
      </c>
      <c r="E35" s="291">
        <v>4</v>
      </c>
      <c r="F35" s="327">
        <f>D35*E35</f>
        <v>432.05599999999998</v>
      </c>
      <c r="H35" s="299" t="s">
        <v>92</v>
      </c>
      <c r="I35" s="300" t="s">
        <v>331</v>
      </c>
      <c r="J35" s="290">
        <v>214.21199999999999</v>
      </c>
      <c r="K35" s="290">
        <v>6.29</v>
      </c>
      <c r="L35" s="291">
        <f t="shared" ref="L35:L45" si="7">(K35*J35)/100</f>
        <v>13.4739348</v>
      </c>
      <c r="M35" s="291">
        <v>4</v>
      </c>
      <c r="N35" s="327">
        <f>J35*M35</f>
        <v>856.84799999999996</v>
      </c>
      <c r="P35" s="299" t="s">
        <v>92</v>
      </c>
      <c r="Q35" s="300" t="s">
        <v>331</v>
      </c>
      <c r="R35" s="289">
        <f>D35+J35</f>
        <v>322.226</v>
      </c>
      <c r="S35" s="291">
        <v>4</v>
      </c>
      <c r="T35" s="327">
        <f>R35*S35</f>
        <v>1288.904</v>
      </c>
    </row>
    <row r="36" spans="1:20" x14ac:dyDescent="0.2">
      <c r="A36" s="273"/>
      <c r="B36" s="287"/>
      <c r="C36" s="288" t="s">
        <v>222</v>
      </c>
      <c r="D36" s="279">
        <v>105.068</v>
      </c>
      <c r="E36" s="280">
        <v>5</v>
      </c>
      <c r="F36" s="278">
        <f t="shared" ref="F36:F45" si="8">D36*E36</f>
        <v>525.34</v>
      </c>
      <c r="H36" s="287"/>
      <c r="I36" s="288" t="s">
        <v>222</v>
      </c>
      <c r="J36" s="275">
        <v>183.87200000000001</v>
      </c>
      <c r="K36" s="275">
        <v>7.12</v>
      </c>
      <c r="L36" s="280">
        <f t="shared" si="7"/>
        <v>13.0916864</v>
      </c>
      <c r="M36" s="280">
        <v>5</v>
      </c>
      <c r="N36" s="278">
        <f t="shared" ref="N36:N45" si="9">J36*M36</f>
        <v>919.36000000000013</v>
      </c>
      <c r="P36" s="287"/>
      <c r="Q36" s="288" t="s">
        <v>222</v>
      </c>
      <c r="R36" s="279">
        <f t="shared" ref="R36:R45" si="10">D36+J36</f>
        <v>288.94</v>
      </c>
      <c r="S36" s="280">
        <v>5</v>
      </c>
      <c r="T36" s="278">
        <f t="shared" ref="T36:T45" si="11">R36*S36</f>
        <v>1444.7</v>
      </c>
    </row>
    <row r="37" spans="1:20" x14ac:dyDescent="0.2">
      <c r="A37" s="273"/>
      <c r="B37" s="287"/>
      <c r="C37" s="288" t="s">
        <v>225</v>
      </c>
      <c r="D37" s="279">
        <v>98.620999999999995</v>
      </c>
      <c r="E37" s="280">
        <v>5</v>
      </c>
      <c r="F37" s="278">
        <f t="shared" si="8"/>
        <v>493.10499999999996</v>
      </c>
      <c r="H37" s="287"/>
      <c r="I37" s="288" t="s">
        <v>225</v>
      </c>
      <c r="J37" s="275">
        <v>146.76499999999999</v>
      </c>
      <c r="K37" s="275">
        <v>8.73</v>
      </c>
      <c r="L37" s="280">
        <f t="shared" si="7"/>
        <v>12.8125845</v>
      </c>
      <c r="M37" s="280">
        <v>5</v>
      </c>
      <c r="N37" s="278">
        <f t="shared" si="9"/>
        <v>733.82499999999993</v>
      </c>
      <c r="P37" s="287"/>
      <c r="Q37" s="288" t="s">
        <v>225</v>
      </c>
      <c r="R37" s="279">
        <f t="shared" si="10"/>
        <v>245.38599999999997</v>
      </c>
      <c r="S37" s="280">
        <v>5</v>
      </c>
      <c r="T37" s="278">
        <f t="shared" si="11"/>
        <v>1226.9299999999998</v>
      </c>
    </row>
    <row r="38" spans="1:20" x14ac:dyDescent="0.2">
      <c r="A38" s="273"/>
      <c r="B38" s="287"/>
      <c r="C38" s="288" t="s">
        <v>226</v>
      </c>
      <c r="D38" s="279">
        <v>93.903000000000006</v>
      </c>
      <c r="E38" s="280">
        <v>5</v>
      </c>
      <c r="F38" s="278">
        <f t="shared" si="8"/>
        <v>469.51500000000004</v>
      </c>
      <c r="H38" s="287"/>
      <c r="I38" s="288" t="s">
        <v>226</v>
      </c>
      <c r="J38" s="275">
        <v>136.99299999999999</v>
      </c>
      <c r="K38" s="275">
        <v>9.2100000000000009</v>
      </c>
      <c r="L38" s="280">
        <f t="shared" si="7"/>
        <v>12.617055300000002</v>
      </c>
      <c r="M38" s="280">
        <v>5</v>
      </c>
      <c r="N38" s="278">
        <f t="shared" si="9"/>
        <v>684.96499999999992</v>
      </c>
      <c r="P38" s="287"/>
      <c r="Q38" s="288" t="s">
        <v>226</v>
      </c>
      <c r="R38" s="279">
        <f t="shared" si="10"/>
        <v>230.89600000000002</v>
      </c>
      <c r="S38" s="280">
        <v>5</v>
      </c>
      <c r="T38" s="278">
        <f t="shared" si="11"/>
        <v>1154.48</v>
      </c>
    </row>
    <row r="39" spans="1:20" x14ac:dyDescent="0.2">
      <c r="A39" s="273"/>
      <c r="B39" s="287"/>
      <c r="C39" s="288" t="s">
        <v>227</v>
      </c>
      <c r="D39" s="279">
        <v>88.989000000000004</v>
      </c>
      <c r="E39" s="280">
        <v>5</v>
      </c>
      <c r="F39" s="278">
        <f t="shared" si="8"/>
        <v>444.94500000000005</v>
      </c>
      <c r="H39" s="287"/>
      <c r="I39" s="288" t="s">
        <v>227</v>
      </c>
      <c r="J39" s="275">
        <v>142.66200000000001</v>
      </c>
      <c r="K39" s="275">
        <v>8.7899999999999991</v>
      </c>
      <c r="L39" s="280">
        <f t="shared" si="7"/>
        <v>12.539989799999999</v>
      </c>
      <c r="M39" s="280">
        <v>5</v>
      </c>
      <c r="N39" s="278">
        <f t="shared" si="9"/>
        <v>713.31000000000006</v>
      </c>
      <c r="P39" s="287"/>
      <c r="Q39" s="288" t="s">
        <v>227</v>
      </c>
      <c r="R39" s="279">
        <f t="shared" si="10"/>
        <v>231.65100000000001</v>
      </c>
      <c r="S39" s="280">
        <v>5</v>
      </c>
      <c r="T39" s="278">
        <f t="shared" si="11"/>
        <v>1158.2550000000001</v>
      </c>
    </row>
    <row r="40" spans="1:20" x14ac:dyDescent="0.2">
      <c r="A40" s="273"/>
      <c r="B40" s="287"/>
      <c r="C40" s="288" t="s">
        <v>228</v>
      </c>
      <c r="D40" s="279">
        <v>88.123000000000005</v>
      </c>
      <c r="E40" s="280">
        <v>5</v>
      </c>
      <c r="F40" s="278">
        <f t="shared" si="8"/>
        <v>440.61500000000001</v>
      </c>
      <c r="H40" s="287"/>
      <c r="I40" s="288" t="s">
        <v>228</v>
      </c>
      <c r="J40" s="275">
        <v>154.31200000000001</v>
      </c>
      <c r="K40" s="275">
        <v>8.25</v>
      </c>
      <c r="L40" s="280">
        <f t="shared" si="7"/>
        <v>12.730740000000001</v>
      </c>
      <c r="M40" s="280">
        <v>5</v>
      </c>
      <c r="N40" s="278">
        <f t="shared" si="9"/>
        <v>771.56000000000006</v>
      </c>
      <c r="P40" s="287"/>
      <c r="Q40" s="288" t="s">
        <v>228</v>
      </c>
      <c r="R40" s="279">
        <f t="shared" si="10"/>
        <v>242.435</v>
      </c>
      <c r="S40" s="280">
        <v>5</v>
      </c>
      <c r="T40" s="278">
        <f t="shared" si="11"/>
        <v>1212.175</v>
      </c>
    </row>
    <row r="41" spans="1:20" x14ac:dyDescent="0.2">
      <c r="A41" s="273"/>
      <c r="B41" s="287"/>
      <c r="C41" s="288" t="s">
        <v>332</v>
      </c>
      <c r="D41" s="279">
        <v>87.787000000000006</v>
      </c>
      <c r="E41" s="280">
        <v>5</v>
      </c>
      <c r="F41" s="278">
        <f t="shared" si="8"/>
        <v>438.93500000000006</v>
      </c>
      <c r="H41" s="287"/>
      <c r="I41" s="288" t="s">
        <v>332</v>
      </c>
      <c r="J41" s="275">
        <v>164.05799999999999</v>
      </c>
      <c r="K41" s="275">
        <v>7.89</v>
      </c>
      <c r="L41" s="280">
        <f t="shared" si="7"/>
        <v>12.944176199999999</v>
      </c>
      <c r="M41" s="280">
        <v>5</v>
      </c>
      <c r="N41" s="278">
        <f t="shared" si="9"/>
        <v>820.29</v>
      </c>
      <c r="P41" s="287"/>
      <c r="Q41" s="288" t="s">
        <v>332</v>
      </c>
      <c r="R41" s="279">
        <f t="shared" si="10"/>
        <v>251.845</v>
      </c>
      <c r="S41" s="280">
        <v>5</v>
      </c>
      <c r="T41" s="278">
        <f t="shared" si="11"/>
        <v>1259.2249999999999</v>
      </c>
    </row>
    <row r="42" spans="1:20" x14ac:dyDescent="0.2">
      <c r="A42" s="273"/>
      <c r="B42" s="287"/>
      <c r="C42" s="288" t="s">
        <v>333</v>
      </c>
      <c r="D42" s="279">
        <v>88.135999999999996</v>
      </c>
      <c r="E42" s="280">
        <v>5</v>
      </c>
      <c r="F42" s="278">
        <f t="shared" si="8"/>
        <v>440.67999999999995</v>
      </c>
      <c r="H42" s="287"/>
      <c r="I42" s="288" t="s">
        <v>333</v>
      </c>
      <c r="J42" s="275">
        <v>178.90299999999999</v>
      </c>
      <c r="K42" s="275">
        <v>7.29</v>
      </c>
      <c r="L42" s="280">
        <f t="shared" si="7"/>
        <v>13.042028699999998</v>
      </c>
      <c r="M42" s="280">
        <v>5</v>
      </c>
      <c r="N42" s="278">
        <f t="shared" si="9"/>
        <v>894.51499999999999</v>
      </c>
      <c r="P42" s="287"/>
      <c r="Q42" s="288" t="s">
        <v>333</v>
      </c>
      <c r="R42" s="279">
        <f t="shared" si="10"/>
        <v>267.03899999999999</v>
      </c>
      <c r="S42" s="280">
        <v>5</v>
      </c>
      <c r="T42" s="278">
        <f t="shared" si="11"/>
        <v>1335.1949999999999</v>
      </c>
    </row>
    <row r="43" spans="1:20" x14ac:dyDescent="0.2">
      <c r="A43" s="273"/>
      <c r="B43" s="287"/>
      <c r="C43" s="288" t="s">
        <v>231</v>
      </c>
      <c r="D43" s="279">
        <v>90.846000000000004</v>
      </c>
      <c r="E43" s="280">
        <v>5</v>
      </c>
      <c r="F43" s="278">
        <f t="shared" si="8"/>
        <v>454.23</v>
      </c>
      <c r="H43" s="287"/>
      <c r="I43" s="288" t="s">
        <v>231</v>
      </c>
      <c r="J43" s="275">
        <v>193.39599999999999</v>
      </c>
      <c r="K43" s="275">
        <v>6.63</v>
      </c>
      <c r="L43" s="280">
        <f t="shared" si="7"/>
        <v>12.822154799999998</v>
      </c>
      <c r="M43" s="280">
        <v>5</v>
      </c>
      <c r="N43" s="278">
        <f t="shared" si="9"/>
        <v>966.9799999999999</v>
      </c>
      <c r="P43" s="287"/>
      <c r="Q43" s="288" t="s">
        <v>231</v>
      </c>
      <c r="R43" s="279">
        <f t="shared" si="10"/>
        <v>284.24199999999996</v>
      </c>
      <c r="S43" s="280">
        <v>5</v>
      </c>
      <c r="T43" s="278">
        <f t="shared" si="11"/>
        <v>1421.2099999999998</v>
      </c>
    </row>
    <row r="44" spans="1:20" x14ac:dyDescent="0.2">
      <c r="A44" s="273"/>
      <c r="B44" s="287"/>
      <c r="C44" s="288" t="s">
        <v>232</v>
      </c>
      <c r="D44" s="279">
        <v>96.028000000000006</v>
      </c>
      <c r="E44" s="280">
        <v>5</v>
      </c>
      <c r="F44" s="278">
        <f t="shared" si="8"/>
        <v>480.14000000000004</v>
      </c>
      <c r="H44" s="287"/>
      <c r="I44" s="288" t="s">
        <v>232</v>
      </c>
      <c r="J44" s="275">
        <v>204.45699999999999</v>
      </c>
      <c r="K44" s="275">
        <v>5.7</v>
      </c>
      <c r="L44" s="280">
        <f t="shared" si="7"/>
        <v>11.654049000000001</v>
      </c>
      <c r="M44" s="280">
        <v>5</v>
      </c>
      <c r="N44" s="278">
        <f t="shared" si="9"/>
        <v>1022.285</v>
      </c>
      <c r="P44" s="287"/>
      <c r="Q44" s="288" t="s">
        <v>232</v>
      </c>
      <c r="R44" s="279">
        <f t="shared" si="10"/>
        <v>300.48500000000001</v>
      </c>
      <c r="S44" s="280">
        <v>5</v>
      </c>
      <c r="T44" s="278">
        <f t="shared" si="11"/>
        <v>1502.4250000000002</v>
      </c>
    </row>
    <row r="45" spans="1:20" ht="13.5" thickBot="1" x14ac:dyDescent="0.25">
      <c r="A45" s="273"/>
      <c r="B45" s="292"/>
      <c r="C45" s="293" t="s">
        <v>233</v>
      </c>
      <c r="D45" s="294">
        <v>99.320999999999998</v>
      </c>
      <c r="E45" s="296">
        <v>5</v>
      </c>
      <c r="F45" s="328">
        <f t="shared" si="8"/>
        <v>496.60500000000002</v>
      </c>
      <c r="H45" s="292"/>
      <c r="I45" s="293" t="s">
        <v>233</v>
      </c>
      <c r="J45" s="295">
        <v>208.76400000000001</v>
      </c>
      <c r="K45" s="295">
        <v>5.34</v>
      </c>
      <c r="L45" s="296">
        <f t="shared" si="7"/>
        <v>11.147997600000002</v>
      </c>
      <c r="M45" s="296">
        <v>5</v>
      </c>
      <c r="N45" s="328">
        <f t="shared" si="9"/>
        <v>1043.8200000000002</v>
      </c>
      <c r="P45" s="292"/>
      <c r="Q45" s="293" t="s">
        <v>233</v>
      </c>
      <c r="R45" s="294">
        <f t="shared" si="10"/>
        <v>308.08500000000004</v>
      </c>
      <c r="S45" s="296">
        <v>5</v>
      </c>
      <c r="T45" s="328">
        <f t="shared" si="11"/>
        <v>1540.4250000000002</v>
      </c>
    </row>
    <row r="47" spans="1:20" ht="13.5" thickBot="1" x14ac:dyDescent="0.25"/>
    <row r="48" spans="1:20" x14ac:dyDescent="0.2">
      <c r="A48" s="273"/>
      <c r="B48" s="797" t="s">
        <v>488</v>
      </c>
      <c r="C48" s="798"/>
      <c r="D48" s="798"/>
      <c r="E48" s="798"/>
      <c r="F48" s="799"/>
      <c r="H48" s="797" t="s">
        <v>488</v>
      </c>
      <c r="I48" s="800"/>
      <c r="J48" s="800"/>
      <c r="K48" s="800"/>
      <c r="L48" s="800"/>
      <c r="M48" s="800"/>
      <c r="N48" s="801"/>
      <c r="P48" s="797" t="s">
        <v>488</v>
      </c>
      <c r="Q48" s="798"/>
      <c r="R48" s="798"/>
      <c r="S48" s="798"/>
      <c r="T48" s="799"/>
    </row>
    <row r="49" spans="1:20" ht="13.5" thickBot="1" x14ac:dyDescent="0.25">
      <c r="A49" s="273"/>
      <c r="B49" s="281" t="s">
        <v>78</v>
      </c>
      <c r="C49" s="282" t="s">
        <v>483</v>
      </c>
      <c r="D49" s="282" t="s">
        <v>377</v>
      </c>
      <c r="E49" s="285" t="s">
        <v>482</v>
      </c>
      <c r="F49" s="283" t="s">
        <v>378</v>
      </c>
      <c r="H49" s="284" t="s">
        <v>308</v>
      </c>
      <c r="I49" s="282" t="s">
        <v>483</v>
      </c>
      <c r="J49" s="282" t="s">
        <v>377</v>
      </c>
      <c r="K49" s="285" t="s">
        <v>82</v>
      </c>
      <c r="L49" s="285" t="s">
        <v>309</v>
      </c>
      <c r="M49" s="285" t="s">
        <v>482</v>
      </c>
      <c r="N49" s="286" t="s">
        <v>378</v>
      </c>
      <c r="P49" s="281" t="s">
        <v>489</v>
      </c>
      <c r="Q49" s="282" t="s">
        <v>483</v>
      </c>
      <c r="R49" s="282" t="s">
        <v>377</v>
      </c>
      <c r="S49" s="285" t="s">
        <v>482</v>
      </c>
      <c r="T49" s="283" t="s">
        <v>378</v>
      </c>
    </row>
    <row r="50" spans="1:20" x14ac:dyDescent="0.2">
      <c r="A50" s="273"/>
      <c r="B50" s="299" t="s">
        <v>92</v>
      </c>
      <c r="C50" s="300" t="s">
        <v>331</v>
      </c>
      <c r="D50" s="289">
        <v>75.849000000000004</v>
      </c>
      <c r="E50" s="291">
        <v>4</v>
      </c>
      <c r="F50" s="327">
        <f>D50*E50</f>
        <v>303.39600000000002</v>
      </c>
      <c r="H50" s="299" t="s">
        <v>92</v>
      </c>
      <c r="I50" s="300" t="s">
        <v>331</v>
      </c>
      <c r="J50" s="290">
        <v>330.42700000000002</v>
      </c>
      <c r="K50" s="290">
        <v>17.149999999999999</v>
      </c>
      <c r="L50" s="291">
        <f t="shared" ref="L50:L60" si="12">(K50*J50)/100</f>
        <v>56.6682305</v>
      </c>
      <c r="M50" s="291">
        <v>4</v>
      </c>
      <c r="N50" s="327">
        <f>J50*M50</f>
        <v>1321.7080000000001</v>
      </c>
      <c r="P50" s="299" t="s">
        <v>92</v>
      </c>
      <c r="Q50" s="300" t="s">
        <v>331</v>
      </c>
      <c r="R50" s="289">
        <f>D50+J50</f>
        <v>406.27600000000001</v>
      </c>
      <c r="S50" s="291">
        <v>4</v>
      </c>
      <c r="T50" s="327">
        <f>R50*S50</f>
        <v>1625.104</v>
      </c>
    </row>
    <row r="51" spans="1:20" x14ac:dyDescent="0.2">
      <c r="A51" s="273"/>
      <c r="B51" s="287"/>
      <c r="C51" s="288" t="s">
        <v>222</v>
      </c>
      <c r="D51" s="279">
        <v>72.099999999999994</v>
      </c>
      <c r="E51" s="280">
        <v>5</v>
      </c>
      <c r="F51" s="278">
        <f t="shared" ref="F51:F60" si="13">D51*E51</f>
        <v>360.5</v>
      </c>
      <c r="H51" s="287"/>
      <c r="I51" s="288" t="s">
        <v>222</v>
      </c>
      <c r="J51" s="275">
        <v>520.34100000000001</v>
      </c>
      <c r="K51" s="275">
        <v>15.88</v>
      </c>
      <c r="L51" s="280">
        <f t="shared" si="12"/>
        <v>82.63015080000001</v>
      </c>
      <c r="M51" s="280">
        <v>5</v>
      </c>
      <c r="N51" s="278">
        <f t="shared" ref="N51:N60" si="14">J51*M51</f>
        <v>2601.7049999999999</v>
      </c>
      <c r="P51" s="287"/>
      <c r="Q51" s="288" t="s">
        <v>222</v>
      </c>
      <c r="R51" s="279">
        <f t="shared" ref="R51:R60" si="15">D51+J51</f>
        <v>592.44100000000003</v>
      </c>
      <c r="S51" s="280">
        <v>5</v>
      </c>
      <c r="T51" s="278">
        <f t="shared" ref="T51:T60" si="16">R51*S51</f>
        <v>2962.2049999999999</v>
      </c>
    </row>
    <row r="52" spans="1:20" x14ac:dyDescent="0.2">
      <c r="A52" s="273"/>
      <c r="B52" s="287"/>
      <c r="C52" s="288" t="s">
        <v>225</v>
      </c>
      <c r="D52" s="279">
        <v>72.724000000000004</v>
      </c>
      <c r="E52" s="280">
        <v>5</v>
      </c>
      <c r="F52" s="278">
        <f t="shared" si="13"/>
        <v>363.62</v>
      </c>
      <c r="H52" s="287"/>
      <c r="I52" s="288" t="s">
        <v>225</v>
      </c>
      <c r="J52" s="275">
        <v>232.18</v>
      </c>
      <c r="K52" s="275">
        <v>11.5</v>
      </c>
      <c r="L52" s="280">
        <f t="shared" si="12"/>
        <v>26.700700000000001</v>
      </c>
      <c r="M52" s="280">
        <v>5</v>
      </c>
      <c r="N52" s="278">
        <f t="shared" si="14"/>
        <v>1160.9000000000001</v>
      </c>
      <c r="P52" s="287"/>
      <c r="Q52" s="288" t="s">
        <v>225</v>
      </c>
      <c r="R52" s="279">
        <f t="shared" si="15"/>
        <v>304.904</v>
      </c>
      <c r="S52" s="280">
        <v>5</v>
      </c>
      <c r="T52" s="278">
        <f t="shared" si="16"/>
        <v>1524.52</v>
      </c>
    </row>
    <row r="53" spans="1:20" x14ac:dyDescent="0.2">
      <c r="A53" s="273"/>
      <c r="B53" s="287"/>
      <c r="C53" s="288" t="s">
        <v>226</v>
      </c>
      <c r="D53" s="279">
        <v>92.063000000000002</v>
      </c>
      <c r="E53" s="280">
        <v>5</v>
      </c>
      <c r="F53" s="278">
        <f t="shared" si="13"/>
        <v>460.315</v>
      </c>
      <c r="H53" s="287"/>
      <c r="I53" s="288" t="s">
        <v>226</v>
      </c>
      <c r="J53" s="275">
        <v>212.33600000000001</v>
      </c>
      <c r="K53" s="275">
        <v>14.74</v>
      </c>
      <c r="L53" s="280">
        <f t="shared" si="12"/>
        <v>31.298326400000001</v>
      </c>
      <c r="M53" s="280">
        <v>5</v>
      </c>
      <c r="N53" s="278">
        <f t="shared" si="14"/>
        <v>1061.68</v>
      </c>
      <c r="P53" s="287"/>
      <c r="Q53" s="288" t="s">
        <v>226</v>
      </c>
      <c r="R53" s="279">
        <f t="shared" si="15"/>
        <v>304.399</v>
      </c>
      <c r="S53" s="280">
        <v>5</v>
      </c>
      <c r="T53" s="278">
        <f t="shared" si="16"/>
        <v>1521.9949999999999</v>
      </c>
    </row>
    <row r="54" spans="1:20" x14ac:dyDescent="0.2">
      <c r="A54" s="273"/>
      <c r="B54" s="287"/>
      <c r="C54" s="288" t="s">
        <v>227</v>
      </c>
      <c r="D54" s="279">
        <v>76.516999999999996</v>
      </c>
      <c r="E54" s="280">
        <v>5</v>
      </c>
      <c r="F54" s="278">
        <f t="shared" si="13"/>
        <v>382.58499999999998</v>
      </c>
      <c r="H54" s="287"/>
      <c r="I54" s="288" t="s">
        <v>227</v>
      </c>
      <c r="J54" s="275">
        <v>227.797</v>
      </c>
      <c r="K54" s="275">
        <v>14.85</v>
      </c>
      <c r="L54" s="280">
        <f t="shared" si="12"/>
        <v>33.827854500000001</v>
      </c>
      <c r="M54" s="280">
        <v>5</v>
      </c>
      <c r="N54" s="278">
        <f t="shared" si="14"/>
        <v>1138.9849999999999</v>
      </c>
      <c r="P54" s="287"/>
      <c r="Q54" s="288" t="s">
        <v>227</v>
      </c>
      <c r="R54" s="279">
        <f t="shared" si="15"/>
        <v>304.31399999999996</v>
      </c>
      <c r="S54" s="280">
        <v>5</v>
      </c>
      <c r="T54" s="278">
        <f t="shared" si="16"/>
        <v>1521.5699999999997</v>
      </c>
    </row>
    <row r="55" spans="1:20" x14ac:dyDescent="0.2">
      <c r="A55" s="273"/>
      <c r="B55" s="287"/>
      <c r="C55" s="288" t="s">
        <v>228</v>
      </c>
      <c r="D55" s="279">
        <v>89.004999999999995</v>
      </c>
      <c r="E55" s="280">
        <v>5</v>
      </c>
      <c r="F55" s="278">
        <f t="shared" si="13"/>
        <v>445.02499999999998</v>
      </c>
      <c r="H55" s="287"/>
      <c r="I55" s="288" t="s">
        <v>228</v>
      </c>
      <c r="J55" s="275">
        <v>166.84</v>
      </c>
      <c r="K55" s="275">
        <v>21.27</v>
      </c>
      <c r="L55" s="280">
        <f t="shared" si="12"/>
        <v>35.486868000000001</v>
      </c>
      <c r="M55" s="280">
        <v>5</v>
      </c>
      <c r="N55" s="278">
        <f t="shared" si="14"/>
        <v>834.2</v>
      </c>
      <c r="P55" s="287"/>
      <c r="Q55" s="288" t="s">
        <v>228</v>
      </c>
      <c r="R55" s="279">
        <f t="shared" si="15"/>
        <v>255.845</v>
      </c>
      <c r="S55" s="280">
        <v>5</v>
      </c>
      <c r="T55" s="278">
        <f t="shared" si="16"/>
        <v>1279.2249999999999</v>
      </c>
    </row>
    <row r="56" spans="1:20" x14ac:dyDescent="0.2">
      <c r="A56" s="273"/>
      <c r="B56" s="287"/>
      <c r="C56" s="288" t="s">
        <v>332</v>
      </c>
      <c r="D56" s="279">
        <v>84.558000000000007</v>
      </c>
      <c r="E56" s="280">
        <v>5</v>
      </c>
      <c r="F56" s="278">
        <f t="shared" si="13"/>
        <v>422.79</v>
      </c>
      <c r="H56" s="287"/>
      <c r="I56" s="288" t="s">
        <v>332</v>
      </c>
      <c r="J56" s="275">
        <v>181.90899999999999</v>
      </c>
      <c r="K56" s="275">
        <v>15.4</v>
      </c>
      <c r="L56" s="280">
        <f t="shared" si="12"/>
        <v>28.013985999999999</v>
      </c>
      <c r="M56" s="280">
        <v>5</v>
      </c>
      <c r="N56" s="278">
        <f t="shared" si="14"/>
        <v>909.54499999999996</v>
      </c>
      <c r="P56" s="287"/>
      <c r="Q56" s="288" t="s">
        <v>332</v>
      </c>
      <c r="R56" s="279">
        <f t="shared" si="15"/>
        <v>266.46699999999998</v>
      </c>
      <c r="S56" s="280">
        <v>5</v>
      </c>
      <c r="T56" s="278">
        <f t="shared" si="16"/>
        <v>1332.335</v>
      </c>
    </row>
    <row r="57" spans="1:20" x14ac:dyDescent="0.2">
      <c r="A57" s="273"/>
      <c r="B57" s="287"/>
      <c r="C57" s="288" t="s">
        <v>333</v>
      </c>
      <c r="D57" s="279">
        <v>105.60299999999999</v>
      </c>
      <c r="E57" s="280">
        <v>5</v>
      </c>
      <c r="F57" s="278">
        <f t="shared" si="13"/>
        <v>528.01499999999999</v>
      </c>
      <c r="H57" s="287"/>
      <c r="I57" s="288" t="s">
        <v>333</v>
      </c>
      <c r="J57" s="275">
        <v>183.56899999999999</v>
      </c>
      <c r="K57" s="275">
        <v>15.26</v>
      </c>
      <c r="L57" s="280">
        <f t="shared" si="12"/>
        <v>28.012629399999994</v>
      </c>
      <c r="M57" s="280">
        <v>5</v>
      </c>
      <c r="N57" s="278">
        <f t="shared" si="14"/>
        <v>917.84499999999991</v>
      </c>
      <c r="P57" s="287"/>
      <c r="Q57" s="288" t="s">
        <v>333</v>
      </c>
      <c r="R57" s="279">
        <f t="shared" si="15"/>
        <v>289.17199999999997</v>
      </c>
      <c r="S57" s="280">
        <v>5</v>
      </c>
      <c r="T57" s="278">
        <f t="shared" si="16"/>
        <v>1445.86</v>
      </c>
    </row>
    <row r="58" spans="1:20" x14ac:dyDescent="0.2">
      <c r="A58" s="273"/>
      <c r="B58" s="287"/>
      <c r="C58" s="288" t="s">
        <v>231</v>
      </c>
      <c r="D58" s="279">
        <v>84.367999999999995</v>
      </c>
      <c r="E58" s="280">
        <v>5</v>
      </c>
      <c r="F58" s="278">
        <f t="shared" si="13"/>
        <v>421.84</v>
      </c>
      <c r="H58" s="287"/>
      <c r="I58" s="288" t="s">
        <v>231</v>
      </c>
      <c r="J58" s="275">
        <v>130.34399999999999</v>
      </c>
      <c r="K58" s="275">
        <v>16.260000000000002</v>
      </c>
      <c r="L58" s="280">
        <f t="shared" si="12"/>
        <v>21.193934400000003</v>
      </c>
      <c r="M58" s="280">
        <v>5</v>
      </c>
      <c r="N58" s="278">
        <f t="shared" si="14"/>
        <v>651.72</v>
      </c>
      <c r="P58" s="287"/>
      <c r="Q58" s="288" t="s">
        <v>231</v>
      </c>
      <c r="R58" s="279">
        <f t="shared" si="15"/>
        <v>214.71199999999999</v>
      </c>
      <c r="S58" s="280">
        <v>5</v>
      </c>
      <c r="T58" s="278">
        <f t="shared" si="16"/>
        <v>1073.56</v>
      </c>
    </row>
    <row r="59" spans="1:20" x14ac:dyDescent="0.2">
      <c r="A59" s="273"/>
      <c r="B59" s="287"/>
      <c r="C59" s="288" t="s">
        <v>232</v>
      </c>
      <c r="D59" s="279">
        <v>92.313000000000002</v>
      </c>
      <c r="E59" s="280">
        <v>5</v>
      </c>
      <c r="F59" s="278">
        <f t="shared" si="13"/>
        <v>461.565</v>
      </c>
      <c r="H59" s="287"/>
      <c r="I59" s="288" t="s">
        <v>232</v>
      </c>
      <c r="J59" s="275">
        <v>204.273</v>
      </c>
      <c r="K59" s="275">
        <v>19.190000000000001</v>
      </c>
      <c r="L59" s="280">
        <f t="shared" si="12"/>
        <v>39.199988700000006</v>
      </c>
      <c r="M59" s="280">
        <v>5</v>
      </c>
      <c r="N59" s="278">
        <f t="shared" si="14"/>
        <v>1021.365</v>
      </c>
      <c r="P59" s="287"/>
      <c r="Q59" s="288" t="s">
        <v>232</v>
      </c>
      <c r="R59" s="279">
        <f t="shared" si="15"/>
        <v>296.58600000000001</v>
      </c>
      <c r="S59" s="280">
        <v>5</v>
      </c>
      <c r="T59" s="278">
        <f t="shared" si="16"/>
        <v>1482.93</v>
      </c>
    </row>
    <row r="60" spans="1:20" ht="13.5" thickBot="1" x14ac:dyDescent="0.25">
      <c r="A60" s="273"/>
      <c r="B60" s="292"/>
      <c r="C60" s="293" t="s">
        <v>233</v>
      </c>
      <c r="D60" s="294">
        <v>138.72300000000001</v>
      </c>
      <c r="E60" s="296">
        <v>5</v>
      </c>
      <c r="F60" s="328">
        <f t="shared" si="13"/>
        <v>693.61500000000001</v>
      </c>
      <c r="H60" s="292"/>
      <c r="I60" s="293" t="s">
        <v>233</v>
      </c>
      <c r="J60" s="295">
        <v>94.292000000000002</v>
      </c>
      <c r="K60" s="295">
        <v>6.48</v>
      </c>
      <c r="L60" s="296">
        <f t="shared" si="12"/>
        <v>6.1101216000000003</v>
      </c>
      <c r="M60" s="296">
        <v>5</v>
      </c>
      <c r="N60" s="328">
        <f t="shared" si="14"/>
        <v>471.46000000000004</v>
      </c>
      <c r="P60" s="292"/>
      <c r="Q60" s="293" t="s">
        <v>233</v>
      </c>
      <c r="R60" s="294">
        <f t="shared" si="15"/>
        <v>233.01500000000001</v>
      </c>
      <c r="S60" s="296">
        <v>5</v>
      </c>
      <c r="T60" s="328">
        <f t="shared" si="16"/>
        <v>1165.075</v>
      </c>
    </row>
    <row r="61" spans="1:20" x14ac:dyDescent="0.2">
      <c r="A61" s="273"/>
      <c r="B61" s="297"/>
      <c r="C61" s="298"/>
      <c r="D61" s="279"/>
      <c r="E61" s="280"/>
      <c r="F61" s="274"/>
      <c r="H61" s="297"/>
      <c r="I61" s="298"/>
      <c r="J61" s="280"/>
      <c r="K61" s="280"/>
      <c r="L61" s="280"/>
      <c r="M61" s="280"/>
      <c r="N61" s="274"/>
      <c r="P61" s="297"/>
      <c r="Q61" s="298"/>
      <c r="R61" s="279"/>
      <c r="S61" s="280"/>
      <c r="T61" s="274"/>
    </row>
    <row r="62" spans="1:20" x14ac:dyDescent="0.2">
      <c r="A62" s="273"/>
    </row>
    <row r="63" spans="1:20" x14ac:dyDescent="0.2">
      <c r="B63" s="788" t="s">
        <v>748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9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90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75.849000000000004</v>
      </c>
      <c r="D66" s="722">
        <v>72.099999999999994</v>
      </c>
      <c r="E66" s="722">
        <v>72.724000000000004</v>
      </c>
      <c r="F66" s="722">
        <v>92.063000000000002</v>
      </c>
      <c r="G66" s="722">
        <v>76.516999999999996</v>
      </c>
      <c r="H66" s="722">
        <v>89.004999999999995</v>
      </c>
      <c r="I66" s="722">
        <v>84.558000000000007</v>
      </c>
      <c r="J66" s="722">
        <v>105.60299999999999</v>
      </c>
      <c r="K66" s="722">
        <v>84.367999999999995</v>
      </c>
      <c r="L66" s="722">
        <v>92.313000000000002</v>
      </c>
      <c r="M66" s="723">
        <v>138.72300000000001</v>
      </c>
    </row>
    <row r="67" spans="2:24" x14ac:dyDescent="0.2">
      <c r="B67" s="724" t="s">
        <v>84</v>
      </c>
      <c r="C67" s="725">
        <v>49.874000000000002</v>
      </c>
      <c r="D67" s="725">
        <v>45.893999999999998</v>
      </c>
      <c r="E67" s="725">
        <v>45.279000000000003</v>
      </c>
      <c r="F67" s="725">
        <v>56.978999999999999</v>
      </c>
      <c r="G67" s="725">
        <v>42.661999999999999</v>
      </c>
      <c r="H67" s="725">
        <v>46.396000000000001</v>
      </c>
      <c r="I67" s="725">
        <v>41.27</v>
      </c>
      <c r="J67" s="725">
        <v>58.89</v>
      </c>
      <c r="K67" s="725">
        <v>39.039000000000001</v>
      </c>
      <c r="L67" s="725">
        <v>45.853000000000002</v>
      </c>
      <c r="M67" s="726">
        <v>45.24</v>
      </c>
    </row>
    <row r="68" spans="2:24" x14ac:dyDescent="0.2">
      <c r="B68" s="724" t="s">
        <v>85</v>
      </c>
      <c r="C68" s="725">
        <v>2.536</v>
      </c>
      <c r="D68" s="725">
        <v>2.641</v>
      </c>
      <c r="E68" s="725">
        <v>2.4609999999999999</v>
      </c>
      <c r="F68" s="725">
        <v>2.1949999999999998</v>
      </c>
      <c r="G68" s="725">
        <v>3.278</v>
      </c>
      <c r="H68" s="725">
        <v>3.2429999999999999</v>
      </c>
      <c r="I68" s="725">
        <v>2.2130000000000001</v>
      </c>
      <c r="J68" s="725">
        <v>2.3740000000000001</v>
      </c>
      <c r="K68" s="725">
        <v>2.585</v>
      </c>
      <c r="L68" s="725">
        <v>2.7509999999999999</v>
      </c>
      <c r="M68" s="726">
        <v>3.5550000000000002</v>
      </c>
    </row>
    <row r="69" spans="2:24" x14ac:dyDescent="0.2">
      <c r="B69" s="724" t="s">
        <v>86</v>
      </c>
      <c r="C69" s="725">
        <v>2.4</v>
      </c>
      <c r="D69" s="725">
        <v>3.1789999999999998</v>
      </c>
      <c r="E69" s="725">
        <v>4.4240000000000004</v>
      </c>
      <c r="F69" s="725">
        <v>1.974</v>
      </c>
      <c r="G69" s="725">
        <v>2.92</v>
      </c>
      <c r="H69" s="725">
        <v>1.149</v>
      </c>
      <c r="I69" s="725">
        <v>1.6080000000000001</v>
      </c>
      <c r="J69" s="725">
        <v>2.1789999999999998</v>
      </c>
      <c r="K69" s="725">
        <v>1.7270000000000001</v>
      </c>
      <c r="L69" s="725">
        <v>0.54700000000000004</v>
      </c>
      <c r="M69" s="726">
        <v>0.57199999999999995</v>
      </c>
    </row>
    <row r="70" spans="2:24" x14ac:dyDescent="0.2">
      <c r="B70" s="724" t="s">
        <v>87</v>
      </c>
      <c r="C70" s="725">
        <v>2.9460000000000002</v>
      </c>
      <c r="D70" s="725">
        <v>1.7569999999999999</v>
      </c>
      <c r="E70" s="725">
        <v>2.1160000000000001</v>
      </c>
      <c r="F70" s="725">
        <v>3.2589999999999999</v>
      </c>
      <c r="G70" s="725">
        <v>0.85899999999999999</v>
      </c>
      <c r="H70" s="725">
        <v>3.4740000000000002</v>
      </c>
      <c r="I70" s="725">
        <v>2.37</v>
      </c>
      <c r="J70" s="725">
        <v>2.923</v>
      </c>
      <c r="K70" s="725">
        <v>2.5670000000000002</v>
      </c>
      <c r="L70" s="725">
        <v>3.76</v>
      </c>
      <c r="M70" s="726">
        <v>8.2129999999999992</v>
      </c>
    </row>
    <row r="71" spans="2:24" x14ac:dyDescent="0.2">
      <c r="B71" s="724" t="s">
        <v>88</v>
      </c>
      <c r="C71" s="725">
        <v>2.3380000000000001</v>
      </c>
      <c r="D71" s="725">
        <v>2.8889999999999998</v>
      </c>
      <c r="E71" s="725">
        <v>3.9039999999999999</v>
      </c>
      <c r="F71" s="725">
        <v>3.7570000000000001</v>
      </c>
      <c r="G71" s="725">
        <v>3.9649999999999999</v>
      </c>
      <c r="H71" s="725">
        <v>4.0949999999999998</v>
      </c>
      <c r="I71" s="725">
        <v>4.2539999999999996</v>
      </c>
      <c r="J71" s="725">
        <v>4.8630000000000004</v>
      </c>
      <c r="K71" s="725">
        <v>4.9119999999999999</v>
      </c>
      <c r="L71" s="725">
        <v>5.1689999999999996</v>
      </c>
      <c r="M71" s="726">
        <v>4.8070000000000004</v>
      </c>
    </row>
    <row r="72" spans="2:24" x14ac:dyDescent="0.2">
      <c r="B72" s="724" t="s">
        <v>89</v>
      </c>
      <c r="C72" s="725">
        <v>6.923</v>
      </c>
      <c r="D72" s="725">
        <v>10.321</v>
      </c>
      <c r="E72" s="725">
        <v>9.5440000000000005</v>
      </c>
      <c r="F72" s="725">
        <v>16.466999999999999</v>
      </c>
      <c r="G72" s="725">
        <v>15.925000000000001</v>
      </c>
      <c r="H72" s="725">
        <v>22.777000000000001</v>
      </c>
      <c r="I72" s="725">
        <v>27.635999999999999</v>
      </c>
      <c r="J72" s="725">
        <v>25.423999999999999</v>
      </c>
      <c r="K72" s="725">
        <v>26.885000000000002</v>
      </c>
      <c r="L72" s="725">
        <v>27.873000000000001</v>
      </c>
      <c r="M72" s="726">
        <v>51.540999999999997</v>
      </c>
    </row>
    <row r="73" spans="2:24" x14ac:dyDescent="0.2">
      <c r="B73" s="724" t="s">
        <v>90</v>
      </c>
      <c r="C73" s="725">
        <v>1.9</v>
      </c>
      <c r="D73" s="725">
        <v>0.95499999999999996</v>
      </c>
      <c r="E73" s="725">
        <v>0.52200000000000002</v>
      </c>
      <c r="F73" s="725">
        <v>0.94799999999999995</v>
      </c>
      <c r="G73" s="725">
        <v>0.24199999999999999</v>
      </c>
      <c r="H73" s="725">
        <v>0.50600000000000001</v>
      </c>
      <c r="I73" s="725">
        <v>0.223</v>
      </c>
      <c r="J73" s="725">
        <v>0.373</v>
      </c>
      <c r="K73" s="725">
        <v>0.11799999999999999</v>
      </c>
      <c r="L73" s="725">
        <v>0.13700000000000001</v>
      </c>
      <c r="M73" s="726">
        <v>0.33900000000000002</v>
      </c>
    </row>
    <row r="74" spans="2:24" x14ac:dyDescent="0.2">
      <c r="B74" s="724" t="s">
        <v>91</v>
      </c>
      <c r="C74" s="725">
        <v>6.93</v>
      </c>
      <c r="D74" s="725">
        <v>4.4649999999999999</v>
      </c>
      <c r="E74" s="725">
        <v>4.4749999999999996</v>
      </c>
      <c r="F74" s="725">
        <v>6.4829999999999997</v>
      </c>
      <c r="G74" s="725">
        <v>6.6669999999999998</v>
      </c>
      <c r="H74" s="725">
        <v>7.3650000000000002</v>
      </c>
      <c r="I74" s="725">
        <v>4.984</v>
      </c>
      <c r="J74" s="725">
        <v>8.5779999999999994</v>
      </c>
      <c r="K74" s="725">
        <v>6.5339999999999998</v>
      </c>
      <c r="L74" s="725">
        <v>6.2240000000000002</v>
      </c>
      <c r="M74" s="726">
        <v>24.454999999999998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8" t="s">
        <v>748</v>
      </c>
      <c r="C80" s="791" t="s">
        <v>331</v>
      </c>
      <c r="D80" s="792"/>
      <c r="E80" s="791" t="s">
        <v>222</v>
      </c>
      <c r="F80" s="792"/>
      <c r="G80" s="791" t="s">
        <v>225</v>
      </c>
      <c r="H80" s="792"/>
      <c r="I80" s="791" t="s">
        <v>226</v>
      </c>
      <c r="J80" s="792"/>
      <c r="K80" s="791" t="s">
        <v>227</v>
      </c>
      <c r="L80" s="792"/>
      <c r="M80" s="791" t="s">
        <v>228</v>
      </c>
      <c r="N80" s="792"/>
      <c r="O80" s="791" t="s">
        <v>332</v>
      </c>
      <c r="P80" s="792"/>
      <c r="Q80" s="791" t="s">
        <v>333</v>
      </c>
      <c r="R80" s="792"/>
      <c r="S80" s="791" t="s">
        <v>231</v>
      </c>
      <c r="T80" s="792"/>
      <c r="U80" s="791" t="s">
        <v>232</v>
      </c>
      <c r="V80" s="792"/>
      <c r="W80" s="791" t="s">
        <v>233</v>
      </c>
      <c r="X80" s="793"/>
    </row>
    <row r="81" spans="2:24" x14ac:dyDescent="0.2">
      <c r="B81" s="789"/>
      <c r="C81" s="794" t="s">
        <v>79</v>
      </c>
      <c r="D81" s="795"/>
      <c r="E81" s="794" t="s">
        <v>79</v>
      </c>
      <c r="F81" s="795"/>
      <c r="G81" s="794" t="s">
        <v>79</v>
      </c>
      <c r="H81" s="795"/>
      <c r="I81" s="794" t="s">
        <v>79</v>
      </c>
      <c r="J81" s="795"/>
      <c r="K81" s="794" t="s">
        <v>79</v>
      </c>
      <c r="L81" s="795"/>
      <c r="M81" s="794" t="s">
        <v>79</v>
      </c>
      <c r="N81" s="795"/>
      <c r="O81" s="794"/>
      <c r="P81" s="795"/>
      <c r="Q81" s="794"/>
      <c r="R81" s="795"/>
      <c r="S81" s="794"/>
      <c r="T81" s="795"/>
      <c r="U81" s="794"/>
      <c r="V81" s="795"/>
      <c r="W81" s="794"/>
      <c r="X81" s="796"/>
    </row>
    <row r="82" spans="2:24" ht="41.25" thickBot="1" x14ac:dyDescent="0.25">
      <c r="B82" s="790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330.42700000000002</v>
      </c>
      <c r="D83" s="731">
        <v>17.149999999999999</v>
      </c>
      <c r="E83" s="722">
        <v>520.34100000000001</v>
      </c>
      <c r="F83" s="731">
        <v>15.88</v>
      </c>
      <c r="G83" s="722">
        <v>72.556250000000006</v>
      </c>
      <c r="H83" s="731">
        <v>11.5</v>
      </c>
      <c r="I83" s="722">
        <v>212.33600000000001</v>
      </c>
      <c r="J83" s="731">
        <v>14.74</v>
      </c>
      <c r="K83" s="722">
        <v>227.797</v>
      </c>
      <c r="L83" s="731">
        <v>14.85</v>
      </c>
      <c r="M83" s="722">
        <v>166.84</v>
      </c>
      <c r="N83" s="731">
        <v>21.27</v>
      </c>
      <c r="O83" s="722">
        <v>181.90899999999999</v>
      </c>
      <c r="P83" s="731">
        <v>15.4</v>
      </c>
      <c r="Q83" s="722">
        <v>183.56899999999999</v>
      </c>
      <c r="R83" s="731">
        <v>15.26</v>
      </c>
      <c r="S83" s="722">
        <v>130.34399999999999</v>
      </c>
      <c r="T83" s="731">
        <v>16.260000000000002</v>
      </c>
      <c r="U83" s="722">
        <v>204.273</v>
      </c>
      <c r="V83" s="731">
        <v>19.190000000000001</v>
      </c>
      <c r="W83" s="722">
        <v>94.292000000000002</v>
      </c>
      <c r="X83" s="732">
        <v>6.48</v>
      </c>
    </row>
    <row r="84" spans="2:24" x14ac:dyDescent="0.2">
      <c r="B84" s="724" t="s">
        <v>84</v>
      </c>
      <c r="C84" s="725">
        <v>129.17500000000001</v>
      </c>
      <c r="D84" s="733">
        <v>35.81</v>
      </c>
      <c r="E84" s="725">
        <v>262.56700000000001</v>
      </c>
      <c r="F84" s="733">
        <v>31.03</v>
      </c>
      <c r="G84" s="725">
        <v>18.114062499999999</v>
      </c>
      <c r="H84" s="733">
        <v>26.64</v>
      </c>
      <c r="I84" s="725">
        <v>65.64</v>
      </c>
      <c r="J84" s="733">
        <v>35.4</v>
      </c>
      <c r="K84" s="725">
        <v>33.496000000000002</v>
      </c>
      <c r="L84" s="733">
        <v>20.07</v>
      </c>
      <c r="M84" s="725">
        <v>78.296999999999997</v>
      </c>
      <c r="N84" s="733">
        <v>41.29</v>
      </c>
      <c r="O84" s="725">
        <v>73.534999999999997</v>
      </c>
      <c r="P84" s="733">
        <v>31.01</v>
      </c>
      <c r="Q84" s="725">
        <v>60.290999999999997</v>
      </c>
      <c r="R84" s="733">
        <v>20.38</v>
      </c>
      <c r="S84" s="725">
        <v>52.798000000000002</v>
      </c>
      <c r="T84" s="733">
        <v>27.86</v>
      </c>
      <c r="U84" s="725">
        <v>105.55</v>
      </c>
      <c r="V84" s="733">
        <v>34.75</v>
      </c>
      <c r="W84" s="725">
        <v>28.48</v>
      </c>
      <c r="X84" s="734">
        <v>16.21</v>
      </c>
    </row>
    <row r="85" spans="2:24" x14ac:dyDescent="0.2">
      <c r="B85" s="724" t="s">
        <v>85</v>
      </c>
      <c r="C85" s="725">
        <v>7.5570000000000004</v>
      </c>
      <c r="D85" s="733">
        <v>31.31</v>
      </c>
      <c r="E85" s="725">
        <v>5.4740000000000002</v>
      </c>
      <c r="F85" s="733">
        <v>30.47</v>
      </c>
      <c r="G85" s="725">
        <v>6.9693750000000003</v>
      </c>
      <c r="H85" s="733">
        <v>47.08</v>
      </c>
      <c r="I85" s="725">
        <v>18.003</v>
      </c>
      <c r="J85" s="733">
        <v>50.67</v>
      </c>
      <c r="K85" s="725">
        <v>5.5110000000000001</v>
      </c>
      <c r="L85" s="733">
        <v>35.81</v>
      </c>
      <c r="M85" s="725">
        <v>4.4450000000000003</v>
      </c>
      <c r="N85" s="733">
        <v>29.2</v>
      </c>
      <c r="O85" s="725">
        <v>3.5150000000000001</v>
      </c>
      <c r="P85" s="733">
        <v>23.28</v>
      </c>
      <c r="Q85" s="725">
        <v>34.595999999999997</v>
      </c>
      <c r="R85" s="733">
        <v>50.24</v>
      </c>
      <c r="S85" s="725">
        <v>5.6239999999999997</v>
      </c>
      <c r="T85" s="733">
        <v>21.13</v>
      </c>
      <c r="U85" s="725">
        <v>6.8819999999999997</v>
      </c>
      <c r="V85" s="733">
        <v>19.96</v>
      </c>
      <c r="W85" s="725">
        <v>5.8719999999999999</v>
      </c>
      <c r="X85" s="734">
        <v>19.940000000000001</v>
      </c>
    </row>
    <row r="86" spans="2:24" x14ac:dyDescent="0.2">
      <c r="B86" s="724" t="s">
        <v>86</v>
      </c>
      <c r="C86" s="725">
        <v>9.7319999999999993</v>
      </c>
      <c r="D86" s="733">
        <v>51.99</v>
      </c>
      <c r="E86" s="725">
        <v>18.081</v>
      </c>
      <c r="F86" s="733">
        <v>91.21</v>
      </c>
      <c r="G86" s="725">
        <v>0.255</v>
      </c>
      <c r="H86" s="733">
        <v>65.09</v>
      </c>
      <c r="I86" s="725">
        <v>0.80400000000000005</v>
      </c>
      <c r="J86" s="733">
        <v>65.03</v>
      </c>
      <c r="K86" s="725">
        <v>0.76</v>
      </c>
      <c r="L86" s="733">
        <v>64.94</v>
      </c>
      <c r="M86" s="725">
        <v>3.6989999999999998</v>
      </c>
      <c r="N86" s="733">
        <v>89.98</v>
      </c>
      <c r="O86" s="725">
        <v>3.536</v>
      </c>
      <c r="P86" s="733">
        <v>97.58</v>
      </c>
      <c r="Q86" s="725">
        <v>0.11600000000000001</v>
      </c>
      <c r="R86" s="733">
        <v>44.12</v>
      </c>
      <c r="S86" s="725">
        <v>0.47599999999999998</v>
      </c>
      <c r="T86" s="733">
        <v>84.39</v>
      </c>
      <c r="U86" s="725">
        <v>8.7999999999999995E-2</v>
      </c>
      <c r="V86" s="733">
        <v>48.15</v>
      </c>
      <c r="W86" s="725">
        <v>0.10199999999999999</v>
      </c>
      <c r="X86" s="734">
        <v>43.06</v>
      </c>
    </row>
    <row r="87" spans="2:24" x14ac:dyDescent="0.2">
      <c r="B87" s="724" t="s">
        <v>87</v>
      </c>
      <c r="C87" s="725">
        <v>14.675000000000001</v>
      </c>
      <c r="D87" s="733">
        <v>25.67</v>
      </c>
      <c r="E87" s="725">
        <v>27.658000000000001</v>
      </c>
      <c r="F87" s="733">
        <v>30.11</v>
      </c>
      <c r="G87" s="725">
        <v>5.4556250000000004</v>
      </c>
      <c r="H87" s="733">
        <v>28</v>
      </c>
      <c r="I87" s="725">
        <v>35.018000000000001</v>
      </c>
      <c r="J87" s="733">
        <v>35.130000000000003</v>
      </c>
      <c r="K87" s="725">
        <v>85.450999999999993</v>
      </c>
      <c r="L87" s="733">
        <v>36.9</v>
      </c>
      <c r="M87" s="725">
        <v>16.672000000000001</v>
      </c>
      <c r="N87" s="733">
        <v>52.83</v>
      </c>
      <c r="O87" s="725">
        <v>18.117000000000001</v>
      </c>
      <c r="P87" s="733">
        <v>49.97</v>
      </c>
      <c r="Q87" s="725">
        <v>30.283999999999999</v>
      </c>
      <c r="R87" s="733">
        <v>57.09</v>
      </c>
      <c r="S87" s="725">
        <v>6.47</v>
      </c>
      <c r="T87" s="733">
        <v>28.42</v>
      </c>
      <c r="U87" s="725">
        <v>12.753</v>
      </c>
      <c r="V87" s="733">
        <v>23.99</v>
      </c>
      <c r="W87" s="725">
        <v>11.144</v>
      </c>
      <c r="X87" s="734">
        <v>23.11</v>
      </c>
    </row>
    <row r="88" spans="2:24" x14ac:dyDescent="0.2">
      <c r="B88" s="724" t="s">
        <v>88</v>
      </c>
      <c r="C88" s="725">
        <v>58.918999999999997</v>
      </c>
      <c r="D88" s="733">
        <v>20.28</v>
      </c>
      <c r="E88" s="725">
        <v>56.475000000000001</v>
      </c>
      <c r="F88" s="733">
        <v>19.850000000000001</v>
      </c>
      <c r="G88" s="725">
        <v>11.034375000000001</v>
      </c>
      <c r="H88" s="733">
        <v>21.63</v>
      </c>
      <c r="I88" s="725">
        <v>26.492000000000001</v>
      </c>
      <c r="J88" s="733">
        <v>22.3</v>
      </c>
      <c r="K88" s="725">
        <v>28.032</v>
      </c>
      <c r="L88" s="733">
        <v>21.59</v>
      </c>
      <c r="M88" s="725">
        <v>14.432</v>
      </c>
      <c r="N88" s="733">
        <v>21.92</v>
      </c>
      <c r="O88" s="725">
        <v>11.504</v>
      </c>
      <c r="P88" s="733">
        <v>24.36</v>
      </c>
      <c r="Q88" s="725">
        <v>10.582000000000001</v>
      </c>
      <c r="R88" s="733">
        <v>25.25</v>
      </c>
      <c r="S88" s="725">
        <v>10.657999999999999</v>
      </c>
      <c r="T88" s="733">
        <v>24.32</v>
      </c>
      <c r="U88" s="725">
        <v>12.833</v>
      </c>
      <c r="V88" s="733">
        <v>21.53</v>
      </c>
      <c r="W88" s="725">
        <v>5.758</v>
      </c>
      <c r="X88" s="734">
        <v>18.04</v>
      </c>
    </row>
    <row r="89" spans="2:24" x14ac:dyDescent="0.2">
      <c r="B89" s="724" t="s">
        <v>89</v>
      </c>
      <c r="C89" s="725">
        <v>91.698999999999998</v>
      </c>
      <c r="D89" s="733">
        <v>39.380000000000003</v>
      </c>
      <c r="E89" s="725">
        <v>106.464</v>
      </c>
      <c r="F89" s="733">
        <v>22.52</v>
      </c>
      <c r="G89" s="725">
        <v>23.42</v>
      </c>
      <c r="H89" s="733">
        <v>25.84</v>
      </c>
      <c r="I89" s="725">
        <v>44.267000000000003</v>
      </c>
      <c r="J89" s="733">
        <v>21.75</v>
      </c>
      <c r="K89" s="725">
        <v>57.677999999999997</v>
      </c>
      <c r="L89" s="733">
        <v>23.7</v>
      </c>
      <c r="M89" s="725">
        <v>29.28</v>
      </c>
      <c r="N89" s="733">
        <v>26.3</v>
      </c>
      <c r="O89" s="725">
        <v>53.478999999999999</v>
      </c>
      <c r="P89" s="733">
        <v>31.38</v>
      </c>
      <c r="Q89" s="725">
        <v>25.193000000000001</v>
      </c>
      <c r="R89" s="733">
        <v>15.5</v>
      </c>
      <c r="S89" s="725">
        <v>40.875</v>
      </c>
      <c r="T89" s="733">
        <v>38.32</v>
      </c>
      <c r="U89" s="725">
        <v>50.215000000000003</v>
      </c>
      <c r="V89" s="733">
        <v>30.66</v>
      </c>
      <c r="W89" s="725">
        <v>26.728000000000002</v>
      </c>
      <c r="X89" s="734">
        <v>12.13</v>
      </c>
    </row>
    <row r="90" spans="2:24" x14ac:dyDescent="0.2">
      <c r="B90" s="724" t="s">
        <v>90</v>
      </c>
      <c r="C90" s="725">
        <v>0.21099999999999999</v>
      </c>
      <c r="D90" s="733">
        <v>92.65</v>
      </c>
      <c r="E90" s="725">
        <v>0.30599999999999999</v>
      </c>
      <c r="F90" s="733">
        <v>116.08</v>
      </c>
      <c r="G90" s="725">
        <v>1.0203125</v>
      </c>
      <c r="H90" s="733">
        <v>84.71</v>
      </c>
      <c r="I90" s="725">
        <v>0.30599999999999999</v>
      </c>
      <c r="J90" s="733">
        <v>116.08</v>
      </c>
      <c r="K90" s="725">
        <v>0.30599999999999999</v>
      </c>
      <c r="L90" s="733">
        <v>116.08</v>
      </c>
      <c r="M90" s="725">
        <v>0.32300000000000001</v>
      </c>
      <c r="N90" s="733">
        <v>109.73</v>
      </c>
      <c r="O90" s="725">
        <v>0.32300000000000001</v>
      </c>
      <c r="P90" s="733">
        <v>109.73</v>
      </c>
      <c r="Q90" s="725">
        <v>2.8889999999999998</v>
      </c>
      <c r="R90" s="733">
        <v>115.37</v>
      </c>
      <c r="S90" s="725">
        <v>4.4999999999999998E-2</v>
      </c>
      <c r="T90" s="733">
        <v>57.77</v>
      </c>
      <c r="U90" s="725">
        <v>4.4999999999999998E-2</v>
      </c>
      <c r="V90" s="733">
        <v>57.77</v>
      </c>
      <c r="W90" s="725">
        <v>4.4999999999999998E-2</v>
      </c>
      <c r="X90" s="734">
        <v>57.77</v>
      </c>
    </row>
    <row r="91" spans="2:24" x14ac:dyDescent="0.2">
      <c r="B91" s="724" t="s">
        <v>91</v>
      </c>
      <c r="C91" s="725">
        <v>18.459</v>
      </c>
      <c r="D91" s="733">
        <v>25.46</v>
      </c>
      <c r="E91" s="725">
        <v>43.314</v>
      </c>
      <c r="F91" s="733">
        <v>35.43</v>
      </c>
      <c r="G91" s="725">
        <v>6.2878125000000002</v>
      </c>
      <c r="H91" s="733">
        <v>35.979999999999997</v>
      </c>
      <c r="I91" s="725">
        <v>21.806000000000001</v>
      </c>
      <c r="J91" s="733">
        <v>40.76</v>
      </c>
      <c r="K91" s="725">
        <v>16.562999999999999</v>
      </c>
      <c r="L91" s="733">
        <v>40.31</v>
      </c>
      <c r="M91" s="725">
        <v>19.692</v>
      </c>
      <c r="N91" s="733">
        <v>43.91</v>
      </c>
      <c r="O91" s="725">
        <v>17.899000000000001</v>
      </c>
      <c r="P91" s="733">
        <v>25.82</v>
      </c>
      <c r="Q91" s="725">
        <v>19.617000000000001</v>
      </c>
      <c r="R91" s="733">
        <v>29.25</v>
      </c>
      <c r="S91" s="725">
        <v>13.398</v>
      </c>
      <c r="T91" s="733">
        <v>13.2</v>
      </c>
      <c r="U91" s="725">
        <v>15.907</v>
      </c>
      <c r="V91" s="733">
        <v>12.82</v>
      </c>
      <c r="W91" s="725">
        <v>16.164000000000001</v>
      </c>
      <c r="X91" s="734">
        <v>10.82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8" t="s">
        <v>748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9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90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330.42700000000002</v>
      </c>
      <c r="D100" s="754">
        <f t="shared" ref="D100:D108" si="18">E83</f>
        <v>520.34100000000001</v>
      </c>
      <c r="E100" s="754">
        <f t="shared" ref="E100:E108" si="19">G83</f>
        <v>72.556250000000006</v>
      </c>
      <c r="F100" s="754">
        <f t="shared" ref="F100:F108" si="20">I83</f>
        <v>212.33600000000001</v>
      </c>
      <c r="G100" s="754">
        <f t="shared" ref="G100:G108" si="21">K83</f>
        <v>227.797</v>
      </c>
      <c r="H100" s="754">
        <f t="shared" ref="H100:H108" si="22">M83</f>
        <v>166.84</v>
      </c>
      <c r="I100" s="754">
        <f t="shared" ref="I100:I108" si="23">O83</f>
        <v>181.90899999999999</v>
      </c>
      <c r="J100" s="754">
        <f t="shared" ref="J100:J108" si="24">Q83</f>
        <v>183.56899999999999</v>
      </c>
      <c r="K100" s="754">
        <f t="shared" ref="K100:K108" si="25">S83</f>
        <v>130.34399999999999</v>
      </c>
      <c r="L100" s="754">
        <f t="shared" ref="L100:L108" si="26">U83</f>
        <v>204.273</v>
      </c>
      <c r="M100" s="755">
        <f t="shared" ref="M100:M108" si="27">W83</f>
        <v>94.292000000000002</v>
      </c>
      <c r="N100" s="722"/>
    </row>
    <row r="101" spans="2:14" x14ac:dyDescent="0.2">
      <c r="B101" s="743" t="s">
        <v>84</v>
      </c>
      <c r="C101" s="744">
        <f t="shared" si="17"/>
        <v>129.17500000000001</v>
      </c>
      <c r="D101" s="744">
        <f t="shared" si="18"/>
        <v>262.56700000000001</v>
      </c>
      <c r="E101" s="744">
        <f t="shared" si="19"/>
        <v>18.114062499999999</v>
      </c>
      <c r="F101" s="744">
        <f t="shared" si="20"/>
        <v>65.64</v>
      </c>
      <c r="G101" s="744">
        <f t="shared" si="21"/>
        <v>33.496000000000002</v>
      </c>
      <c r="H101" s="744">
        <f t="shared" si="22"/>
        <v>78.296999999999997</v>
      </c>
      <c r="I101" s="744">
        <f t="shared" si="23"/>
        <v>73.534999999999997</v>
      </c>
      <c r="J101" s="744">
        <f t="shared" si="24"/>
        <v>60.290999999999997</v>
      </c>
      <c r="K101" s="744">
        <f t="shared" si="25"/>
        <v>52.798000000000002</v>
      </c>
      <c r="L101" s="744">
        <f t="shared" si="26"/>
        <v>105.55</v>
      </c>
      <c r="M101" s="745">
        <f t="shared" si="27"/>
        <v>28.48</v>
      </c>
      <c r="N101" s="725"/>
    </row>
    <row r="102" spans="2:14" x14ac:dyDescent="0.2">
      <c r="B102" s="743" t="s">
        <v>85</v>
      </c>
      <c r="C102" s="744">
        <f t="shared" si="17"/>
        <v>7.5570000000000004</v>
      </c>
      <c r="D102" s="744">
        <f t="shared" si="18"/>
        <v>5.4740000000000002</v>
      </c>
      <c r="E102" s="744">
        <f t="shared" si="19"/>
        <v>6.9693750000000003</v>
      </c>
      <c r="F102" s="744">
        <f t="shared" si="20"/>
        <v>18.003</v>
      </c>
      <c r="G102" s="744">
        <f t="shared" si="21"/>
        <v>5.5110000000000001</v>
      </c>
      <c r="H102" s="744">
        <f t="shared" si="22"/>
        <v>4.4450000000000003</v>
      </c>
      <c r="I102" s="744">
        <f t="shared" si="23"/>
        <v>3.5150000000000001</v>
      </c>
      <c r="J102" s="744">
        <f t="shared" si="24"/>
        <v>34.595999999999997</v>
      </c>
      <c r="K102" s="744">
        <f t="shared" si="25"/>
        <v>5.6239999999999997</v>
      </c>
      <c r="L102" s="744">
        <f t="shared" si="26"/>
        <v>6.8819999999999997</v>
      </c>
      <c r="M102" s="745">
        <f t="shared" si="27"/>
        <v>5.8719999999999999</v>
      </c>
      <c r="N102" s="725"/>
    </row>
    <row r="103" spans="2:14" x14ac:dyDescent="0.2">
      <c r="B103" s="743" t="s">
        <v>86</v>
      </c>
      <c r="C103" s="744">
        <f t="shared" si="17"/>
        <v>9.7319999999999993</v>
      </c>
      <c r="D103" s="744">
        <f t="shared" si="18"/>
        <v>18.081</v>
      </c>
      <c r="E103" s="744">
        <f t="shared" si="19"/>
        <v>0.255</v>
      </c>
      <c r="F103" s="744">
        <f t="shared" si="20"/>
        <v>0.80400000000000005</v>
      </c>
      <c r="G103" s="744">
        <f t="shared" si="21"/>
        <v>0.76</v>
      </c>
      <c r="H103" s="744">
        <f t="shared" si="22"/>
        <v>3.6989999999999998</v>
      </c>
      <c r="I103" s="744">
        <f t="shared" si="23"/>
        <v>3.536</v>
      </c>
      <c r="J103" s="744">
        <f t="shared" si="24"/>
        <v>0.11600000000000001</v>
      </c>
      <c r="K103" s="744">
        <f t="shared" si="25"/>
        <v>0.47599999999999998</v>
      </c>
      <c r="L103" s="744">
        <f t="shared" si="26"/>
        <v>8.7999999999999995E-2</v>
      </c>
      <c r="M103" s="745">
        <f t="shared" si="27"/>
        <v>0.10199999999999999</v>
      </c>
      <c r="N103" s="725"/>
    </row>
    <row r="104" spans="2:14" x14ac:dyDescent="0.2">
      <c r="B104" s="743" t="s">
        <v>87</v>
      </c>
      <c r="C104" s="744">
        <f t="shared" si="17"/>
        <v>14.675000000000001</v>
      </c>
      <c r="D104" s="744">
        <f t="shared" si="18"/>
        <v>27.658000000000001</v>
      </c>
      <c r="E104" s="744">
        <f t="shared" si="19"/>
        <v>5.4556250000000004</v>
      </c>
      <c r="F104" s="744">
        <f t="shared" si="20"/>
        <v>35.018000000000001</v>
      </c>
      <c r="G104" s="744">
        <f t="shared" si="21"/>
        <v>85.450999999999993</v>
      </c>
      <c r="H104" s="744">
        <f t="shared" si="22"/>
        <v>16.672000000000001</v>
      </c>
      <c r="I104" s="744">
        <f t="shared" si="23"/>
        <v>18.117000000000001</v>
      </c>
      <c r="J104" s="744">
        <f t="shared" si="24"/>
        <v>30.283999999999999</v>
      </c>
      <c r="K104" s="744">
        <f t="shared" si="25"/>
        <v>6.47</v>
      </c>
      <c r="L104" s="744">
        <f t="shared" si="26"/>
        <v>12.753</v>
      </c>
      <c r="M104" s="745">
        <f t="shared" si="27"/>
        <v>11.144</v>
      </c>
      <c r="N104" s="725"/>
    </row>
    <row r="105" spans="2:14" x14ac:dyDescent="0.2">
      <c r="B105" s="743" t="s">
        <v>88</v>
      </c>
      <c r="C105" s="744">
        <f t="shared" si="17"/>
        <v>58.918999999999997</v>
      </c>
      <c r="D105" s="744">
        <f t="shared" si="18"/>
        <v>56.475000000000001</v>
      </c>
      <c r="E105" s="744">
        <f t="shared" si="19"/>
        <v>11.034375000000001</v>
      </c>
      <c r="F105" s="744">
        <f t="shared" si="20"/>
        <v>26.492000000000001</v>
      </c>
      <c r="G105" s="744">
        <f t="shared" si="21"/>
        <v>28.032</v>
      </c>
      <c r="H105" s="744">
        <f t="shared" si="22"/>
        <v>14.432</v>
      </c>
      <c r="I105" s="744">
        <f t="shared" si="23"/>
        <v>11.504</v>
      </c>
      <c r="J105" s="744">
        <f t="shared" si="24"/>
        <v>10.582000000000001</v>
      </c>
      <c r="K105" s="744">
        <f t="shared" si="25"/>
        <v>10.657999999999999</v>
      </c>
      <c r="L105" s="744">
        <f t="shared" si="26"/>
        <v>12.833</v>
      </c>
      <c r="M105" s="745">
        <f t="shared" si="27"/>
        <v>5.758</v>
      </c>
      <c r="N105" s="725"/>
    </row>
    <row r="106" spans="2:14" x14ac:dyDescent="0.2">
      <c r="B106" s="743" t="s">
        <v>89</v>
      </c>
      <c r="C106" s="744">
        <f t="shared" si="17"/>
        <v>91.698999999999998</v>
      </c>
      <c r="D106" s="744">
        <f t="shared" si="18"/>
        <v>106.464</v>
      </c>
      <c r="E106" s="744">
        <f t="shared" si="19"/>
        <v>23.42</v>
      </c>
      <c r="F106" s="744">
        <f t="shared" si="20"/>
        <v>44.267000000000003</v>
      </c>
      <c r="G106" s="744">
        <f t="shared" si="21"/>
        <v>57.677999999999997</v>
      </c>
      <c r="H106" s="744">
        <f t="shared" si="22"/>
        <v>29.28</v>
      </c>
      <c r="I106" s="744">
        <f t="shared" si="23"/>
        <v>53.478999999999999</v>
      </c>
      <c r="J106" s="744">
        <f t="shared" si="24"/>
        <v>25.193000000000001</v>
      </c>
      <c r="K106" s="744">
        <f t="shared" si="25"/>
        <v>40.875</v>
      </c>
      <c r="L106" s="744">
        <f t="shared" si="26"/>
        <v>50.215000000000003</v>
      </c>
      <c r="M106" s="745">
        <f t="shared" si="27"/>
        <v>26.728000000000002</v>
      </c>
      <c r="N106" s="725"/>
    </row>
    <row r="107" spans="2:14" x14ac:dyDescent="0.2">
      <c r="B107" s="743" t="s">
        <v>90</v>
      </c>
      <c r="C107" s="744">
        <f t="shared" si="17"/>
        <v>0.21099999999999999</v>
      </c>
      <c r="D107" s="744">
        <f t="shared" si="18"/>
        <v>0.30599999999999999</v>
      </c>
      <c r="E107" s="744">
        <f t="shared" si="19"/>
        <v>1.0203125</v>
      </c>
      <c r="F107" s="744">
        <f t="shared" si="20"/>
        <v>0.30599999999999999</v>
      </c>
      <c r="G107" s="744">
        <f t="shared" si="21"/>
        <v>0.30599999999999999</v>
      </c>
      <c r="H107" s="744">
        <f t="shared" si="22"/>
        <v>0.32300000000000001</v>
      </c>
      <c r="I107" s="744">
        <f t="shared" si="23"/>
        <v>0.32300000000000001</v>
      </c>
      <c r="J107" s="744">
        <f t="shared" si="24"/>
        <v>2.8889999999999998</v>
      </c>
      <c r="K107" s="744">
        <f t="shared" si="25"/>
        <v>4.4999999999999998E-2</v>
      </c>
      <c r="L107" s="744">
        <f t="shared" si="26"/>
        <v>4.4999999999999998E-2</v>
      </c>
      <c r="M107" s="745">
        <f t="shared" si="27"/>
        <v>4.4999999999999998E-2</v>
      </c>
      <c r="N107" s="725"/>
    </row>
    <row r="108" spans="2:14" x14ac:dyDescent="0.2">
      <c r="B108" s="743" t="s">
        <v>91</v>
      </c>
      <c r="C108" s="744">
        <f t="shared" si="17"/>
        <v>18.459</v>
      </c>
      <c r="D108" s="744">
        <f t="shared" si="18"/>
        <v>43.314</v>
      </c>
      <c r="E108" s="744">
        <f t="shared" si="19"/>
        <v>6.2878125000000002</v>
      </c>
      <c r="F108" s="744">
        <f t="shared" si="20"/>
        <v>21.806000000000001</v>
      </c>
      <c r="G108" s="744">
        <f t="shared" si="21"/>
        <v>16.562999999999999</v>
      </c>
      <c r="H108" s="744">
        <f t="shared" si="22"/>
        <v>19.692</v>
      </c>
      <c r="I108" s="744">
        <f t="shared" si="23"/>
        <v>17.899000000000001</v>
      </c>
      <c r="J108" s="744">
        <f t="shared" si="24"/>
        <v>19.617000000000001</v>
      </c>
      <c r="K108" s="744">
        <f t="shared" si="25"/>
        <v>13.398</v>
      </c>
      <c r="L108" s="744">
        <f t="shared" si="26"/>
        <v>15.907</v>
      </c>
      <c r="M108" s="745">
        <f t="shared" si="27"/>
        <v>16.164000000000001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8" t="s">
        <v>748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9"/>
      <c r="C115" s="717" t="s">
        <v>489</v>
      </c>
      <c r="D115" s="717" t="s">
        <v>489</v>
      </c>
      <c r="E115" s="717" t="s">
        <v>489</v>
      </c>
      <c r="F115" s="717" t="s">
        <v>489</v>
      </c>
      <c r="G115" s="717" t="s">
        <v>489</v>
      </c>
      <c r="H115" s="717" t="s">
        <v>489</v>
      </c>
      <c r="I115" s="717" t="s">
        <v>489</v>
      </c>
      <c r="J115" s="717" t="s">
        <v>489</v>
      </c>
      <c r="K115" s="717" t="s">
        <v>489</v>
      </c>
      <c r="L115" s="717" t="s">
        <v>489</v>
      </c>
      <c r="M115" s="719" t="s">
        <v>489</v>
      </c>
      <c r="N115" s="738"/>
    </row>
    <row r="116" spans="2:14" ht="41.25" thickBot="1" x14ac:dyDescent="0.25">
      <c r="B116" s="790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406.27600000000001</v>
      </c>
      <c r="D117" s="754">
        <f t="shared" ref="D117:D128" si="40">SUM(D66,E83)</f>
        <v>592.44100000000003</v>
      </c>
      <c r="E117" s="754">
        <f t="shared" ref="E117:E128" si="41">SUM(E66,G83)</f>
        <v>145.28025000000002</v>
      </c>
      <c r="F117" s="754">
        <f t="shared" ref="F117:F128" si="42">SUM(F66,I83)</f>
        <v>304.399</v>
      </c>
      <c r="G117" s="754">
        <f t="shared" ref="G117:G128" si="43">SUM(G66,K83)</f>
        <v>304.31399999999996</v>
      </c>
      <c r="H117" s="754">
        <f t="shared" ref="H117:H128" si="44">SUM(H66,M83)</f>
        <v>255.845</v>
      </c>
      <c r="I117" s="754">
        <f t="shared" ref="I117:I128" si="45">SUM(I66,O83)</f>
        <v>266.46699999999998</v>
      </c>
      <c r="J117" s="754">
        <f t="shared" ref="J117:J128" si="46">SUM(J66,Q83)</f>
        <v>289.17199999999997</v>
      </c>
      <c r="K117" s="754">
        <f t="shared" ref="K117:K128" si="47">SUM(K66,S83)</f>
        <v>214.71199999999999</v>
      </c>
      <c r="L117" s="754">
        <f t="shared" ref="L117:L128" si="48">SUM(L66,U83)</f>
        <v>296.58600000000001</v>
      </c>
      <c r="M117" s="755">
        <f t="shared" ref="M117:M128" si="49">SUM(M66,W83)</f>
        <v>233.01500000000001</v>
      </c>
      <c r="N117" s="722"/>
    </row>
    <row r="118" spans="2:14" x14ac:dyDescent="0.2">
      <c r="B118" s="743" t="s">
        <v>84</v>
      </c>
      <c r="C118" s="744">
        <f t="shared" si="39"/>
        <v>179.04900000000001</v>
      </c>
      <c r="D118" s="744">
        <f t="shared" si="40"/>
        <v>308.46100000000001</v>
      </c>
      <c r="E118" s="744">
        <f t="shared" si="41"/>
        <v>63.393062499999999</v>
      </c>
      <c r="F118" s="744">
        <f t="shared" si="42"/>
        <v>122.619</v>
      </c>
      <c r="G118" s="744">
        <f t="shared" si="43"/>
        <v>76.158000000000001</v>
      </c>
      <c r="H118" s="744">
        <f t="shared" si="44"/>
        <v>124.693</v>
      </c>
      <c r="I118" s="744">
        <f t="shared" si="45"/>
        <v>114.80500000000001</v>
      </c>
      <c r="J118" s="744">
        <f t="shared" si="46"/>
        <v>119.181</v>
      </c>
      <c r="K118" s="744">
        <f t="shared" si="47"/>
        <v>91.837000000000003</v>
      </c>
      <c r="L118" s="744">
        <f t="shared" si="48"/>
        <v>151.40299999999999</v>
      </c>
      <c r="M118" s="745">
        <f t="shared" si="49"/>
        <v>73.72</v>
      </c>
      <c r="N118" s="725"/>
    </row>
    <row r="119" spans="2:14" x14ac:dyDescent="0.2">
      <c r="B119" s="743" t="s">
        <v>85</v>
      </c>
      <c r="C119" s="744">
        <f t="shared" si="39"/>
        <v>10.093</v>
      </c>
      <c r="D119" s="744">
        <f t="shared" si="40"/>
        <v>8.1150000000000002</v>
      </c>
      <c r="E119" s="744">
        <f t="shared" si="41"/>
        <v>9.4303749999999997</v>
      </c>
      <c r="F119" s="744">
        <f t="shared" si="42"/>
        <v>20.198</v>
      </c>
      <c r="G119" s="744">
        <f t="shared" si="43"/>
        <v>8.7889999999999997</v>
      </c>
      <c r="H119" s="744">
        <f t="shared" si="44"/>
        <v>7.6880000000000006</v>
      </c>
      <c r="I119" s="744">
        <f t="shared" si="45"/>
        <v>5.7279999999999998</v>
      </c>
      <c r="J119" s="744">
        <f t="shared" si="46"/>
        <v>36.97</v>
      </c>
      <c r="K119" s="744">
        <f t="shared" si="47"/>
        <v>8.2089999999999996</v>
      </c>
      <c r="L119" s="744">
        <f t="shared" si="48"/>
        <v>9.6329999999999991</v>
      </c>
      <c r="M119" s="745">
        <f t="shared" si="49"/>
        <v>9.4269999999999996</v>
      </c>
      <c r="N119" s="725"/>
    </row>
    <row r="120" spans="2:14" x14ac:dyDescent="0.2">
      <c r="B120" s="743" t="s">
        <v>86</v>
      </c>
      <c r="C120" s="744">
        <f t="shared" si="39"/>
        <v>12.132</v>
      </c>
      <c r="D120" s="744">
        <f t="shared" si="40"/>
        <v>21.259999999999998</v>
      </c>
      <c r="E120" s="744">
        <f t="shared" si="41"/>
        <v>4.6790000000000003</v>
      </c>
      <c r="F120" s="744">
        <f t="shared" si="42"/>
        <v>2.778</v>
      </c>
      <c r="G120" s="744">
        <f t="shared" si="43"/>
        <v>3.6799999999999997</v>
      </c>
      <c r="H120" s="744">
        <f t="shared" si="44"/>
        <v>4.8479999999999999</v>
      </c>
      <c r="I120" s="744">
        <f t="shared" si="45"/>
        <v>5.1440000000000001</v>
      </c>
      <c r="J120" s="744">
        <f t="shared" si="46"/>
        <v>2.2949999999999999</v>
      </c>
      <c r="K120" s="744">
        <f t="shared" si="47"/>
        <v>2.2030000000000003</v>
      </c>
      <c r="L120" s="744">
        <f t="shared" si="48"/>
        <v>0.63500000000000001</v>
      </c>
      <c r="M120" s="745">
        <f t="shared" si="49"/>
        <v>0.67399999999999993</v>
      </c>
      <c r="N120" s="725"/>
    </row>
    <row r="121" spans="2:14" x14ac:dyDescent="0.2">
      <c r="B121" s="743" t="s">
        <v>87</v>
      </c>
      <c r="C121" s="744">
        <f t="shared" si="39"/>
        <v>17.621000000000002</v>
      </c>
      <c r="D121" s="744">
        <f t="shared" si="40"/>
        <v>29.415000000000003</v>
      </c>
      <c r="E121" s="744">
        <f t="shared" si="41"/>
        <v>7.5716250000000009</v>
      </c>
      <c r="F121" s="744">
        <f t="shared" si="42"/>
        <v>38.277000000000001</v>
      </c>
      <c r="G121" s="744">
        <f t="shared" si="43"/>
        <v>86.309999999999988</v>
      </c>
      <c r="H121" s="744">
        <f t="shared" si="44"/>
        <v>20.146000000000001</v>
      </c>
      <c r="I121" s="744">
        <f t="shared" si="45"/>
        <v>20.487000000000002</v>
      </c>
      <c r="J121" s="744">
        <f t="shared" si="46"/>
        <v>33.207000000000001</v>
      </c>
      <c r="K121" s="744">
        <f t="shared" si="47"/>
        <v>9.036999999999999</v>
      </c>
      <c r="L121" s="744">
        <f t="shared" si="48"/>
        <v>16.512999999999998</v>
      </c>
      <c r="M121" s="745">
        <f t="shared" si="49"/>
        <v>19.356999999999999</v>
      </c>
      <c r="N121" s="725"/>
    </row>
    <row r="122" spans="2:14" x14ac:dyDescent="0.2">
      <c r="B122" s="743" t="s">
        <v>88</v>
      </c>
      <c r="C122" s="744">
        <f t="shared" si="39"/>
        <v>61.256999999999998</v>
      </c>
      <c r="D122" s="744">
        <f t="shared" si="40"/>
        <v>59.364000000000004</v>
      </c>
      <c r="E122" s="744">
        <f t="shared" si="41"/>
        <v>14.938375000000001</v>
      </c>
      <c r="F122" s="744">
        <f t="shared" si="42"/>
        <v>30.249000000000002</v>
      </c>
      <c r="G122" s="744">
        <f t="shared" si="43"/>
        <v>31.997</v>
      </c>
      <c r="H122" s="744">
        <f t="shared" si="44"/>
        <v>18.527000000000001</v>
      </c>
      <c r="I122" s="744">
        <f t="shared" si="45"/>
        <v>15.757999999999999</v>
      </c>
      <c r="J122" s="744">
        <f t="shared" si="46"/>
        <v>15.445</v>
      </c>
      <c r="K122" s="744">
        <f t="shared" si="47"/>
        <v>15.57</v>
      </c>
      <c r="L122" s="744">
        <f t="shared" si="48"/>
        <v>18.001999999999999</v>
      </c>
      <c r="M122" s="745">
        <f t="shared" si="49"/>
        <v>10.565000000000001</v>
      </c>
      <c r="N122" s="725"/>
    </row>
    <row r="123" spans="2:14" x14ac:dyDescent="0.2">
      <c r="B123" s="743" t="s">
        <v>89</v>
      </c>
      <c r="C123" s="744">
        <f t="shared" si="39"/>
        <v>98.622</v>
      </c>
      <c r="D123" s="744">
        <f t="shared" si="40"/>
        <v>116.785</v>
      </c>
      <c r="E123" s="744">
        <f t="shared" si="41"/>
        <v>32.963999999999999</v>
      </c>
      <c r="F123" s="744">
        <f t="shared" si="42"/>
        <v>60.734000000000002</v>
      </c>
      <c r="G123" s="744">
        <f t="shared" si="43"/>
        <v>73.602999999999994</v>
      </c>
      <c r="H123" s="744">
        <f t="shared" si="44"/>
        <v>52.057000000000002</v>
      </c>
      <c r="I123" s="744">
        <f t="shared" si="45"/>
        <v>81.114999999999995</v>
      </c>
      <c r="J123" s="744">
        <f t="shared" si="46"/>
        <v>50.617000000000004</v>
      </c>
      <c r="K123" s="744">
        <f t="shared" si="47"/>
        <v>67.760000000000005</v>
      </c>
      <c r="L123" s="744">
        <f t="shared" si="48"/>
        <v>78.088000000000008</v>
      </c>
      <c r="M123" s="745">
        <f t="shared" si="49"/>
        <v>78.269000000000005</v>
      </c>
      <c r="N123" s="725"/>
    </row>
    <row r="124" spans="2:14" x14ac:dyDescent="0.2">
      <c r="B124" s="743" t="s">
        <v>90</v>
      </c>
      <c r="C124" s="744">
        <f t="shared" si="39"/>
        <v>2.1109999999999998</v>
      </c>
      <c r="D124" s="744">
        <f t="shared" si="40"/>
        <v>1.2609999999999999</v>
      </c>
      <c r="E124" s="744">
        <f t="shared" si="41"/>
        <v>1.5423125</v>
      </c>
      <c r="F124" s="744">
        <f t="shared" si="42"/>
        <v>1.254</v>
      </c>
      <c r="G124" s="744">
        <f t="shared" si="43"/>
        <v>0.54800000000000004</v>
      </c>
      <c r="H124" s="744">
        <f t="shared" si="44"/>
        <v>0.82899999999999996</v>
      </c>
      <c r="I124" s="744">
        <f t="shared" si="45"/>
        <v>0.54600000000000004</v>
      </c>
      <c r="J124" s="744">
        <f t="shared" si="46"/>
        <v>3.2619999999999996</v>
      </c>
      <c r="K124" s="744">
        <f t="shared" si="47"/>
        <v>0.16299999999999998</v>
      </c>
      <c r="L124" s="744">
        <f t="shared" si="48"/>
        <v>0.182</v>
      </c>
      <c r="M124" s="745">
        <f t="shared" si="49"/>
        <v>0.38400000000000001</v>
      </c>
      <c r="N124" s="725"/>
    </row>
    <row r="125" spans="2:14" x14ac:dyDescent="0.2">
      <c r="B125" s="743" t="s">
        <v>91</v>
      </c>
      <c r="C125" s="744">
        <f t="shared" si="39"/>
        <v>25.388999999999999</v>
      </c>
      <c r="D125" s="744">
        <f t="shared" si="40"/>
        <v>47.778999999999996</v>
      </c>
      <c r="E125" s="744">
        <f t="shared" si="41"/>
        <v>10.762812499999999</v>
      </c>
      <c r="F125" s="744">
        <f t="shared" si="42"/>
        <v>28.289000000000001</v>
      </c>
      <c r="G125" s="744">
        <f t="shared" si="43"/>
        <v>23.229999999999997</v>
      </c>
      <c r="H125" s="744">
        <f t="shared" si="44"/>
        <v>27.057000000000002</v>
      </c>
      <c r="I125" s="744">
        <f t="shared" si="45"/>
        <v>22.883000000000003</v>
      </c>
      <c r="J125" s="744">
        <f t="shared" si="46"/>
        <v>28.195</v>
      </c>
      <c r="K125" s="744">
        <f t="shared" si="47"/>
        <v>19.931999999999999</v>
      </c>
      <c r="L125" s="744">
        <f t="shared" si="48"/>
        <v>22.131</v>
      </c>
      <c r="M125" s="745">
        <f t="shared" si="49"/>
        <v>40.619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3"/>
    </row>
    <row r="131" spans="1:13" x14ac:dyDescent="0.2">
      <c r="B131" s="788" t="s">
        <v>748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9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90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16.972000000000001</v>
      </c>
      <c r="D134" s="725">
        <v>14.223000000000001</v>
      </c>
      <c r="E134" s="725">
        <v>13.315</v>
      </c>
      <c r="F134" s="725">
        <v>11.038</v>
      </c>
      <c r="G134" s="725">
        <v>8.907</v>
      </c>
      <c r="H134" s="725">
        <v>9.7530000000000001</v>
      </c>
      <c r="I134" s="725">
        <v>10.516999999999999</v>
      </c>
      <c r="J134" s="725">
        <v>11.846</v>
      </c>
      <c r="K134" s="725">
        <v>11.301</v>
      </c>
      <c r="L134" s="725">
        <v>12.516999999999999</v>
      </c>
      <c r="M134" s="726">
        <v>15.151</v>
      </c>
    </row>
    <row r="135" spans="1:13" x14ac:dyDescent="0.2">
      <c r="B135" s="724" t="s">
        <v>215</v>
      </c>
      <c r="C135" s="725">
        <v>5.5789999999999997</v>
      </c>
      <c r="D135" s="725">
        <v>5.0709999999999997</v>
      </c>
      <c r="E135" s="725">
        <v>4.7709999999999999</v>
      </c>
      <c r="F135" s="725">
        <v>4.6669999999999998</v>
      </c>
      <c r="G135" s="725">
        <v>3.375</v>
      </c>
      <c r="H135" s="725">
        <v>3.1880000000000002</v>
      </c>
      <c r="I135" s="725">
        <v>3.4340000000000002</v>
      </c>
      <c r="J135" s="725">
        <v>4.4349999999999996</v>
      </c>
      <c r="K135" s="725">
        <v>3.7989999999999999</v>
      </c>
      <c r="L135" s="725">
        <v>4.4450000000000003</v>
      </c>
      <c r="M135" s="726">
        <v>5.4470000000000001</v>
      </c>
    </row>
    <row r="136" spans="1:13" x14ac:dyDescent="0.2">
      <c r="B136" s="724" t="s">
        <v>216</v>
      </c>
      <c r="C136" s="725">
        <v>5.3559999999999999</v>
      </c>
      <c r="D136" s="725">
        <v>5.1379999999999999</v>
      </c>
      <c r="E136" s="725">
        <v>4.9000000000000004</v>
      </c>
      <c r="F136" s="725">
        <v>5.4219999999999997</v>
      </c>
      <c r="G136" s="725">
        <v>3.9220000000000002</v>
      </c>
      <c r="H136" s="725">
        <v>3.5129999999999999</v>
      </c>
      <c r="I136" s="725">
        <v>3.5310000000000001</v>
      </c>
      <c r="J136" s="725">
        <v>4.75</v>
      </c>
      <c r="K136" s="725">
        <v>3.9940000000000002</v>
      </c>
      <c r="L136" s="725">
        <v>4.8040000000000003</v>
      </c>
      <c r="M136" s="726">
        <v>6.1269999999999998</v>
      </c>
    </row>
    <row r="137" spans="1:13" x14ac:dyDescent="0.2">
      <c r="B137" s="724" t="s">
        <v>217</v>
      </c>
      <c r="C137" s="725">
        <v>14.994999999999999</v>
      </c>
      <c r="D137" s="725">
        <v>14.641999999999999</v>
      </c>
      <c r="E137" s="725">
        <v>14.929</v>
      </c>
      <c r="F137" s="725">
        <v>19.163</v>
      </c>
      <c r="G137" s="725">
        <v>14.912000000000001</v>
      </c>
      <c r="H137" s="725">
        <v>14.214</v>
      </c>
      <c r="I137" s="725">
        <v>13.321</v>
      </c>
      <c r="J137" s="725">
        <v>18.085999999999999</v>
      </c>
      <c r="K137" s="725">
        <v>13.692</v>
      </c>
      <c r="L137" s="725">
        <v>16.779</v>
      </c>
      <c r="M137" s="726">
        <v>22.067</v>
      </c>
    </row>
    <row r="138" spans="1:13" x14ac:dyDescent="0.2">
      <c r="B138" s="724" t="s">
        <v>218</v>
      </c>
      <c r="C138" s="725">
        <v>17.344999999999999</v>
      </c>
      <c r="D138" s="725">
        <v>16.462</v>
      </c>
      <c r="E138" s="725">
        <v>17.396000000000001</v>
      </c>
      <c r="F138" s="725">
        <v>26.006</v>
      </c>
      <c r="G138" s="725">
        <v>23.556999999999999</v>
      </c>
      <c r="H138" s="725">
        <v>26.449000000000002</v>
      </c>
      <c r="I138" s="725">
        <v>24.305</v>
      </c>
      <c r="J138" s="725">
        <v>31.202999999999999</v>
      </c>
      <c r="K138" s="725">
        <v>22.838999999999999</v>
      </c>
      <c r="L138" s="725">
        <v>23.48</v>
      </c>
      <c r="M138" s="726">
        <v>32.936999999999998</v>
      </c>
    </row>
    <row r="139" spans="1:13" x14ac:dyDescent="0.2">
      <c r="B139" s="724" t="s">
        <v>219</v>
      </c>
      <c r="C139" s="725">
        <v>8.4410000000000007</v>
      </c>
      <c r="D139" s="725">
        <v>8.2629999999999999</v>
      </c>
      <c r="E139" s="725">
        <v>8.89</v>
      </c>
      <c r="F139" s="725">
        <v>12.853</v>
      </c>
      <c r="G139" s="725">
        <v>11.725</v>
      </c>
      <c r="H139" s="725">
        <v>15.000999999999999</v>
      </c>
      <c r="I139" s="725">
        <v>13.997999999999999</v>
      </c>
      <c r="J139" s="725">
        <v>17.350999999999999</v>
      </c>
      <c r="K139" s="725">
        <v>13.637</v>
      </c>
      <c r="L139" s="725">
        <v>13.12</v>
      </c>
      <c r="M139" s="726">
        <v>21.081</v>
      </c>
    </row>
    <row r="140" spans="1:13" x14ac:dyDescent="0.2">
      <c r="B140" s="724" t="s">
        <v>220</v>
      </c>
      <c r="C140" s="725">
        <v>4.3319999999999999</v>
      </c>
      <c r="D140" s="725">
        <v>4.33</v>
      </c>
      <c r="E140" s="725">
        <v>4.7510000000000003</v>
      </c>
      <c r="F140" s="725">
        <v>6.5419999999999998</v>
      </c>
      <c r="G140" s="725">
        <v>5.5940000000000003</v>
      </c>
      <c r="H140" s="725">
        <v>7.851</v>
      </c>
      <c r="I140" s="725">
        <v>7.194</v>
      </c>
      <c r="J140" s="725">
        <v>8.6999999999999993</v>
      </c>
      <c r="K140" s="725">
        <v>7.2489999999999997</v>
      </c>
      <c r="L140" s="725">
        <v>6.9340000000000002</v>
      </c>
      <c r="M140" s="726">
        <v>12.055999999999999</v>
      </c>
    </row>
    <row r="141" spans="1:13" x14ac:dyDescent="0.2">
      <c r="B141" s="724" t="s">
        <v>221</v>
      </c>
      <c r="C141" s="725">
        <v>2.83</v>
      </c>
      <c r="D141" s="725">
        <v>3.9729999999999999</v>
      </c>
      <c r="E141" s="725">
        <v>3.7719999999999998</v>
      </c>
      <c r="F141" s="725">
        <v>6.3719999999999999</v>
      </c>
      <c r="G141" s="725">
        <v>4.5250000000000004</v>
      </c>
      <c r="H141" s="725">
        <v>9.0359999999999996</v>
      </c>
      <c r="I141" s="725">
        <v>8.26</v>
      </c>
      <c r="J141" s="725">
        <v>9.2330000000000005</v>
      </c>
      <c r="K141" s="725">
        <v>7.8579999999999997</v>
      </c>
      <c r="L141" s="725">
        <v>10.234999999999999</v>
      </c>
      <c r="M141" s="726">
        <v>23.856000000000002</v>
      </c>
    </row>
    <row r="142" spans="1:13" ht="13.5" thickBot="1" x14ac:dyDescent="0.25">
      <c r="B142" s="762" t="s">
        <v>80</v>
      </c>
      <c r="C142" s="763">
        <v>75.849000000000004</v>
      </c>
      <c r="D142" s="763">
        <v>72.099999999999994</v>
      </c>
      <c r="E142" s="763">
        <v>72.724000000000004</v>
      </c>
      <c r="F142" s="763">
        <v>92.063000000000002</v>
      </c>
      <c r="G142" s="763">
        <v>76.516999999999996</v>
      </c>
      <c r="H142" s="763">
        <v>89.004999999999995</v>
      </c>
      <c r="I142" s="763">
        <v>84.558000000000007</v>
      </c>
      <c r="J142" s="763">
        <v>105.60299999999999</v>
      </c>
      <c r="K142" s="763">
        <v>84.367999999999995</v>
      </c>
      <c r="L142" s="763">
        <v>92.313000000000002</v>
      </c>
      <c r="M142" s="766">
        <v>138.72300000000001</v>
      </c>
    </row>
    <row r="145" spans="2:24" x14ac:dyDescent="0.2">
      <c r="B145" s="788" t="s">
        <v>748</v>
      </c>
      <c r="C145" s="791" t="s">
        <v>331</v>
      </c>
      <c r="D145" s="792"/>
      <c r="E145" s="791" t="s">
        <v>222</v>
      </c>
      <c r="F145" s="792"/>
      <c r="G145" s="791" t="s">
        <v>225</v>
      </c>
      <c r="H145" s="792"/>
      <c r="I145" s="791" t="s">
        <v>226</v>
      </c>
      <c r="J145" s="792"/>
      <c r="K145" s="791" t="s">
        <v>227</v>
      </c>
      <c r="L145" s="792"/>
      <c r="M145" s="791" t="s">
        <v>228</v>
      </c>
      <c r="N145" s="792"/>
      <c r="O145" s="791" t="s">
        <v>332</v>
      </c>
      <c r="P145" s="792"/>
      <c r="Q145" s="791" t="s">
        <v>333</v>
      </c>
      <c r="R145" s="792"/>
      <c r="S145" s="791" t="s">
        <v>231</v>
      </c>
      <c r="T145" s="792"/>
      <c r="U145" s="791" t="s">
        <v>232</v>
      </c>
      <c r="V145" s="792"/>
      <c r="W145" s="791" t="s">
        <v>233</v>
      </c>
      <c r="X145" s="793"/>
    </row>
    <row r="146" spans="2:24" x14ac:dyDescent="0.2">
      <c r="B146" s="789"/>
      <c r="C146" s="794" t="s">
        <v>79</v>
      </c>
      <c r="D146" s="795"/>
      <c r="E146" s="794" t="s">
        <v>79</v>
      </c>
      <c r="F146" s="795"/>
      <c r="G146" s="794" t="s">
        <v>79</v>
      </c>
      <c r="H146" s="795"/>
      <c r="I146" s="794" t="s">
        <v>79</v>
      </c>
      <c r="J146" s="795"/>
      <c r="K146" s="794" t="s">
        <v>79</v>
      </c>
      <c r="L146" s="795"/>
      <c r="M146" s="794" t="s">
        <v>79</v>
      </c>
      <c r="N146" s="795"/>
      <c r="O146" s="794"/>
      <c r="P146" s="795"/>
      <c r="Q146" s="794"/>
      <c r="R146" s="795"/>
      <c r="S146" s="794"/>
      <c r="T146" s="795"/>
      <c r="U146" s="794"/>
      <c r="V146" s="795"/>
      <c r="W146" s="794"/>
      <c r="X146" s="796"/>
    </row>
    <row r="147" spans="2:24" ht="41.25" thickBot="1" x14ac:dyDescent="0.25">
      <c r="B147" s="790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31.757999999999999</v>
      </c>
      <c r="D148" s="731">
        <v>14.05</v>
      </c>
      <c r="E148" s="722">
        <v>33.970999999999997</v>
      </c>
      <c r="F148" s="731">
        <v>12.36</v>
      </c>
      <c r="G148" s="722">
        <v>23.46</v>
      </c>
      <c r="H148" s="731">
        <v>15.55</v>
      </c>
      <c r="I148" s="722">
        <v>18.978999999999999</v>
      </c>
      <c r="J148" s="731">
        <v>19.62</v>
      </c>
      <c r="K148" s="722">
        <v>14.821</v>
      </c>
      <c r="L148" s="731">
        <v>12.76</v>
      </c>
      <c r="M148" s="722">
        <v>23.613</v>
      </c>
      <c r="N148" s="731">
        <v>22.39</v>
      </c>
      <c r="O148" s="722">
        <v>42.125</v>
      </c>
      <c r="P148" s="731">
        <v>16.079999999999998</v>
      </c>
      <c r="Q148" s="722">
        <v>42.874000000000002</v>
      </c>
      <c r="R148" s="731">
        <v>9.92</v>
      </c>
      <c r="S148" s="722">
        <v>36.115000000000002</v>
      </c>
      <c r="T148" s="731">
        <v>8.41</v>
      </c>
      <c r="U148" s="722">
        <v>38.033999999999999</v>
      </c>
      <c r="V148" s="731">
        <v>8.23</v>
      </c>
      <c r="W148" s="722">
        <v>31.960999999999999</v>
      </c>
      <c r="X148" s="732">
        <v>8.7100000000000009</v>
      </c>
    </row>
    <row r="149" spans="2:24" x14ac:dyDescent="0.2">
      <c r="B149" s="724" t="s">
        <v>215</v>
      </c>
      <c r="C149" s="725">
        <v>12.036</v>
      </c>
      <c r="D149" s="733">
        <v>13.81</v>
      </c>
      <c r="E149" s="725">
        <v>13.371</v>
      </c>
      <c r="F149" s="733">
        <v>13.49</v>
      </c>
      <c r="G149" s="725">
        <v>8.5660000000000007</v>
      </c>
      <c r="H149" s="733">
        <v>11.86</v>
      </c>
      <c r="I149" s="725">
        <v>8.9740000000000002</v>
      </c>
      <c r="J149" s="733">
        <v>18.78</v>
      </c>
      <c r="K149" s="725">
        <v>6.7779999999999996</v>
      </c>
      <c r="L149" s="733">
        <v>13.99</v>
      </c>
      <c r="M149" s="725">
        <v>8.2579999999999991</v>
      </c>
      <c r="N149" s="733">
        <v>34.65</v>
      </c>
      <c r="O149" s="725">
        <v>10.67</v>
      </c>
      <c r="P149" s="733">
        <v>29.3</v>
      </c>
      <c r="Q149" s="725">
        <v>9.2680000000000007</v>
      </c>
      <c r="R149" s="733">
        <v>11.35</v>
      </c>
      <c r="S149" s="725">
        <v>9.7859999999999996</v>
      </c>
      <c r="T149" s="733">
        <v>9.4</v>
      </c>
      <c r="U149" s="725">
        <v>11.287000000000001</v>
      </c>
      <c r="V149" s="733">
        <v>9.16</v>
      </c>
      <c r="W149" s="725">
        <v>9.4710000000000001</v>
      </c>
      <c r="X149" s="734">
        <v>7.14</v>
      </c>
    </row>
    <row r="150" spans="2:24" x14ac:dyDescent="0.2">
      <c r="B150" s="724" t="s">
        <v>216</v>
      </c>
      <c r="C150" s="725">
        <v>15.356</v>
      </c>
      <c r="D150" s="733">
        <v>15.98</v>
      </c>
      <c r="E150" s="725">
        <v>18.727</v>
      </c>
      <c r="F150" s="733">
        <v>15.29</v>
      </c>
      <c r="G150" s="725">
        <v>10.058</v>
      </c>
      <c r="H150" s="733">
        <v>12.07</v>
      </c>
      <c r="I150" s="725">
        <v>9.4450000000000003</v>
      </c>
      <c r="J150" s="733">
        <v>18.350000000000001</v>
      </c>
      <c r="K150" s="725">
        <v>8.343</v>
      </c>
      <c r="L150" s="733">
        <v>13.22</v>
      </c>
      <c r="M150" s="725">
        <v>9.4</v>
      </c>
      <c r="N150" s="733">
        <v>37.57</v>
      </c>
      <c r="O150" s="725">
        <v>10.111000000000001</v>
      </c>
      <c r="P150" s="733">
        <v>30.72</v>
      </c>
      <c r="Q150" s="725">
        <v>7.758</v>
      </c>
      <c r="R150" s="733">
        <v>13.06</v>
      </c>
      <c r="S150" s="725">
        <v>8.0619999999999994</v>
      </c>
      <c r="T150" s="733">
        <v>9.73</v>
      </c>
      <c r="U150" s="725">
        <v>10.361000000000001</v>
      </c>
      <c r="V150" s="733">
        <v>8.85</v>
      </c>
      <c r="W150" s="725">
        <v>9.23</v>
      </c>
      <c r="X150" s="734">
        <v>7.34</v>
      </c>
    </row>
    <row r="151" spans="2:24" x14ac:dyDescent="0.2">
      <c r="B151" s="724" t="s">
        <v>217</v>
      </c>
      <c r="C151" s="725">
        <v>68.617000000000004</v>
      </c>
      <c r="D151" s="733">
        <v>19.399999999999999</v>
      </c>
      <c r="E151" s="725">
        <v>97.86</v>
      </c>
      <c r="F151" s="733">
        <v>17.440000000000001</v>
      </c>
      <c r="G151" s="725">
        <v>44.860999999999997</v>
      </c>
      <c r="H151" s="733">
        <v>13.74</v>
      </c>
      <c r="I151" s="725">
        <v>37.415999999999997</v>
      </c>
      <c r="J151" s="733">
        <v>15.62</v>
      </c>
      <c r="K151" s="725">
        <v>36.607999999999997</v>
      </c>
      <c r="L151" s="733">
        <v>13.98</v>
      </c>
      <c r="M151" s="725">
        <v>36.142000000000003</v>
      </c>
      <c r="N151" s="733">
        <v>34.74</v>
      </c>
      <c r="O151" s="725">
        <v>35.81</v>
      </c>
      <c r="P151" s="733">
        <v>24.49</v>
      </c>
      <c r="Q151" s="725">
        <v>24.242999999999999</v>
      </c>
      <c r="R151" s="733">
        <v>17.649999999999999</v>
      </c>
      <c r="S151" s="725">
        <v>18.541</v>
      </c>
      <c r="T151" s="733">
        <v>14.97</v>
      </c>
      <c r="U151" s="725">
        <v>33.594999999999999</v>
      </c>
      <c r="V151" s="733">
        <v>16.12</v>
      </c>
      <c r="W151" s="725">
        <v>24.719000000000001</v>
      </c>
      <c r="X151" s="734">
        <v>8.66</v>
      </c>
    </row>
    <row r="152" spans="2:24" x14ac:dyDescent="0.2">
      <c r="B152" s="724" t="s">
        <v>218</v>
      </c>
      <c r="C152" s="725">
        <v>104.307</v>
      </c>
      <c r="D152" s="733">
        <v>20.7</v>
      </c>
      <c r="E152" s="725">
        <v>190.31800000000001</v>
      </c>
      <c r="F152" s="733">
        <v>18.03</v>
      </c>
      <c r="G152" s="725">
        <v>80.801000000000002</v>
      </c>
      <c r="H152" s="733">
        <v>14.78</v>
      </c>
      <c r="I152" s="725">
        <v>64.040000000000006</v>
      </c>
      <c r="J152" s="733">
        <v>17.02</v>
      </c>
      <c r="K152" s="725">
        <v>76.39</v>
      </c>
      <c r="L152" s="733">
        <v>18</v>
      </c>
      <c r="M152" s="725">
        <v>43.966999999999999</v>
      </c>
      <c r="N152" s="733">
        <v>22.26</v>
      </c>
      <c r="O152" s="725">
        <v>45.375999999999998</v>
      </c>
      <c r="P152" s="733">
        <v>19.54</v>
      </c>
      <c r="Q152" s="725">
        <v>44.563000000000002</v>
      </c>
      <c r="R152" s="733">
        <v>23.28</v>
      </c>
      <c r="S152" s="725">
        <v>26.677</v>
      </c>
      <c r="T152" s="733">
        <v>31.16</v>
      </c>
      <c r="U152" s="725">
        <v>54.332000000000001</v>
      </c>
      <c r="V152" s="733">
        <v>29.47</v>
      </c>
      <c r="W152" s="725">
        <v>13.967000000000001</v>
      </c>
      <c r="X152" s="734">
        <v>10.1</v>
      </c>
    </row>
    <row r="153" spans="2:24" x14ac:dyDescent="0.2">
      <c r="B153" s="724" t="s">
        <v>219</v>
      </c>
      <c r="C153" s="725">
        <v>47.372</v>
      </c>
      <c r="D153" s="733">
        <v>24.76</v>
      </c>
      <c r="E153" s="725">
        <v>91.697000000000003</v>
      </c>
      <c r="F153" s="733">
        <v>20.88</v>
      </c>
      <c r="G153" s="725">
        <v>34.771000000000001</v>
      </c>
      <c r="H153" s="733">
        <v>14.05</v>
      </c>
      <c r="I153" s="725">
        <v>35.887999999999998</v>
      </c>
      <c r="J153" s="733">
        <v>20.13</v>
      </c>
      <c r="K153" s="725">
        <v>43.72</v>
      </c>
      <c r="L153" s="733">
        <v>19.21</v>
      </c>
      <c r="M153" s="725">
        <v>20.986999999999998</v>
      </c>
      <c r="N153" s="733">
        <v>18.190000000000001</v>
      </c>
      <c r="O153" s="725">
        <v>17.934999999999999</v>
      </c>
      <c r="P153" s="733">
        <v>20.309999999999999</v>
      </c>
      <c r="Q153" s="725">
        <v>25.946000000000002</v>
      </c>
      <c r="R153" s="733">
        <v>24.49</v>
      </c>
      <c r="S153" s="725">
        <v>15.750999999999999</v>
      </c>
      <c r="T153" s="733">
        <v>34.22</v>
      </c>
      <c r="U153" s="725">
        <v>32.066000000000003</v>
      </c>
      <c r="V153" s="733">
        <v>32.21</v>
      </c>
      <c r="W153" s="725">
        <v>2.573</v>
      </c>
      <c r="X153" s="734">
        <v>13.94</v>
      </c>
    </row>
    <row r="154" spans="2:24" x14ac:dyDescent="0.2">
      <c r="B154" s="724" t="s">
        <v>220</v>
      </c>
      <c r="C154" s="725">
        <v>21.593</v>
      </c>
      <c r="D154" s="733">
        <v>29.29</v>
      </c>
      <c r="E154" s="725">
        <v>43.287999999999997</v>
      </c>
      <c r="F154" s="733">
        <v>24.7</v>
      </c>
      <c r="G154" s="725">
        <v>12.99</v>
      </c>
      <c r="H154" s="733">
        <v>14.83</v>
      </c>
      <c r="I154" s="725">
        <v>18.314</v>
      </c>
      <c r="J154" s="733">
        <v>21.66</v>
      </c>
      <c r="K154" s="725">
        <v>21.759</v>
      </c>
      <c r="L154" s="733">
        <v>20.75</v>
      </c>
      <c r="M154" s="725">
        <v>10.662000000000001</v>
      </c>
      <c r="N154" s="733">
        <v>18.940000000000001</v>
      </c>
      <c r="O154" s="725">
        <v>8.4909999999999997</v>
      </c>
      <c r="P154" s="733">
        <v>21.28</v>
      </c>
      <c r="Q154" s="725">
        <v>12.685</v>
      </c>
      <c r="R154" s="733">
        <v>26.84</v>
      </c>
      <c r="S154" s="725">
        <v>8.4879999999999995</v>
      </c>
      <c r="T154" s="733">
        <v>35.47</v>
      </c>
      <c r="U154" s="725">
        <v>16.556000000000001</v>
      </c>
      <c r="V154" s="733">
        <v>32.75</v>
      </c>
      <c r="W154" s="725">
        <v>0.89600000000000002</v>
      </c>
      <c r="X154" s="734">
        <v>18.850000000000001</v>
      </c>
    </row>
    <row r="155" spans="2:24" x14ac:dyDescent="0.2">
      <c r="B155" s="724" t="s">
        <v>221</v>
      </c>
      <c r="C155" s="725">
        <v>29.387</v>
      </c>
      <c r="D155" s="733">
        <v>41.58</v>
      </c>
      <c r="E155" s="725">
        <v>31.109000000000002</v>
      </c>
      <c r="F155" s="733">
        <v>23.08</v>
      </c>
      <c r="G155" s="725">
        <v>16.564</v>
      </c>
      <c r="H155" s="733">
        <v>26.13</v>
      </c>
      <c r="I155" s="725">
        <v>19.260000000000002</v>
      </c>
      <c r="J155" s="733">
        <v>29.45</v>
      </c>
      <c r="K155" s="725">
        <v>19.38</v>
      </c>
      <c r="L155" s="733">
        <v>23.29</v>
      </c>
      <c r="M155" s="725">
        <v>13.808999999999999</v>
      </c>
      <c r="N155" s="733">
        <v>27.37</v>
      </c>
      <c r="O155" s="725">
        <v>11.391999999999999</v>
      </c>
      <c r="P155" s="733">
        <v>24.39</v>
      </c>
      <c r="Q155" s="725">
        <v>16.231000000000002</v>
      </c>
      <c r="R155" s="733">
        <v>35.21</v>
      </c>
      <c r="S155" s="725">
        <v>6.9240000000000004</v>
      </c>
      <c r="T155" s="733">
        <v>23.26</v>
      </c>
      <c r="U155" s="725">
        <v>8.0429999999999993</v>
      </c>
      <c r="V155" s="733">
        <v>21.49</v>
      </c>
      <c r="W155" s="725">
        <v>1.4750000000000001</v>
      </c>
      <c r="X155" s="734">
        <v>23.2</v>
      </c>
    </row>
    <row r="156" spans="2:24" ht="13.5" thickBot="1" x14ac:dyDescent="0.25">
      <c r="B156" s="762" t="s">
        <v>80</v>
      </c>
      <c r="C156" s="763">
        <v>330.42700000000002</v>
      </c>
      <c r="D156" s="764">
        <v>17.149999999999999</v>
      </c>
      <c r="E156" s="763">
        <v>520.34100000000001</v>
      </c>
      <c r="F156" s="764">
        <v>15.88</v>
      </c>
      <c r="G156" s="763">
        <v>232.18</v>
      </c>
      <c r="H156" s="764">
        <v>11.5</v>
      </c>
      <c r="I156" s="763">
        <v>212.33600000000001</v>
      </c>
      <c r="J156" s="764">
        <v>14.74</v>
      </c>
      <c r="K156" s="763">
        <v>227.797</v>
      </c>
      <c r="L156" s="764">
        <v>14.85</v>
      </c>
      <c r="M156" s="763">
        <v>166.84</v>
      </c>
      <c r="N156" s="764">
        <v>21.27</v>
      </c>
      <c r="O156" s="763">
        <v>181.90899999999999</v>
      </c>
      <c r="P156" s="764">
        <v>15.4</v>
      </c>
      <c r="Q156" s="763">
        <v>183.56899999999999</v>
      </c>
      <c r="R156" s="764">
        <v>15.26</v>
      </c>
      <c r="S156" s="763">
        <v>130.34399999999999</v>
      </c>
      <c r="T156" s="764">
        <v>16.260000000000002</v>
      </c>
      <c r="U156" s="763">
        <v>204.273</v>
      </c>
      <c r="V156" s="764">
        <v>19.190000000000001</v>
      </c>
      <c r="W156" s="763">
        <v>94.292000000000002</v>
      </c>
      <c r="X156" s="765">
        <v>6.48</v>
      </c>
    </row>
    <row r="159" spans="2:24" x14ac:dyDescent="0.2">
      <c r="B159" s="788" t="s">
        <v>748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9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90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31.757999999999999</v>
      </c>
      <c r="D162" s="744">
        <f t="shared" ref="D162:D169" si="51">E148</f>
        <v>33.970999999999997</v>
      </c>
      <c r="E162" s="744">
        <f t="shared" ref="E162:E169" si="52">G148</f>
        <v>23.46</v>
      </c>
      <c r="F162" s="744">
        <f t="shared" ref="F162:F169" si="53">I148</f>
        <v>18.978999999999999</v>
      </c>
      <c r="G162" s="744">
        <f t="shared" ref="G162:G169" si="54">K148</f>
        <v>14.821</v>
      </c>
      <c r="H162" s="744">
        <f t="shared" ref="H162:H170" si="55">M148</f>
        <v>23.613</v>
      </c>
      <c r="I162" s="744">
        <f t="shared" ref="I162:I169" si="56">O148</f>
        <v>42.125</v>
      </c>
      <c r="J162" s="744">
        <f t="shared" ref="J162:J169" si="57">Q148</f>
        <v>42.874000000000002</v>
      </c>
      <c r="K162" s="744">
        <f t="shared" ref="K162:K169" si="58">S148</f>
        <v>36.115000000000002</v>
      </c>
      <c r="L162" s="744">
        <f t="shared" ref="L162:L169" si="59">U148</f>
        <v>38.033999999999999</v>
      </c>
      <c r="M162" s="745">
        <f t="shared" ref="M162:M169" si="60">W148</f>
        <v>31.960999999999999</v>
      </c>
      <c r="N162" s="722"/>
    </row>
    <row r="163" spans="2:14" x14ac:dyDescent="0.2">
      <c r="B163" s="743" t="s">
        <v>215</v>
      </c>
      <c r="C163" s="744">
        <f t="shared" si="50"/>
        <v>12.036</v>
      </c>
      <c r="D163" s="744">
        <f t="shared" si="51"/>
        <v>13.371</v>
      </c>
      <c r="E163" s="744">
        <f t="shared" si="52"/>
        <v>8.5660000000000007</v>
      </c>
      <c r="F163" s="744">
        <f t="shared" si="53"/>
        <v>8.9740000000000002</v>
      </c>
      <c r="G163" s="744">
        <f t="shared" si="54"/>
        <v>6.7779999999999996</v>
      </c>
      <c r="H163" s="744">
        <f t="shared" si="55"/>
        <v>8.2579999999999991</v>
      </c>
      <c r="I163" s="744">
        <f t="shared" si="56"/>
        <v>10.67</v>
      </c>
      <c r="J163" s="744">
        <f t="shared" si="57"/>
        <v>9.2680000000000007</v>
      </c>
      <c r="K163" s="744">
        <f t="shared" si="58"/>
        <v>9.7859999999999996</v>
      </c>
      <c r="L163" s="744">
        <f t="shared" si="59"/>
        <v>11.287000000000001</v>
      </c>
      <c r="M163" s="745">
        <f t="shared" si="60"/>
        <v>9.4710000000000001</v>
      </c>
      <c r="N163" s="725"/>
    </row>
    <row r="164" spans="2:14" x14ac:dyDescent="0.2">
      <c r="B164" s="743" t="s">
        <v>216</v>
      </c>
      <c r="C164" s="744">
        <f t="shared" si="50"/>
        <v>15.356</v>
      </c>
      <c r="D164" s="744">
        <f t="shared" si="51"/>
        <v>18.727</v>
      </c>
      <c r="E164" s="744">
        <f t="shared" si="52"/>
        <v>10.058</v>
      </c>
      <c r="F164" s="744">
        <f t="shared" si="53"/>
        <v>9.4450000000000003</v>
      </c>
      <c r="G164" s="744">
        <f t="shared" si="54"/>
        <v>8.343</v>
      </c>
      <c r="H164" s="744">
        <f t="shared" si="55"/>
        <v>9.4</v>
      </c>
      <c r="I164" s="744">
        <f t="shared" si="56"/>
        <v>10.111000000000001</v>
      </c>
      <c r="J164" s="744">
        <f t="shared" si="57"/>
        <v>7.758</v>
      </c>
      <c r="K164" s="744">
        <f t="shared" si="58"/>
        <v>8.0619999999999994</v>
      </c>
      <c r="L164" s="744">
        <f t="shared" si="59"/>
        <v>10.361000000000001</v>
      </c>
      <c r="M164" s="745">
        <f t="shared" si="60"/>
        <v>9.23</v>
      </c>
      <c r="N164" s="725"/>
    </row>
    <row r="165" spans="2:14" x14ac:dyDescent="0.2">
      <c r="B165" s="743" t="s">
        <v>217</v>
      </c>
      <c r="C165" s="744">
        <f t="shared" si="50"/>
        <v>68.617000000000004</v>
      </c>
      <c r="D165" s="744">
        <f t="shared" si="51"/>
        <v>97.86</v>
      </c>
      <c r="E165" s="744">
        <f t="shared" si="52"/>
        <v>44.860999999999997</v>
      </c>
      <c r="F165" s="744">
        <f t="shared" si="53"/>
        <v>37.415999999999997</v>
      </c>
      <c r="G165" s="744">
        <f t="shared" si="54"/>
        <v>36.607999999999997</v>
      </c>
      <c r="H165" s="744">
        <f t="shared" si="55"/>
        <v>36.142000000000003</v>
      </c>
      <c r="I165" s="744">
        <f t="shared" si="56"/>
        <v>35.81</v>
      </c>
      <c r="J165" s="744">
        <f t="shared" si="57"/>
        <v>24.242999999999999</v>
      </c>
      <c r="K165" s="744">
        <f t="shared" si="58"/>
        <v>18.541</v>
      </c>
      <c r="L165" s="744">
        <f t="shared" si="59"/>
        <v>33.594999999999999</v>
      </c>
      <c r="M165" s="745">
        <f t="shared" si="60"/>
        <v>24.719000000000001</v>
      </c>
      <c r="N165" s="725"/>
    </row>
    <row r="166" spans="2:14" x14ac:dyDescent="0.2">
      <c r="B166" s="743" t="s">
        <v>218</v>
      </c>
      <c r="C166" s="744">
        <f t="shared" si="50"/>
        <v>104.307</v>
      </c>
      <c r="D166" s="744">
        <f t="shared" si="51"/>
        <v>190.31800000000001</v>
      </c>
      <c r="E166" s="744">
        <f t="shared" si="52"/>
        <v>80.801000000000002</v>
      </c>
      <c r="F166" s="744">
        <f t="shared" si="53"/>
        <v>64.040000000000006</v>
      </c>
      <c r="G166" s="744">
        <f t="shared" si="54"/>
        <v>76.39</v>
      </c>
      <c r="H166" s="744">
        <f t="shared" si="55"/>
        <v>43.966999999999999</v>
      </c>
      <c r="I166" s="744">
        <f t="shared" si="56"/>
        <v>45.375999999999998</v>
      </c>
      <c r="J166" s="744">
        <f t="shared" si="57"/>
        <v>44.563000000000002</v>
      </c>
      <c r="K166" s="744">
        <f t="shared" si="58"/>
        <v>26.677</v>
      </c>
      <c r="L166" s="744">
        <f t="shared" si="59"/>
        <v>54.332000000000001</v>
      </c>
      <c r="M166" s="745">
        <f t="shared" si="60"/>
        <v>13.967000000000001</v>
      </c>
      <c r="N166" s="725"/>
    </row>
    <row r="167" spans="2:14" x14ac:dyDescent="0.2">
      <c r="B167" s="743" t="s">
        <v>219</v>
      </c>
      <c r="C167" s="744">
        <f t="shared" si="50"/>
        <v>47.372</v>
      </c>
      <c r="D167" s="744">
        <f t="shared" si="51"/>
        <v>91.697000000000003</v>
      </c>
      <c r="E167" s="744">
        <f t="shared" si="52"/>
        <v>34.771000000000001</v>
      </c>
      <c r="F167" s="744">
        <f t="shared" si="53"/>
        <v>35.887999999999998</v>
      </c>
      <c r="G167" s="744">
        <f t="shared" si="54"/>
        <v>43.72</v>
      </c>
      <c r="H167" s="744">
        <f t="shared" si="55"/>
        <v>20.986999999999998</v>
      </c>
      <c r="I167" s="744">
        <f t="shared" si="56"/>
        <v>17.934999999999999</v>
      </c>
      <c r="J167" s="744">
        <f t="shared" si="57"/>
        <v>25.946000000000002</v>
      </c>
      <c r="K167" s="744">
        <f t="shared" si="58"/>
        <v>15.750999999999999</v>
      </c>
      <c r="L167" s="744">
        <f t="shared" si="59"/>
        <v>32.066000000000003</v>
      </c>
      <c r="M167" s="745">
        <f t="shared" si="60"/>
        <v>2.573</v>
      </c>
      <c r="N167" s="725"/>
    </row>
    <row r="168" spans="2:14" x14ac:dyDescent="0.2">
      <c r="B168" s="743" t="s">
        <v>220</v>
      </c>
      <c r="C168" s="744">
        <f t="shared" si="50"/>
        <v>21.593</v>
      </c>
      <c r="D168" s="744">
        <f t="shared" si="51"/>
        <v>43.287999999999997</v>
      </c>
      <c r="E168" s="744">
        <f t="shared" si="52"/>
        <v>12.99</v>
      </c>
      <c r="F168" s="744">
        <f t="shared" si="53"/>
        <v>18.314</v>
      </c>
      <c r="G168" s="744">
        <f t="shared" si="54"/>
        <v>21.759</v>
      </c>
      <c r="H168" s="744">
        <f t="shared" si="55"/>
        <v>10.662000000000001</v>
      </c>
      <c r="I168" s="744">
        <f t="shared" si="56"/>
        <v>8.4909999999999997</v>
      </c>
      <c r="J168" s="744">
        <f t="shared" si="57"/>
        <v>12.685</v>
      </c>
      <c r="K168" s="744">
        <f t="shared" si="58"/>
        <v>8.4879999999999995</v>
      </c>
      <c r="L168" s="744">
        <f t="shared" si="59"/>
        <v>16.556000000000001</v>
      </c>
      <c r="M168" s="745">
        <f t="shared" si="60"/>
        <v>0.89600000000000002</v>
      </c>
      <c r="N168" s="725"/>
    </row>
    <row r="169" spans="2:14" x14ac:dyDescent="0.2">
      <c r="B169" s="743" t="s">
        <v>221</v>
      </c>
      <c r="C169" s="744">
        <f t="shared" si="50"/>
        <v>29.387</v>
      </c>
      <c r="D169" s="744">
        <f t="shared" si="51"/>
        <v>31.109000000000002</v>
      </c>
      <c r="E169" s="744">
        <f t="shared" si="52"/>
        <v>16.564</v>
      </c>
      <c r="F169" s="744">
        <f t="shared" si="53"/>
        <v>19.260000000000002</v>
      </c>
      <c r="G169" s="744">
        <f t="shared" si="54"/>
        <v>19.38</v>
      </c>
      <c r="H169" s="744">
        <f t="shared" si="55"/>
        <v>13.808999999999999</v>
      </c>
      <c r="I169" s="744">
        <f t="shared" si="56"/>
        <v>11.391999999999999</v>
      </c>
      <c r="J169" s="744">
        <f t="shared" si="57"/>
        <v>16.231000000000002</v>
      </c>
      <c r="K169" s="744">
        <f t="shared" si="58"/>
        <v>6.9240000000000004</v>
      </c>
      <c r="L169" s="744">
        <f t="shared" si="59"/>
        <v>8.0429999999999993</v>
      </c>
      <c r="M169" s="745">
        <f t="shared" si="60"/>
        <v>1.4750000000000001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330.42700000000002</v>
      </c>
      <c r="D170" s="760">
        <f t="shared" ref="D170" si="62">E156</f>
        <v>520.34100000000001</v>
      </c>
      <c r="E170" s="760">
        <f t="shared" ref="E170" si="63">G156</f>
        <v>232.18</v>
      </c>
      <c r="F170" s="760">
        <f t="shared" ref="F170" si="64">I156</f>
        <v>212.33600000000001</v>
      </c>
      <c r="G170" s="760">
        <f t="shared" ref="G170" si="65">K156</f>
        <v>227.797</v>
      </c>
      <c r="H170" s="760">
        <f t="shared" si="55"/>
        <v>166.84</v>
      </c>
      <c r="I170" s="760">
        <f t="shared" ref="I170" si="66">O156</f>
        <v>181.90899999999999</v>
      </c>
      <c r="J170" s="760">
        <f t="shared" ref="J170" si="67">Q156</f>
        <v>183.56899999999999</v>
      </c>
      <c r="K170" s="760">
        <f t="shared" ref="K170" si="68">S156</f>
        <v>130.34399999999999</v>
      </c>
      <c r="L170" s="760">
        <f t="shared" ref="L170" si="69">U156</f>
        <v>204.273</v>
      </c>
      <c r="M170" s="761">
        <f t="shared" ref="M170" si="70">W156</f>
        <v>94.292000000000002</v>
      </c>
      <c r="N170" s="725"/>
    </row>
    <row r="173" spans="2:14" x14ac:dyDescent="0.2">
      <c r="B173" s="788" t="s">
        <v>748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9"/>
      <c r="C174" s="717" t="s">
        <v>489</v>
      </c>
      <c r="D174" s="717" t="s">
        <v>489</v>
      </c>
      <c r="E174" s="717" t="s">
        <v>489</v>
      </c>
      <c r="F174" s="717" t="s">
        <v>489</v>
      </c>
      <c r="G174" s="717" t="s">
        <v>489</v>
      </c>
      <c r="H174" s="717" t="s">
        <v>489</v>
      </c>
      <c r="I174" s="717" t="s">
        <v>489</v>
      </c>
      <c r="J174" s="717" t="s">
        <v>489</v>
      </c>
      <c r="K174" s="717" t="s">
        <v>489</v>
      </c>
      <c r="L174" s="717" t="s">
        <v>489</v>
      </c>
      <c r="M174" s="719" t="s">
        <v>489</v>
      </c>
      <c r="N174" s="738"/>
    </row>
    <row r="175" spans="2:14" ht="41.25" thickBot="1" x14ac:dyDescent="0.25">
      <c r="B175" s="790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48.730000000000004</v>
      </c>
      <c r="D176" s="744">
        <f t="shared" ref="D176:D184" si="72">SUM(D134,E148)</f>
        <v>48.193999999999996</v>
      </c>
      <c r="E176" s="744">
        <f t="shared" ref="E176:E184" si="73">SUM(E134,G148)</f>
        <v>36.774999999999999</v>
      </c>
      <c r="F176" s="744">
        <f t="shared" ref="F176:F184" si="74">SUM(F134,I148)</f>
        <v>30.016999999999999</v>
      </c>
      <c r="G176" s="744">
        <f t="shared" ref="G176:G184" si="75">SUM(G134,K148)</f>
        <v>23.728000000000002</v>
      </c>
      <c r="H176" s="744">
        <f t="shared" ref="H176:H184" si="76">SUM(H134,M148)</f>
        <v>33.366</v>
      </c>
      <c r="I176" s="744">
        <f t="shared" ref="I176:I184" si="77">SUM(I134,O148)</f>
        <v>52.641999999999996</v>
      </c>
      <c r="J176" s="744">
        <f t="shared" ref="J176:J184" si="78">SUM(J134,Q148)</f>
        <v>54.72</v>
      </c>
      <c r="K176" s="744">
        <f t="shared" ref="K176:K184" si="79">SUM(K134,S148)</f>
        <v>47.416000000000004</v>
      </c>
      <c r="L176" s="744">
        <f t="shared" ref="L176:L184" si="80">SUM(L134,U148)</f>
        <v>50.551000000000002</v>
      </c>
      <c r="M176" s="745">
        <f t="shared" ref="M176:M184" si="81">SUM(M134,W148)</f>
        <v>47.111999999999995</v>
      </c>
      <c r="N176" s="722"/>
    </row>
    <row r="177" spans="2:14" x14ac:dyDescent="0.2">
      <c r="B177" s="743" t="s">
        <v>215</v>
      </c>
      <c r="C177" s="744">
        <f t="shared" si="71"/>
        <v>17.614999999999998</v>
      </c>
      <c r="D177" s="744">
        <f t="shared" si="72"/>
        <v>18.442</v>
      </c>
      <c r="E177" s="744">
        <f t="shared" si="73"/>
        <v>13.337</v>
      </c>
      <c r="F177" s="744">
        <f t="shared" si="74"/>
        <v>13.641</v>
      </c>
      <c r="G177" s="744">
        <f t="shared" si="75"/>
        <v>10.152999999999999</v>
      </c>
      <c r="H177" s="744">
        <f t="shared" si="76"/>
        <v>11.446</v>
      </c>
      <c r="I177" s="744">
        <f t="shared" si="77"/>
        <v>14.103999999999999</v>
      </c>
      <c r="J177" s="744">
        <f t="shared" si="78"/>
        <v>13.702999999999999</v>
      </c>
      <c r="K177" s="744">
        <f t="shared" si="79"/>
        <v>13.584999999999999</v>
      </c>
      <c r="L177" s="744">
        <f t="shared" si="80"/>
        <v>15.732000000000001</v>
      </c>
      <c r="M177" s="745">
        <f t="shared" si="81"/>
        <v>14.917999999999999</v>
      </c>
      <c r="N177" s="725"/>
    </row>
    <row r="178" spans="2:14" x14ac:dyDescent="0.2">
      <c r="B178" s="743" t="s">
        <v>216</v>
      </c>
      <c r="C178" s="744">
        <f t="shared" si="71"/>
        <v>20.712</v>
      </c>
      <c r="D178" s="744">
        <f t="shared" si="72"/>
        <v>23.865000000000002</v>
      </c>
      <c r="E178" s="744">
        <f t="shared" si="73"/>
        <v>14.958</v>
      </c>
      <c r="F178" s="744">
        <f t="shared" si="74"/>
        <v>14.867000000000001</v>
      </c>
      <c r="G178" s="744">
        <f t="shared" si="75"/>
        <v>12.265000000000001</v>
      </c>
      <c r="H178" s="744">
        <f t="shared" si="76"/>
        <v>12.913</v>
      </c>
      <c r="I178" s="744">
        <f t="shared" si="77"/>
        <v>13.642000000000001</v>
      </c>
      <c r="J178" s="744">
        <f t="shared" si="78"/>
        <v>12.507999999999999</v>
      </c>
      <c r="K178" s="744">
        <f t="shared" si="79"/>
        <v>12.055999999999999</v>
      </c>
      <c r="L178" s="744">
        <f t="shared" si="80"/>
        <v>15.165000000000001</v>
      </c>
      <c r="M178" s="745">
        <f t="shared" si="81"/>
        <v>15.356999999999999</v>
      </c>
      <c r="N178" s="725"/>
    </row>
    <row r="179" spans="2:14" x14ac:dyDescent="0.2">
      <c r="B179" s="743" t="s">
        <v>217</v>
      </c>
      <c r="C179" s="744">
        <f t="shared" si="71"/>
        <v>83.612000000000009</v>
      </c>
      <c r="D179" s="744">
        <f t="shared" si="72"/>
        <v>112.502</v>
      </c>
      <c r="E179" s="744">
        <f t="shared" si="73"/>
        <v>59.79</v>
      </c>
      <c r="F179" s="744">
        <f t="shared" si="74"/>
        <v>56.578999999999994</v>
      </c>
      <c r="G179" s="744">
        <f t="shared" si="75"/>
        <v>51.519999999999996</v>
      </c>
      <c r="H179" s="744">
        <f t="shared" si="76"/>
        <v>50.356000000000002</v>
      </c>
      <c r="I179" s="744">
        <f t="shared" si="77"/>
        <v>49.131</v>
      </c>
      <c r="J179" s="744">
        <f t="shared" si="78"/>
        <v>42.328999999999994</v>
      </c>
      <c r="K179" s="744">
        <f t="shared" si="79"/>
        <v>32.233000000000004</v>
      </c>
      <c r="L179" s="744">
        <f t="shared" si="80"/>
        <v>50.373999999999995</v>
      </c>
      <c r="M179" s="745">
        <f t="shared" si="81"/>
        <v>46.786000000000001</v>
      </c>
      <c r="N179" s="725"/>
    </row>
    <row r="180" spans="2:14" x14ac:dyDescent="0.2">
      <c r="B180" s="743" t="s">
        <v>218</v>
      </c>
      <c r="C180" s="744">
        <f t="shared" si="71"/>
        <v>121.652</v>
      </c>
      <c r="D180" s="744">
        <f t="shared" si="72"/>
        <v>206.78</v>
      </c>
      <c r="E180" s="744">
        <f t="shared" si="73"/>
        <v>98.197000000000003</v>
      </c>
      <c r="F180" s="744">
        <f t="shared" si="74"/>
        <v>90.046000000000006</v>
      </c>
      <c r="G180" s="744">
        <f t="shared" si="75"/>
        <v>99.947000000000003</v>
      </c>
      <c r="H180" s="744">
        <f t="shared" si="76"/>
        <v>70.415999999999997</v>
      </c>
      <c r="I180" s="744">
        <f t="shared" si="77"/>
        <v>69.680999999999997</v>
      </c>
      <c r="J180" s="744">
        <f t="shared" si="78"/>
        <v>75.766000000000005</v>
      </c>
      <c r="K180" s="744">
        <f t="shared" si="79"/>
        <v>49.515999999999998</v>
      </c>
      <c r="L180" s="744">
        <f t="shared" si="80"/>
        <v>77.811999999999998</v>
      </c>
      <c r="M180" s="745">
        <f t="shared" si="81"/>
        <v>46.903999999999996</v>
      </c>
      <c r="N180" s="725"/>
    </row>
    <row r="181" spans="2:14" x14ac:dyDescent="0.2">
      <c r="B181" s="743" t="s">
        <v>219</v>
      </c>
      <c r="C181" s="744">
        <f t="shared" si="71"/>
        <v>55.813000000000002</v>
      </c>
      <c r="D181" s="744">
        <f t="shared" si="72"/>
        <v>99.960000000000008</v>
      </c>
      <c r="E181" s="744">
        <f t="shared" si="73"/>
        <v>43.661000000000001</v>
      </c>
      <c r="F181" s="744">
        <f t="shared" si="74"/>
        <v>48.741</v>
      </c>
      <c r="G181" s="744">
        <f t="shared" si="75"/>
        <v>55.445</v>
      </c>
      <c r="H181" s="744">
        <f t="shared" si="76"/>
        <v>35.988</v>
      </c>
      <c r="I181" s="744">
        <f t="shared" si="77"/>
        <v>31.933</v>
      </c>
      <c r="J181" s="744">
        <f t="shared" si="78"/>
        <v>43.296999999999997</v>
      </c>
      <c r="K181" s="744">
        <f t="shared" si="79"/>
        <v>29.387999999999998</v>
      </c>
      <c r="L181" s="744">
        <f t="shared" si="80"/>
        <v>45.186</v>
      </c>
      <c r="M181" s="745">
        <f t="shared" si="81"/>
        <v>23.654</v>
      </c>
      <c r="N181" s="725"/>
    </row>
    <row r="182" spans="2:14" x14ac:dyDescent="0.2">
      <c r="B182" s="743" t="s">
        <v>220</v>
      </c>
      <c r="C182" s="744">
        <f t="shared" si="71"/>
        <v>25.925000000000001</v>
      </c>
      <c r="D182" s="744">
        <f t="shared" si="72"/>
        <v>47.617999999999995</v>
      </c>
      <c r="E182" s="744">
        <f t="shared" si="73"/>
        <v>17.741</v>
      </c>
      <c r="F182" s="744">
        <f t="shared" si="74"/>
        <v>24.856000000000002</v>
      </c>
      <c r="G182" s="744">
        <f t="shared" si="75"/>
        <v>27.353000000000002</v>
      </c>
      <c r="H182" s="744">
        <f t="shared" si="76"/>
        <v>18.513000000000002</v>
      </c>
      <c r="I182" s="744">
        <f t="shared" si="77"/>
        <v>15.684999999999999</v>
      </c>
      <c r="J182" s="744">
        <f t="shared" si="78"/>
        <v>21.384999999999998</v>
      </c>
      <c r="K182" s="744">
        <f t="shared" si="79"/>
        <v>15.736999999999998</v>
      </c>
      <c r="L182" s="744">
        <f t="shared" si="80"/>
        <v>23.490000000000002</v>
      </c>
      <c r="M182" s="745">
        <f t="shared" si="81"/>
        <v>12.952</v>
      </c>
      <c r="N182" s="725"/>
    </row>
    <row r="183" spans="2:14" x14ac:dyDescent="0.2">
      <c r="B183" s="743" t="s">
        <v>221</v>
      </c>
      <c r="C183" s="744">
        <f t="shared" si="71"/>
        <v>32.216999999999999</v>
      </c>
      <c r="D183" s="744">
        <f t="shared" si="72"/>
        <v>35.082000000000001</v>
      </c>
      <c r="E183" s="744">
        <f t="shared" si="73"/>
        <v>20.335999999999999</v>
      </c>
      <c r="F183" s="744">
        <f t="shared" si="74"/>
        <v>25.632000000000001</v>
      </c>
      <c r="G183" s="744">
        <f t="shared" si="75"/>
        <v>23.905000000000001</v>
      </c>
      <c r="H183" s="744">
        <f t="shared" si="76"/>
        <v>22.844999999999999</v>
      </c>
      <c r="I183" s="744">
        <f t="shared" si="77"/>
        <v>19.652000000000001</v>
      </c>
      <c r="J183" s="744">
        <f t="shared" si="78"/>
        <v>25.464000000000002</v>
      </c>
      <c r="K183" s="744">
        <f t="shared" si="79"/>
        <v>14.782</v>
      </c>
      <c r="L183" s="744">
        <f t="shared" si="80"/>
        <v>18.277999999999999</v>
      </c>
      <c r="M183" s="745">
        <f t="shared" si="81"/>
        <v>25.331000000000003</v>
      </c>
      <c r="N183" s="725"/>
    </row>
    <row r="184" spans="2:14" ht="13.5" thickBot="1" x14ac:dyDescent="0.25">
      <c r="B184" s="759" t="s">
        <v>80</v>
      </c>
      <c r="C184" s="760">
        <f t="shared" si="71"/>
        <v>406.27600000000001</v>
      </c>
      <c r="D184" s="760">
        <f t="shared" si="72"/>
        <v>592.44100000000003</v>
      </c>
      <c r="E184" s="760">
        <f t="shared" si="73"/>
        <v>304.904</v>
      </c>
      <c r="F184" s="760">
        <f t="shared" si="74"/>
        <v>304.399</v>
      </c>
      <c r="G184" s="760">
        <f t="shared" si="75"/>
        <v>304.31399999999996</v>
      </c>
      <c r="H184" s="760">
        <f t="shared" si="76"/>
        <v>255.845</v>
      </c>
      <c r="I184" s="760">
        <f t="shared" si="77"/>
        <v>266.46699999999998</v>
      </c>
      <c r="J184" s="760">
        <f t="shared" si="78"/>
        <v>289.17199999999997</v>
      </c>
      <c r="K184" s="760">
        <f t="shared" si="79"/>
        <v>214.71199999999999</v>
      </c>
      <c r="L184" s="760">
        <f t="shared" si="80"/>
        <v>296.58600000000001</v>
      </c>
      <c r="M184" s="761">
        <f t="shared" si="81"/>
        <v>233.01500000000001</v>
      </c>
      <c r="N184" s="725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2.6019999999999998E-2</v>
      </c>
      <c r="D8" s="642">
        <f>'Section 12 data'!$D$24</f>
        <v>0.46698000000000001</v>
      </c>
      <c r="E8" s="201">
        <f>'Section 12 data'!$E$24</f>
        <v>26.41</v>
      </c>
      <c r="F8" s="643">
        <f>SUM(C8,D8)</f>
        <v>0.49299999999999999</v>
      </c>
    </row>
    <row r="9" spans="2:6" ht="15" customHeight="1" x14ac:dyDescent="0.2">
      <c r="B9" s="95" t="s">
        <v>341</v>
      </c>
      <c r="C9" s="641">
        <f>'Section 12 data'!$C$25</f>
        <v>1.2800000000000001E-3</v>
      </c>
      <c r="D9" s="642">
        <f>'Section 12 data'!$D$25</f>
        <v>2.11992</v>
      </c>
      <c r="E9" s="201">
        <f>'Section 12 data'!$E$25</f>
        <v>14.99</v>
      </c>
      <c r="F9" s="643">
        <f t="shared" ref="F9:F17" si="0">SUM(C9,D9)</f>
        <v>2.1212</v>
      </c>
    </row>
    <row r="10" spans="2:6" ht="15" customHeight="1" x14ac:dyDescent="0.2">
      <c r="B10" s="96" t="s">
        <v>342</v>
      </c>
      <c r="C10" s="641">
        <f>'Section 12 data'!$C$26</f>
        <v>2.5899999999999999E-3</v>
      </c>
      <c r="D10" s="642">
        <f>'Section 12 data'!$D$26</f>
        <v>1.3158800000000002</v>
      </c>
      <c r="E10" s="201">
        <f>'Section 12 data'!$E$26</f>
        <v>20.420000000000002</v>
      </c>
      <c r="F10" s="643">
        <f t="shared" si="0"/>
        <v>1.3184700000000003</v>
      </c>
    </row>
    <row r="11" spans="2:6" ht="15" customHeight="1" x14ac:dyDescent="0.2">
      <c r="B11" s="94" t="s">
        <v>343</v>
      </c>
      <c r="C11" s="641">
        <f>'Section 12 data'!$C$27</f>
        <v>1.5499999999999999E-3</v>
      </c>
      <c r="D11" s="642">
        <f>'Section 12 data'!$D$27</f>
        <v>0.98402999999999996</v>
      </c>
      <c r="E11" s="201">
        <f>'Section 12 data'!$E$27</f>
        <v>27.38</v>
      </c>
      <c r="F11" s="643">
        <f t="shared" si="0"/>
        <v>0.98558000000000001</v>
      </c>
    </row>
    <row r="12" spans="2:6" ht="15" customHeight="1" x14ac:dyDescent="0.2">
      <c r="B12" s="94" t="s">
        <v>344</v>
      </c>
      <c r="C12" s="641">
        <f>'Section 12 data'!$C$28</f>
        <v>5.0099999999999997E-3</v>
      </c>
      <c r="D12" s="642">
        <f>'Section 12 data'!$D$28</f>
        <v>3.1719200000000001</v>
      </c>
      <c r="E12" s="201">
        <f>'Section 12 data'!$E$28</f>
        <v>17.75</v>
      </c>
      <c r="F12" s="643">
        <f t="shared" si="0"/>
        <v>3.17693</v>
      </c>
    </row>
    <row r="13" spans="2:6" ht="15" customHeight="1" x14ac:dyDescent="0.2">
      <c r="B13" s="94" t="s">
        <v>345</v>
      </c>
      <c r="C13" s="641">
        <f>'Section 12 data'!$C$29</f>
        <v>1.33E-3</v>
      </c>
      <c r="D13" s="642">
        <f>'Section 12 data'!$D$29</f>
        <v>1.3926400000000001</v>
      </c>
      <c r="E13" s="201">
        <f>'Section 12 data'!$E$29</f>
        <v>27.05</v>
      </c>
      <c r="F13" s="643">
        <f t="shared" si="0"/>
        <v>1.3939700000000002</v>
      </c>
    </row>
    <row r="14" spans="2:6" ht="15" customHeight="1" x14ac:dyDescent="0.2">
      <c r="B14" s="94" t="s">
        <v>346</v>
      </c>
      <c r="C14" s="641">
        <f>'Section 12 data'!$C$30</f>
        <v>3.98E-3</v>
      </c>
      <c r="D14" s="642">
        <f>'Section 12 data'!$D$30</f>
        <v>1.1196900000000001</v>
      </c>
      <c r="E14" s="201">
        <f>'Section 12 data'!$E$30</f>
        <v>27.86</v>
      </c>
      <c r="F14" s="643">
        <f t="shared" si="0"/>
        <v>1.1236700000000002</v>
      </c>
    </row>
    <row r="15" spans="2:6" ht="15" customHeight="1" x14ac:dyDescent="0.2">
      <c r="B15" s="94" t="s">
        <v>347</v>
      </c>
      <c r="C15" s="641">
        <f>'Section 12 data'!$C$31</f>
        <v>0</v>
      </c>
      <c r="D15" s="642">
        <f>'Section 12 data'!$D$31</f>
        <v>0.38183999999999996</v>
      </c>
      <c r="E15" s="201">
        <f>'Section 12 data'!$E$31</f>
        <v>43.75</v>
      </c>
      <c r="F15" s="643">
        <f t="shared" si="0"/>
        <v>0.38183999999999996</v>
      </c>
    </row>
    <row r="16" spans="2:6" ht="15" customHeight="1" x14ac:dyDescent="0.2">
      <c r="B16" s="94" t="s">
        <v>270</v>
      </c>
      <c r="C16" s="641">
        <f>'Section 12 data'!$C$32</f>
        <v>1.9000000000000001E-4</v>
      </c>
      <c r="D16" s="642">
        <f>'Section 12 data'!$D$32</f>
        <v>0</v>
      </c>
      <c r="E16" s="201">
        <f>'Section 12 data'!$E$32</f>
        <v>0</v>
      </c>
      <c r="F16" s="643">
        <f t="shared" si="0"/>
        <v>1.9000000000000001E-4</v>
      </c>
    </row>
    <row r="17" spans="2:6" ht="15" customHeight="1" x14ac:dyDescent="0.2">
      <c r="B17" s="97" t="s">
        <v>80</v>
      </c>
      <c r="C17" s="644">
        <f>'Section 12 data'!$C$8</f>
        <v>4.197E-2</v>
      </c>
      <c r="D17" s="644">
        <f>'Section 12 data'!$D$8</f>
        <v>10.9529</v>
      </c>
      <c r="E17" s="316">
        <f>'Section 12 data'!$E$8</f>
        <v>8.6199999999999992</v>
      </c>
      <c r="F17" s="644">
        <f t="shared" si="0"/>
        <v>10.994869999999999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2E-3</v>
      </c>
      <c r="D8" s="634">
        <f>'Section 12 data'!$K$13</f>
        <v>4.133</v>
      </c>
      <c r="E8" s="201">
        <f>'Section 12 data'!$L$13</f>
        <v>33.520000000000003</v>
      </c>
      <c r="F8" s="629">
        <f>SUM(C8,D8)</f>
        <v>4.1349999999999998</v>
      </c>
    </row>
    <row r="9" spans="2:6" ht="15" customHeight="1" x14ac:dyDescent="0.2">
      <c r="B9" s="82" t="s">
        <v>335</v>
      </c>
      <c r="C9" s="67">
        <f>'Section 12 data'!$J$14</f>
        <v>1.7000000000000001E-2</v>
      </c>
      <c r="D9" s="634">
        <f>'Section 12 data'!$K$14</f>
        <v>84.409000000000006</v>
      </c>
      <c r="E9" s="201">
        <f>'Section 12 data'!$L$14</f>
        <v>21.6</v>
      </c>
      <c r="F9" s="629">
        <f t="shared" ref="F9:F15" si="0">SUM(C9,D9)</f>
        <v>84.426000000000002</v>
      </c>
    </row>
    <row r="10" spans="2:6" ht="15" customHeight="1" x14ac:dyDescent="0.2">
      <c r="B10" s="81" t="s">
        <v>336</v>
      </c>
      <c r="C10" s="67">
        <f>'Section 12 data'!$J$15</f>
        <v>0</v>
      </c>
      <c r="D10" s="634">
        <f>'Section 12 data'!$K$15</f>
        <v>389.38099999999997</v>
      </c>
      <c r="E10" s="201">
        <f>'Section 12 data'!$L$15</f>
        <v>20.207750426670806</v>
      </c>
      <c r="F10" s="629">
        <f t="shared" si="0"/>
        <v>389.38099999999997</v>
      </c>
    </row>
    <row r="11" spans="2:6" ht="15" customHeight="1" x14ac:dyDescent="0.2">
      <c r="B11" s="81" t="s">
        <v>337</v>
      </c>
      <c r="C11" s="67">
        <f>'Section 12 data'!$J$16</f>
        <v>0.127</v>
      </c>
      <c r="D11" s="634">
        <f>'Section 12 data'!$K$16</f>
        <v>1045.4259999999999</v>
      </c>
      <c r="E11" s="201">
        <f>'Section 12 data'!$L$16</f>
        <v>18.404012681099722</v>
      </c>
      <c r="F11" s="629">
        <f t="shared" si="0"/>
        <v>1045.5529999999999</v>
      </c>
    </row>
    <row r="12" spans="2:6" ht="15" customHeight="1" x14ac:dyDescent="0.2">
      <c r="B12" s="81" t="s">
        <v>338</v>
      </c>
      <c r="C12" s="67">
        <f>'Section 12 data'!$J$17</f>
        <v>1.0980000000000001</v>
      </c>
      <c r="D12" s="634">
        <f>'Section 12 data'!$K$17</f>
        <v>492.78899999999999</v>
      </c>
      <c r="E12" s="201">
        <f>'Section 12 data'!$L$17</f>
        <v>21.53</v>
      </c>
      <c r="F12" s="629">
        <f t="shared" si="0"/>
        <v>493.887</v>
      </c>
    </row>
    <row r="13" spans="2:6" ht="15" customHeight="1" x14ac:dyDescent="0.2">
      <c r="B13" s="81" t="s">
        <v>339</v>
      </c>
      <c r="C13" s="67">
        <f>'Section 12 data'!$J$18</f>
        <v>0.42899999999999999</v>
      </c>
      <c r="D13" s="634">
        <f>'Section 12 data'!$K$18</f>
        <v>408.82400000000001</v>
      </c>
      <c r="E13" s="201">
        <f>'Section 12 data'!$L$18</f>
        <v>39.590000000000003</v>
      </c>
      <c r="F13" s="629">
        <f t="shared" si="0"/>
        <v>409.25299999999999</v>
      </c>
    </row>
    <row r="14" spans="2:6" ht="15" customHeight="1" x14ac:dyDescent="0.2">
      <c r="B14" s="81" t="s">
        <v>268</v>
      </c>
      <c r="C14" s="67">
        <f>'Section 12 data'!$J$19</f>
        <v>0.42</v>
      </c>
      <c r="D14" s="634">
        <f>'Section 12 data'!$K$19</f>
        <v>108.07</v>
      </c>
      <c r="E14" s="201">
        <f>'Section 12 data'!$L$19</f>
        <v>59.097688424077333</v>
      </c>
      <c r="F14" s="629">
        <f t="shared" si="0"/>
        <v>108.49</v>
      </c>
    </row>
    <row r="15" spans="2:6" ht="15" customHeight="1" x14ac:dyDescent="0.2">
      <c r="B15" s="83" t="s">
        <v>80</v>
      </c>
      <c r="C15" s="635">
        <f>'Section 12 data'!$J$8</f>
        <v>2.0939999999999999</v>
      </c>
      <c r="D15" s="635">
        <f>'Section 12 data'!$K$8</f>
        <v>2533.0329999999999</v>
      </c>
      <c r="E15" s="316">
        <f>'Section 12 data'!$L$8</f>
        <v>11.16</v>
      </c>
      <c r="F15" s="636">
        <f t="shared" si="0"/>
        <v>2535.127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0</v>
      </c>
      <c r="D8" s="85">
        <f>'Section 12 data'!$K$24</f>
        <v>0.58399999999999996</v>
      </c>
      <c r="E8" s="201">
        <f>'Section 12 data'!$L$24</f>
        <v>53.04</v>
      </c>
      <c r="F8" s="629">
        <f>SUM(C8,D8)</f>
        <v>0.58399999999999996</v>
      </c>
    </row>
    <row r="9" spans="2:6" ht="15" customHeight="1" x14ac:dyDescent="0.2">
      <c r="B9" s="79" t="s">
        <v>341</v>
      </c>
      <c r="C9" s="67">
        <f>'Section 12 data'!$J$25</f>
        <v>1.9E-2</v>
      </c>
      <c r="D9" s="85">
        <f>'Section 12 data'!$K$25</f>
        <v>67.433000000000007</v>
      </c>
      <c r="E9" s="201">
        <f>'Section 12 data'!$L$25</f>
        <v>15.57</v>
      </c>
      <c r="F9" s="629">
        <f t="shared" ref="F9:F17" si="0">SUM(C9,D9)</f>
        <v>67.452000000000012</v>
      </c>
    </row>
    <row r="10" spans="2:6" ht="15" customHeight="1" x14ac:dyDescent="0.2">
      <c r="B10" s="80" t="s">
        <v>342</v>
      </c>
      <c r="C10" s="67">
        <f>'Section 12 data'!$J$26</f>
        <v>0.495</v>
      </c>
      <c r="D10" s="85">
        <f>'Section 12 data'!$K$26</f>
        <v>150.512</v>
      </c>
      <c r="E10" s="201">
        <f>'Section 12 data'!$L$26</f>
        <v>22.28</v>
      </c>
      <c r="F10" s="629">
        <f t="shared" si="0"/>
        <v>151.00700000000001</v>
      </c>
    </row>
    <row r="11" spans="2:6" ht="15" customHeight="1" x14ac:dyDescent="0.2">
      <c r="B11" s="78" t="s">
        <v>343</v>
      </c>
      <c r="C11" s="67">
        <f>'Section 12 data'!$J$27</f>
        <v>0.34200000000000003</v>
      </c>
      <c r="D11" s="85">
        <f>'Section 12 data'!$K$27</f>
        <v>161.61199999999999</v>
      </c>
      <c r="E11" s="201">
        <f>'Section 12 data'!$L$27</f>
        <v>22.82</v>
      </c>
      <c r="F11" s="629">
        <f t="shared" si="0"/>
        <v>161.95400000000001</v>
      </c>
    </row>
    <row r="12" spans="2:6" ht="15" customHeight="1" x14ac:dyDescent="0.2">
      <c r="B12" s="78" t="s">
        <v>344</v>
      </c>
      <c r="C12" s="67">
        <f>'Section 12 data'!$J$28</f>
        <v>0.63100000000000001</v>
      </c>
      <c r="D12" s="85">
        <f>'Section 12 data'!$K$28</f>
        <v>967.72699999999998</v>
      </c>
      <c r="E12" s="201">
        <f>'Section 12 data'!$L$28</f>
        <v>18.89</v>
      </c>
      <c r="F12" s="629">
        <f t="shared" si="0"/>
        <v>968.35799999999995</v>
      </c>
    </row>
    <row r="13" spans="2:6" ht="15" customHeight="1" x14ac:dyDescent="0.2">
      <c r="B13" s="78" t="s">
        <v>345</v>
      </c>
      <c r="C13" s="67">
        <f>'Section 12 data'!$J$29</f>
        <v>0.16700000000000001</v>
      </c>
      <c r="D13" s="85">
        <f>'Section 12 data'!$K$29</f>
        <v>495.55200000000002</v>
      </c>
      <c r="E13" s="201">
        <f>'Section 12 data'!$L$29</f>
        <v>25.02</v>
      </c>
      <c r="F13" s="629">
        <f t="shared" si="0"/>
        <v>495.71899999999999</v>
      </c>
    </row>
    <row r="14" spans="2:6" ht="15" customHeight="1" x14ac:dyDescent="0.2">
      <c r="B14" s="78" t="s">
        <v>346</v>
      </c>
      <c r="C14" s="67">
        <f>'Section 12 data'!$J$30</f>
        <v>0.378</v>
      </c>
      <c r="D14" s="85">
        <f>'Section 12 data'!$K$30</f>
        <v>349.01299999999998</v>
      </c>
      <c r="E14" s="201">
        <f>'Section 12 data'!$L$30</f>
        <v>24.36</v>
      </c>
      <c r="F14" s="629">
        <f t="shared" si="0"/>
        <v>349.39099999999996</v>
      </c>
    </row>
    <row r="15" spans="2:6" ht="15" customHeight="1" x14ac:dyDescent="0.2">
      <c r="B15" s="78" t="s">
        <v>347</v>
      </c>
      <c r="C15" s="67">
        <f>'Section 12 data'!$J$31</f>
        <v>0</v>
      </c>
      <c r="D15" s="85">
        <f>'Section 12 data'!$K$31</f>
        <v>340.59899999999999</v>
      </c>
      <c r="E15" s="201">
        <f>'Section 12 data'!$L$31</f>
        <v>46.31</v>
      </c>
      <c r="F15" s="629">
        <f t="shared" si="0"/>
        <v>340.59899999999999</v>
      </c>
    </row>
    <row r="16" spans="2:6" ht="15" customHeight="1" x14ac:dyDescent="0.2">
      <c r="B16" s="78" t="s">
        <v>270</v>
      </c>
      <c r="C16" s="67">
        <f>'Section 12 data'!$J$32</f>
        <v>6.0999999999999999E-2</v>
      </c>
      <c r="D16" s="85">
        <f>'Section 12 data'!$K$32</f>
        <v>0</v>
      </c>
      <c r="E16" s="201">
        <f>'Section 12 data'!$L$32</f>
        <v>0</v>
      </c>
      <c r="F16" s="629">
        <f t="shared" si="0"/>
        <v>6.0999999999999999E-2</v>
      </c>
    </row>
    <row r="17" spans="2:6" ht="15" customHeight="1" x14ac:dyDescent="0.2">
      <c r="B17" s="86" t="s">
        <v>80</v>
      </c>
      <c r="C17" s="87">
        <f>'Section 12 data'!$J$8</f>
        <v>2.0939999999999999</v>
      </c>
      <c r="D17" s="87">
        <f>'Section 12 data'!$K$8</f>
        <v>2533.0329999999999</v>
      </c>
      <c r="E17" s="316">
        <f>'Section 12 data'!$L$8</f>
        <v>11.16</v>
      </c>
      <c r="F17" s="87">
        <f t="shared" si="0"/>
        <v>2535.127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F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0.64600000000000002</v>
      </c>
      <c r="D8" s="634">
        <f>'Section 12 data'!$R$13</f>
        <v>442.858</v>
      </c>
      <c r="E8" s="201">
        <f>'Section 12 data'!$S$13</f>
        <v>33.19</v>
      </c>
      <c r="F8" s="629">
        <f>SUM(C8,D8)</f>
        <v>443.50400000000002</v>
      </c>
    </row>
    <row r="9" spans="2:6" ht="15" customHeight="1" x14ac:dyDescent="0.2">
      <c r="B9" s="82" t="s">
        <v>335</v>
      </c>
      <c r="C9" s="67">
        <f>'Section 12 data'!$Q$14</f>
        <v>1.802</v>
      </c>
      <c r="D9" s="634">
        <f>'Section 12 data'!$R$14</f>
        <v>3620.93</v>
      </c>
      <c r="E9" s="201">
        <f>'Section 12 data'!$S$14</f>
        <v>17.12</v>
      </c>
      <c r="F9" s="629">
        <f t="shared" ref="F9:F15" si="0">SUM(C9,D9)</f>
        <v>3622.732</v>
      </c>
    </row>
    <row r="10" spans="2:6" ht="15" customHeight="1" x14ac:dyDescent="0.2">
      <c r="B10" s="81" t="s">
        <v>336</v>
      </c>
      <c r="C10" s="67">
        <f>'Section 12 data'!$Q$15</f>
        <v>0</v>
      </c>
      <c r="D10" s="634">
        <f>'Section 12 data'!$R$15</f>
        <v>4049.268</v>
      </c>
      <c r="E10" s="201">
        <f>'Section 12 data'!$S$15</f>
        <v>17.950596933770637</v>
      </c>
      <c r="F10" s="629">
        <f t="shared" si="0"/>
        <v>4049.268</v>
      </c>
    </row>
    <row r="11" spans="2:6" ht="15" customHeight="1" x14ac:dyDescent="0.2">
      <c r="B11" s="81" t="s">
        <v>337</v>
      </c>
      <c r="C11" s="67">
        <f>'Section 12 data'!$Q$16</f>
        <v>0.497</v>
      </c>
      <c r="D11" s="634">
        <f>'Section 12 data'!$R$16</f>
        <v>2974.5430000000001</v>
      </c>
      <c r="E11" s="201">
        <f>'Section 12 data'!$S$16</f>
        <v>19.743319736214172</v>
      </c>
      <c r="F11" s="629">
        <f t="shared" si="0"/>
        <v>2975.04</v>
      </c>
    </row>
    <row r="12" spans="2:6" ht="15" customHeight="1" x14ac:dyDescent="0.2">
      <c r="B12" s="81" t="s">
        <v>338</v>
      </c>
      <c r="C12" s="67">
        <f>'Section 12 data'!$Q$17</f>
        <v>6.9749999999999996</v>
      </c>
      <c r="D12" s="634">
        <f>'Section 12 data'!$R$17</f>
        <v>474.55700000000002</v>
      </c>
      <c r="E12" s="201">
        <f>'Section 12 data'!$S$17</f>
        <v>19.79</v>
      </c>
      <c r="F12" s="629">
        <f t="shared" si="0"/>
        <v>481.53200000000004</v>
      </c>
    </row>
    <row r="13" spans="2:6" ht="15" customHeight="1" x14ac:dyDescent="0.2">
      <c r="B13" s="81" t="s">
        <v>339</v>
      </c>
      <c r="C13" s="67">
        <f>'Section 12 data'!$Q$18</f>
        <v>0.63700000000000001</v>
      </c>
      <c r="D13" s="634">
        <f>'Section 12 data'!$R$18</f>
        <v>327.86399999999998</v>
      </c>
      <c r="E13" s="201">
        <f>'Section 12 data'!$S$18</f>
        <v>36.119999999999997</v>
      </c>
      <c r="F13" s="629">
        <f t="shared" si="0"/>
        <v>328.50099999999998</v>
      </c>
    </row>
    <row r="14" spans="2:6" ht="15" customHeight="1" x14ac:dyDescent="0.2">
      <c r="B14" s="81" t="s">
        <v>268</v>
      </c>
      <c r="C14" s="67">
        <f>'Section 12 data'!$Q$19</f>
        <v>2.0859999999999999</v>
      </c>
      <c r="D14" s="634">
        <f>'Section 12 data'!$R$19</f>
        <v>99.972999999999999</v>
      </c>
      <c r="E14" s="201">
        <f>'Section 12 data'!$S$19</f>
        <v>75.04248161231537</v>
      </c>
      <c r="F14" s="629">
        <f t="shared" si="0"/>
        <v>102.059</v>
      </c>
    </row>
    <row r="15" spans="2:6" ht="15" customHeight="1" x14ac:dyDescent="0.2">
      <c r="B15" s="83" t="s">
        <v>80</v>
      </c>
      <c r="C15" s="635">
        <f>'Section 12 data'!$Q$8</f>
        <v>12.644</v>
      </c>
      <c r="D15" s="635">
        <f>'Section 12 data'!$R$8</f>
        <v>11989.993</v>
      </c>
      <c r="E15" s="316">
        <f>'Section 12 data'!$S$8</f>
        <v>10.16</v>
      </c>
      <c r="F15" s="636">
        <f t="shared" si="0"/>
        <v>12002.637000000001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0.34599999999999997</v>
      </c>
      <c r="D8" s="631">
        <f>'Section 12 data'!$R$24</f>
        <v>93.429000000000002</v>
      </c>
      <c r="E8" s="201">
        <f>'Section 12 data'!$S$24</f>
        <v>49.48</v>
      </c>
      <c r="F8" s="632">
        <f>SUM(C8,D8)</f>
        <v>93.775000000000006</v>
      </c>
    </row>
    <row r="9" spans="2:6" ht="15" customHeight="1" x14ac:dyDescent="0.2">
      <c r="B9" s="79" t="s">
        <v>341</v>
      </c>
      <c r="C9" s="630">
        <f>'Section 12 data'!$Q$25</f>
        <v>2.1019999999999999</v>
      </c>
      <c r="D9" s="631">
        <f>'Section 12 data'!$R$25</f>
        <v>5057.21</v>
      </c>
      <c r="E9" s="201">
        <f>'Section 12 data'!$S$25</f>
        <v>14.36</v>
      </c>
      <c r="F9" s="632">
        <f t="shared" ref="F9:F17" si="0">SUM(C9,D9)</f>
        <v>5059.3119999999999</v>
      </c>
    </row>
    <row r="10" spans="2:6" ht="15" customHeight="1" x14ac:dyDescent="0.2">
      <c r="B10" s="80" t="s">
        <v>342</v>
      </c>
      <c r="C10" s="630">
        <f>'Section 12 data'!$Q$26</f>
        <v>5.6950000000000003</v>
      </c>
      <c r="D10" s="631">
        <f>'Section 12 data'!$R$26</f>
        <v>2182.0590000000002</v>
      </c>
      <c r="E10" s="201">
        <f>'Section 12 data'!$S$26</f>
        <v>20.07</v>
      </c>
      <c r="F10" s="632">
        <f t="shared" si="0"/>
        <v>2187.7540000000004</v>
      </c>
    </row>
    <row r="11" spans="2:6" ht="15" customHeight="1" x14ac:dyDescent="0.2">
      <c r="B11" s="78" t="s">
        <v>343</v>
      </c>
      <c r="C11" s="630">
        <f>'Section 12 data'!$Q$27</f>
        <v>2.117</v>
      </c>
      <c r="D11" s="631">
        <f>'Section 12 data'!$R$27</f>
        <v>1054.2429999999999</v>
      </c>
      <c r="E11" s="201">
        <f>'Section 12 data'!$S$27</f>
        <v>24.13</v>
      </c>
      <c r="F11" s="632">
        <f t="shared" si="0"/>
        <v>1056.3599999999999</v>
      </c>
    </row>
    <row r="12" spans="2:6" ht="15" customHeight="1" x14ac:dyDescent="0.2">
      <c r="B12" s="78" t="s">
        <v>344</v>
      </c>
      <c r="C12" s="630">
        <f>'Section 12 data'!$Q$28</f>
        <v>1.71</v>
      </c>
      <c r="D12" s="631">
        <f>'Section 12 data'!$R$28</f>
        <v>2686.2579999999998</v>
      </c>
      <c r="E12" s="201">
        <f>'Section 12 data'!$S$28</f>
        <v>20.61</v>
      </c>
      <c r="F12" s="632">
        <f t="shared" si="0"/>
        <v>2687.9679999999998</v>
      </c>
    </row>
    <row r="13" spans="2:6" ht="15" customHeight="1" x14ac:dyDescent="0.2">
      <c r="B13" s="78" t="s">
        <v>345</v>
      </c>
      <c r="C13" s="630">
        <f>'Section 12 data'!$Q$29</f>
        <v>0.32500000000000001</v>
      </c>
      <c r="D13" s="631">
        <f>'Section 12 data'!$R$29</f>
        <v>609.78899999999999</v>
      </c>
      <c r="E13" s="201">
        <f>'Section 12 data'!$S$29</f>
        <v>26.12</v>
      </c>
      <c r="F13" s="632">
        <f t="shared" si="0"/>
        <v>610.11400000000003</v>
      </c>
    </row>
    <row r="14" spans="2:6" ht="15" customHeight="1" x14ac:dyDescent="0.2">
      <c r="B14" s="78" t="s">
        <v>346</v>
      </c>
      <c r="C14" s="630">
        <f>'Section 12 data'!$Q$30</f>
        <v>0.33500000000000002</v>
      </c>
      <c r="D14" s="631">
        <f>'Section 12 data'!$R$30</f>
        <v>202.97399999999999</v>
      </c>
      <c r="E14" s="201">
        <f>'Section 12 data'!$S$30</f>
        <v>25.55</v>
      </c>
      <c r="F14" s="632">
        <f t="shared" si="0"/>
        <v>203.309</v>
      </c>
    </row>
    <row r="15" spans="2:6" ht="15" customHeight="1" x14ac:dyDescent="0.2">
      <c r="B15" s="78" t="s">
        <v>347</v>
      </c>
      <c r="C15" s="630">
        <f>'Section 12 data'!$Q$31</f>
        <v>0</v>
      </c>
      <c r="D15" s="631">
        <f>'Section 12 data'!$R$31</f>
        <v>104.03100000000001</v>
      </c>
      <c r="E15" s="201">
        <f>'Section 12 data'!$S$31</f>
        <v>45.76</v>
      </c>
      <c r="F15" s="632">
        <f t="shared" si="0"/>
        <v>104.03100000000001</v>
      </c>
    </row>
    <row r="16" spans="2:6" ht="15" customHeight="1" x14ac:dyDescent="0.2">
      <c r="B16" s="78" t="s">
        <v>270</v>
      </c>
      <c r="C16" s="630">
        <f>'Section 12 data'!$Q$32</f>
        <v>1.4E-2</v>
      </c>
      <c r="D16" s="631">
        <f>'Section 12 data'!$R$32</f>
        <v>0</v>
      </c>
      <c r="E16" s="201">
        <f>'Section 12 data'!$S$32</f>
        <v>0</v>
      </c>
      <c r="F16" s="632">
        <f t="shared" si="0"/>
        <v>1.4E-2</v>
      </c>
    </row>
    <row r="17" spans="2:6" ht="15" customHeight="1" x14ac:dyDescent="0.2">
      <c r="B17" s="72" t="s">
        <v>80</v>
      </c>
      <c r="C17" s="635">
        <f>'Section 12 data'!Q8</f>
        <v>12.644</v>
      </c>
      <c r="D17" s="635">
        <f>'Section 12 data'!R8</f>
        <v>11989.993</v>
      </c>
      <c r="E17" s="316">
        <f>'Section 12 data'!S8</f>
        <v>10.16</v>
      </c>
      <c r="F17" s="636">
        <f t="shared" si="0"/>
        <v>12002.637000000001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8A8D746-F456-4812-83A2-2A9B6E2E3AAE}">
            <xm:f>IF($E8&gt;Sheet1!$F$4,1,)</xm:f>
            <x14:dxf>
              <font>
                <color rgb="FF808080"/>
              </font>
            </x14:dxf>
          </x14:cfRule>
          <xm:sqref>D8:F16</xm:sqref>
        </x14:conditionalFormatting>
        <x14:conditionalFormatting xmlns:xm="http://schemas.microsoft.com/office/excel/2006/main">
          <x14:cfRule type="cellIs" priority="3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C8:D16 F8:F16</xm:sqref>
        </x14:conditionalFormatting>
        <x14:conditionalFormatting xmlns:xm="http://schemas.microsoft.com/office/excel/2006/main">
          <x14:cfRule type="expression" priority="2" id="{AF701E0E-39BE-4327-8558-6BCB738C9876}">
            <xm:f>IF($E17&gt;Sheet1!$F$4,1,)</xm:f>
            <x14:dxf>
              <font>
                <color rgb="FF808080"/>
              </font>
            </x14:dxf>
          </x14:cfRule>
          <xm:sqref>D17:F17</xm:sqref>
        </x14:conditionalFormatting>
        <x14:conditionalFormatting xmlns:xm="http://schemas.microsoft.com/office/excel/2006/main">
          <x14:cfRule type="cellIs" priority="1" operator="between" id="{414A52FF-A59A-4B84-AFF0-6B7C7C353255}">
            <xm:f>Sheet1!$D$4</xm:f>
            <xm:f>Sheet1!$E$4</xm:f>
            <x14:dxf>
              <numFmt numFmtId="173" formatCode="&quot;&lt; 1&quot;"/>
            </x14:dxf>
          </x14:cfRule>
          <xm:sqref>C17:D17 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7" t="s">
        <v>376</v>
      </c>
      <c r="C5" s="916" t="s">
        <v>273</v>
      </c>
      <c r="D5" s="916"/>
      <c r="E5" s="916"/>
      <c r="F5" s="908"/>
      <c r="H5" s="847" t="s">
        <v>376</v>
      </c>
      <c r="I5" s="792" t="s">
        <v>274</v>
      </c>
      <c r="J5" s="866"/>
      <c r="K5" s="866"/>
      <c r="L5" s="791"/>
    </row>
    <row r="6" spans="2:12" ht="45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1" t="s">
        <v>81</v>
      </c>
      <c r="J7" s="36" t="s">
        <v>81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57">
        <f>'Section 12 data'!$C$8</f>
        <v>4.197E-2</v>
      </c>
      <c r="D9" s="57">
        <f>'Section 12 data'!$D$8</f>
        <v>10.9529</v>
      </c>
      <c r="E9" s="58">
        <f>'Section 12 data'!$E$8</f>
        <v>8.6199999999999992</v>
      </c>
      <c r="F9" s="76">
        <f>SUM(C9,D9)</f>
        <v>10.994869999999999</v>
      </c>
      <c r="G9" s="25"/>
      <c r="H9" s="28" t="str">
        <f>Index!$B$4</f>
        <v>Devon Cornwall and the Isles of Scilly</v>
      </c>
      <c r="I9" s="59">
        <f>'Section 12 data'!$G$7</f>
        <v>81.728650000000002</v>
      </c>
      <c r="J9" s="60">
        <f>'Section 12 data'!$G$5</f>
        <v>106.67646000000002</v>
      </c>
      <c r="K9" s="43">
        <f>IF(I9=0,0,100*F9/I9)</f>
        <v>13.452895649200125</v>
      </c>
      <c r="L9" s="61">
        <f>IF(J9=0,0,100*F9/J9)</f>
        <v>10.306744337035553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7" t="s">
        <v>376</v>
      </c>
      <c r="C5" s="916" t="s">
        <v>281</v>
      </c>
      <c r="D5" s="916"/>
      <c r="E5" s="916"/>
      <c r="F5" s="908"/>
      <c r="G5" s="25"/>
      <c r="H5" s="847" t="s">
        <v>376</v>
      </c>
      <c r="I5" s="792" t="s">
        <v>282</v>
      </c>
      <c r="J5" s="866"/>
      <c r="K5" s="866"/>
      <c r="L5" s="791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1" t="s">
        <v>325</v>
      </c>
      <c r="J7" s="36" t="s">
        <v>325</v>
      </c>
      <c r="K7" s="302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12 data'!$J$8</f>
        <v>2.0939999999999999</v>
      </c>
      <c r="D9" s="67">
        <f>'Section 12 data'!$K$8</f>
        <v>2533.0329999999999</v>
      </c>
      <c r="E9" s="58">
        <f>'Section 12 data'!$L$8</f>
        <v>11.16</v>
      </c>
      <c r="F9" s="77">
        <f>SUM(C9,D9)</f>
        <v>2535.127</v>
      </c>
      <c r="G9" s="25"/>
      <c r="H9" s="28" t="str">
        <f>Index!$B$4</f>
        <v>Devon Cornwall and the Isles of Scilly</v>
      </c>
      <c r="I9" s="68">
        <f>'Section 12 data'!$N$7</f>
        <v>17429.400000000001</v>
      </c>
      <c r="J9" s="43">
        <f>'Section 12 data'!$N$5</f>
        <v>25666.378000000001</v>
      </c>
      <c r="K9" s="43">
        <f>IF(I9=0,0,100*F9/I9)</f>
        <v>14.545119166465854</v>
      </c>
      <c r="L9" s="61">
        <f>IF(J9=0,0,100*F9/J9)</f>
        <v>9.8772292685785263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7" t="s">
        <v>380</v>
      </c>
      <c r="C5" s="916" t="s">
        <v>283</v>
      </c>
      <c r="D5" s="916"/>
      <c r="E5" s="916"/>
      <c r="F5" s="908"/>
      <c r="G5" s="25"/>
      <c r="H5" s="847" t="s">
        <v>380</v>
      </c>
      <c r="I5" s="792" t="s">
        <v>284</v>
      </c>
      <c r="J5" s="866"/>
      <c r="K5" s="866"/>
      <c r="L5" s="791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1" t="s">
        <v>271</v>
      </c>
      <c r="J7" s="36" t="s">
        <v>271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12 data'!$Q$8</f>
        <v>12.644</v>
      </c>
      <c r="D9" s="67">
        <f>'Section 12 data'!$R$8</f>
        <v>11989.993</v>
      </c>
      <c r="E9" s="58">
        <f>'Section 12 data'!$S$8</f>
        <v>10.16</v>
      </c>
      <c r="F9" s="77">
        <f>SUM(C9,D9)</f>
        <v>12002.637000000001</v>
      </c>
      <c r="G9" s="25"/>
      <c r="H9" s="28" t="str">
        <f>Index!$B$4</f>
        <v>Devon Cornwall and the Isles of Scilly</v>
      </c>
      <c r="I9" s="68">
        <f>'Section 12 data'!$U$7</f>
        <v>101036.16800000001</v>
      </c>
      <c r="J9" s="43">
        <f>'Section 12 data'!$U$5</f>
        <v>124156.857</v>
      </c>
      <c r="K9" s="43">
        <f>IF(I9=0,0,100*F9/I9)</f>
        <v>11.879544956613952</v>
      </c>
      <c r="L9" s="61">
        <f>IF(J9=0,0,100*F9/J9)</f>
        <v>9.667317045565996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4.1020000000000001E-2</v>
      </c>
      <c r="D8" s="646">
        <f>'Section 13 data'!$D$13</f>
        <v>0.38568000000000002</v>
      </c>
      <c r="E8" s="201">
        <f>'Section 13 data'!$E$13</f>
        <v>33.909999999999997</v>
      </c>
      <c r="F8" s="647">
        <f>SUM(C8,D8)</f>
        <v>0.42670000000000002</v>
      </c>
    </row>
    <row r="9" spans="2:6" ht="15" customHeight="1" x14ac:dyDescent="0.2">
      <c r="B9" s="100" t="s">
        <v>335</v>
      </c>
      <c r="C9" s="645">
        <f>'Section 13 data'!$C$14</f>
        <v>1.0670000000000001E-2</v>
      </c>
      <c r="D9" s="646">
        <f>'Section 13 data'!$D$14</f>
        <v>0.63012999999999997</v>
      </c>
      <c r="E9" s="201">
        <f>'Section 13 data'!$E$14</f>
        <v>20.59</v>
      </c>
      <c r="F9" s="647">
        <f t="shared" ref="F9:F15" si="0">SUM(C9,D9)</f>
        <v>0.64079999999999993</v>
      </c>
    </row>
    <row r="10" spans="2:6" ht="15" customHeight="1" x14ac:dyDescent="0.2">
      <c r="B10" s="99" t="s">
        <v>336</v>
      </c>
      <c r="C10" s="645">
        <f>'Section 13 data'!$C$15</f>
        <v>2.6869999999999998E-2</v>
      </c>
      <c r="D10" s="646">
        <f>'Section 13 data'!$D$15</f>
        <v>2.0067599999999999</v>
      </c>
      <c r="E10" s="201">
        <f>'Section 13 data'!$E$15</f>
        <v>18.290303871390265</v>
      </c>
      <c r="F10" s="647">
        <f t="shared" si="0"/>
        <v>2.03363</v>
      </c>
    </row>
    <row r="11" spans="2:6" ht="15" customHeight="1" x14ac:dyDescent="0.2">
      <c r="B11" s="99" t="s">
        <v>337</v>
      </c>
      <c r="C11" s="645">
        <f>'Section 13 data'!$C$16</f>
        <v>1.678E-2</v>
      </c>
      <c r="D11" s="646">
        <f>'Section 13 data'!$D$16</f>
        <v>2.08121</v>
      </c>
      <c r="E11" s="201">
        <f>'Section 13 data'!$E$16</f>
        <v>18.478174678140508</v>
      </c>
      <c r="F11" s="647">
        <f t="shared" si="0"/>
        <v>2.0979899999999998</v>
      </c>
    </row>
    <row r="12" spans="2:6" ht="15" customHeight="1" x14ac:dyDescent="0.2">
      <c r="B12" s="99" t="s">
        <v>338</v>
      </c>
      <c r="C12" s="645">
        <f>'Section 13 data'!$C$17</f>
        <v>1.6760000000000001E-2</v>
      </c>
      <c r="D12" s="646">
        <f>'Section 13 data'!$D$17</f>
        <v>2.58819</v>
      </c>
      <c r="E12" s="201">
        <f>'Section 13 data'!$E$17</f>
        <v>15.89</v>
      </c>
      <c r="F12" s="647">
        <f t="shared" si="0"/>
        <v>2.6049500000000001</v>
      </c>
    </row>
    <row r="13" spans="2:6" ht="15" customHeight="1" x14ac:dyDescent="0.2">
      <c r="B13" s="99" t="s">
        <v>339</v>
      </c>
      <c r="C13" s="645">
        <f>'Section 13 data'!$C$18</f>
        <v>6.4760000000000012E-2</v>
      </c>
      <c r="D13" s="646">
        <f>'Section 13 data'!$D$18</f>
        <v>5.3133299999999997</v>
      </c>
      <c r="E13" s="201">
        <f>'Section 13 data'!$E$18</f>
        <v>14.74</v>
      </c>
      <c r="F13" s="647">
        <f t="shared" si="0"/>
        <v>5.3780899999999994</v>
      </c>
    </row>
    <row r="14" spans="2:6" ht="15" customHeight="1" x14ac:dyDescent="0.2">
      <c r="B14" s="99" t="s">
        <v>268</v>
      </c>
      <c r="C14" s="645">
        <f>'Section 13 data'!$C$19</f>
        <v>0.12667</v>
      </c>
      <c r="D14" s="646">
        <f>'Section 13 data'!$D$19</f>
        <v>2.6109599999999999</v>
      </c>
      <c r="E14" s="201">
        <f>'Section 13 data'!$E$19</f>
        <v>18.128377470665828</v>
      </c>
      <c r="F14" s="647">
        <f t="shared" si="0"/>
        <v>2.7376299999999998</v>
      </c>
    </row>
    <row r="15" spans="2:6" ht="15" customHeight="1" x14ac:dyDescent="0.2">
      <c r="B15" s="101" t="s">
        <v>80</v>
      </c>
      <c r="C15" s="102">
        <f>'Section 13 data'!$C$8</f>
        <v>0.30352999999999997</v>
      </c>
      <c r="D15" s="102">
        <f>'Section 13 data'!$D$8</f>
        <v>15.61627</v>
      </c>
      <c r="E15" s="316">
        <f>'Section 13 data'!$E$8</f>
        <v>7.07</v>
      </c>
      <c r="F15" s="102">
        <f t="shared" si="0"/>
        <v>15.9198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3"/>
      <c r="B3" s="797" t="s">
        <v>682</v>
      </c>
      <c r="C3" s="798"/>
      <c r="D3" s="798"/>
      <c r="E3" s="798"/>
      <c r="F3" s="799"/>
      <c r="H3" s="797" t="s">
        <v>682</v>
      </c>
      <c r="I3" s="800"/>
      <c r="J3" s="800"/>
      <c r="K3" s="800"/>
      <c r="L3" s="800"/>
      <c r="M3" s="800"/>
      <c r="N3" s="801"/>
      <c r="P3" s="797" t="s">
        <v>682</v>
      </c>
      <c r="Q3" s="798"/>
      <c r="R3" s="798"/>
      <c r="S3" s="798"/>
      <c r="T3" s="799"/>
    </row>
    <row r="4" spans="1:20" ht="13.5" thickBot="1" x14ac:dyDescent="0.25">
      <c r="A4" s="273"/>
      <c r="B4" s="281" t="s">
        <v>78</v>
      </c>
      <c r="C4" s="282" t="s">
        <v>379</v>
      </c>
      <c r="D4" s="282" t="s">
        <v>484</v>
      </c>
      <c r="E4" s="285" t="s">
        <v>482</v>
      </c>
      <c r="F4" s="283" t="s">
        <v>378</v>
      </c>
      <c r="H4" s="284" t="s">
        <v>308</v>
      </c>
      <c r="I4" s="285" t="s">
        <v>379</v>
      </c>
      <c r="J4" s="282" t="s">
        <v>484</v>
      </c>
      <c r="K4" s="285" t="s">
        <v>82</v>
      </c>
      <c r="L4" s="285" t="s">
        <v>309</v>
      </c>
      <c r="M4" s="285" t="s">
        <v>482</v>
      </c>
      <c r="N4" s="286" t="s">
        <v>378</v>
      </c>
      <c r="P4" s="281" t="s">
        <v>489</v>
      </c>
      <c r="Q4" s="282" t="s">
        <v>379</v>
      </c>
      <c r="R4" s="282" t="s">
        <v>484</v>
      </c>
      <c r="S4" s="285" t="s">
        <v>482</v>
      </c>
      <c r="T4" s="283" t="s">
        <v>378</v>
      </c>
    </row>
    <row r="5" spans="1:20" x14ac:dyDescent="0.2">
      <c r="A5" s="273"/>
      <c r="B5" s="299" t="s">
        <v>105</v>
      </c>
      <c r="C5" s="300">
        <v>2013</v>
      </c>
      <c r="D5" s="289">
        <v>293.49099999999999</v>
      </c>
      <c r="E5" s="329"/>
      <c r="F5" s="337"/>
      <c r="G5" s="321"/>
      <c r="H5" s="299" t="s">
        <v>105</v>
      </c>
      <c r="I5" s="300">
        <v>2013</v>
      </c>
      <c r="J5" s="276">
        <v>17135.909</v>
      </c>
      <c r="K5" s="276">
        <v>5.7</v>
      </c>
      <c r="L5" s="329">
        <f t="shared" ref="L5:L15" si="0">(K5*J5)/100</f>
        <v>976.74681299999997</v>
      </c>
      <c r="M5" s="329"/>
      <c r="N5" s="337"/>
      <c r="O5" s="321"/>
      <c r="P5" s="299" t="s">
        <v>105</v>
      </c>
      <c r="Q5" s="300">
        <v>2013</v>
      </c>
      <c r="R5" s="329">
        <f>D5+J5</f>
        <v>17429.400000000001</v>
      </c>
      <c r="S5" s="329"/>
      <c r="T5" s="337"/>
    </row>
    <row r="6" spans="1:20" x14ac:dyDescent="0.2">
      <c r="A6" s="273"/>
      <c r="B6" s="287"/>
      <c r="C6" s="288">
        <v>2017</v>
      </c>
      <c r="D6" s="279">
        <v>320.85700000000003</v>
      </c>
      <c r="E6" s="330"/>
      <c r="F6" s="338"/>
      <c r="G6" s="321"/>
      <c r="H6" s="333"/>
      <c r="I6" s="288">
        <v>2017</v>
      </c>
      <c r="J6" s="277">
        <v>18299.601999999999</v>
      </c>
      <c r="K6" s="277">
        <v>5.15</v>
      </c>
      <c r="L6" s="330">
        <f t="shared" si="0"/>
        <v>942.42950299999995</v>
      </c>
      <c r="M6" s="330"/>
      <c r="N6" s="338"/>
      <c r="O6" s="321"/>
      <c r="P6" s="333"/>
      <c r="Q6" s="288">
        <v>2017</v>
      </c>
      <c r="R6" s="330">
        <f t="shared" ref="R6:R15" si="1">D6+J6</f>
        <v>18620.458999999999</v>
      </c>
      <c r="S6" s="330"/>
      <c r="T6" s="338"/>
    </row>
    <row r="7" spans="1:20" x14ac:dyDescent="0.2">
      <c r="A7" s="273"/>
      <c r="B7" s="287"/>
      <c r="C7" s="288">
        <v>2022</v>
      </c>
      <c r="D7" s="279">
        <v>353.952</v>
      </c>
      <c r="E7" s="330"/>
      <c r="F7" s="338"/>
      <c r="G7" s="321"/>
      <c r="H7" s="333"/>
      <c r="I7" s="288">
        <v>2022</v>
      </c>
      <c r="J7" s="277">
        <v>20086.423999999999</v>
      </c>
      <c r="K7" s="277">
        <v>4.75</v>
      </c>
      <c r="L7" s="330">
        <f t="shared" si="0"/>
        <v>954.10514000000001</v>
      </c>
      <c r="M7" s="330"/>
      <c r="N7" s="338"/>
      <c r="O7" s="321"/>
      <c r="P7" s="333"/>
      <c r="Q7" s="288">
        <v>2022</v>
      </c>
      <c r="R7" s="330">
        <f t="shared" si="1"/>
        <v>20440.376</v>
      </c>
      <c r="S7" s="330"/>
      <c r="T7" s="338"/>
    </row>
    <row r="8" spans="1:20" x14ac:dyDescent="0.2">
      <c r="A8" s="273"/>
      <c r="B8" s="287"/>
      <c r="C8" s="288">
        <v>2027</v>
      </c>
      <c r="D8" s="279">
        <v>385.96600000000001</v>
      </c>
      <c r="E8" s="330"/>
      <c r="F8" s="338"/>
      <c r="G8" s="321"/>
      <c r="H8" s="333"/>
      <c r="I8" s="288">
        <v>2027</v>
      </c>
      <c r="J8" s="277">
        <v>22149.345000000001</v>
      </c>
      <c r="K8" s="277">
        <v>4.45</v>
      </c>
      <c r="L8" s="330">
        <f t="shared" si="0"/>
        <v>985.64585250000005</v>
      </c>
      <c r="M8" s="330"/>
      <c r="N8" s="338"/>
      <c r="O8" s="321"/>
      <c r="P8" s="333"/>
      <c r="Q8" s="288">
        <v>2027</v>
      </c>
      <c r="R8" s="330">
        <f t="shared" si="1"/>
        <v>22535.311000000002</v>
      </c>
      <c r="S8" s="330"/>
      <c r="T8" s="338"/>
    </row>
    <row r="9" spans="1:20" x14ac:dyDescent="0.2">
      <c r="A9" s="273"/>
      <c r="B9" s="287"/>
      <c r="C9" s="288">
        <v>2032</v>
      </c>
      <c r="D9" s="279">
        <v>412.09899999999999</v>
      </c>
      <c r="E9" s="330"/>
      <c r="F9" s="338"/>
      <c r="G9" s="321"/>
      <c r="H9" s="333"/>
      <c r="I9" s="288">
        <v>2032</v>
      </c>
      <c r="J9" s="277">
        <v>24190.65</v>
      </c>
      <c r="K9" s="277">
        <v>4.21</v>
      </c>
      <c r="L9" s="330">
        <f t="shared" si="0"/>
        <v>1018.426365</v>
      </c>
      <c r="M9" s="330"/>
      <c r="N9" s="338"/>
      <c r="O9" s="321"/>
      <c r="P9" s="333"/>
      <c r="Q9" s="288">
        <v>2032</v>
      </c>
      <c r="R9" s="330">
        <f t="shared" si="1"/>
        <v>24602.749</v>
      </c>
      <c r="S9" s="330"/>
      <c r="T9" s="338"/>
    </row>
    <row r="10" spans="1:20" x14ac:dyDescent="0.2">
      <c r="A10" s="273"/>
      <c r="B10" s="287"/>
      <c r="C10" s="288">
        <v>2037</v>
      </c>
      <c r="D10" s="279">
        <v>438.858</v>
      </c>
      <c r="E10" s="330"/>
      <c r="F10" s="338"/>
      <c r="G10" s="321"/>
      <c r="H10" s="333"/>
      <c r="I10" s="288">
        <v>2037</v>
      </c>
      <c r="J10" s="277">
        <v>26122.668000000001</v>
      </c>
      <c r="K10" s="277">
        <v>4.03</v>
      </c>
      <c r="L10" s="330">
        <f t="shared" si="0"/>
        <v>1052.7435204000001</v>
      </c>
      <c r="M10" s="330"/>
      <c r="N10" s="338"/>
      <c r="O10" s="321"/>
      <c r="P10" s="333"/>
      <c r="Q10" s="288">
        <v>2037</v>
      </c>
      <c r="R10" s="330">
        <f t="shared" si="1"/>
        <v>26561.526000000002</v>
      </c>
      <c r="S10" s="330"/>
      <c r="T10" s="338"/>
    </row>
    <row r="11" spans="1:20" x14ac:dyDescent="0.2">
      <c r="A11" s="273"/>
      <c r="B11" s="287"/>
      <c r="C11" s="288">
        <v>2042</v>
      </c>
      <c r="D11" s="279">
        <v>455.00299999999999</v>
      </c>
      <c r="E11" s="330"/>
      <c r="F11" s="338"/>
      <c r="G11" s="321"/>
      <c r="H11" s="333"/>
      <c r="I11" s="288">
        <v>2042</v>
      </c>
      <c r="J11" s="277">
        <v>27785.981</v>
      </c>
      <c r="K11" s="277">
        <v>3.92</v>
      </c>
      <c r="L11" s="330">
        <f t="shared" si="0"/>
        <v>1089.2104552000001</v>
      </c>
      <c r="M11" s="330"/>
      <c r="N11" s="338"/>
      <c r="O11" s="321"/>
      <c r="P11" s="333"/>
      <c r="Q11" s="288">
        <v>2042</v>
      </c>
      <c r="R11" s="330">
        <f t="shared" si="1"/>
        <v>28240.984</v>
      </c>
      <c r="S11" s="330"/>
      <c r="T11" s="338"/>
    </row>
    <row r="12" spans="1:20" x14ac:dyDescent="0.2">
      <c r="A12" s="273"/>
      <c r="B12" s="287"/>
      <c r="C12" s="288">
        <v>2047</v>
      </c>
      <c r="D12" s="279">
        <v>471.19200000000001</v>
      </c>
      <c r="E12" s="330"/>
      <c r="F12" s="338"/>
      <c r="G12" s="321"/>
      <c r="H12" s="333"/>
      <c r="I12" s="288">
        <v>2047</v>
      </c>
      <c r="J12" s="277">
        <v>29249.536</v>
      </c>
      <c r="K12" s="277">
        <v>3.82</v>
      </c>
      <c r="L12" s="330">
        <f t="shared" si="0"/>
        <v>1117.3322751999999</v>
      </c>
      <c r="M12" s="330"/>
      <c r="N12" s="338"/>
      <c r="O12" s="321"/>
      <c r="P12" s="333"/>
      <c r="Q12" s="288">
        <v>2047</v>
      </c>
      <c r="R12" s="330">
        <f t="shared" si="1"/>
        <v>29720.727999999999</v>
      </c>
      <c r="S12" s="330"/>
      <c r="T12" s="338"/>
    </row>
    <row r="13" spans="1:20" x14ac:dyDescent="0.2">
      <c r="A13" s="273"/>
      <c r="B13" s="287"/>
      <c r="C13" s="288">
        <v>2052</v>
      </c>
      <c r="D13" s="279">
        <v>486.10500000000002</v>
      </c>
      <c r="E13" s="330"/>
      <c r="F13" s="338"/>
      <c r="G13" s="321"/>
      <c r="H13" s="333"/>
      <c r="I13" s="288">
        <v>2052</v>
      </c>
      <c r="J13" s="277">
        <v>30697.161</v>
      </c>
      <c r="K13" s="277">
        <v>3.73</v>
      </c>
      <c r="L13" s="330">
        <f t="shared" si="0"/>
        <v>1145.0041053</v>
      </c>
      <c r="M13" s="330"/>
      <c r="N13" s="338"/>
      <c r="O13" s="321"/>
      <c r="P13" s="333"/>
      <c r="Q13" s="288">
        <v>2052</v>
      </c>
      <c r="R13" s="330">
        <f t="shared" si="1"/>
        <v>31183.266</v>
      </c>
      <c r="S13" s="330"/>
      <c r="T13" s="338"/>
    </row>
    <row r="14" spans="1:20" x14ac:dyDescent="0.2">
      <c r="A14" s="273"/>
      <c r="B14" s="287"/>
      <c r="C14" s="288">
        <v>2057</v>
      </c>
      <c r="D14" s="279">
        <v>499.863</v>
      </c>
      <c r="E14" s="330"/>
      <c r="F14" s="338"/>
      <c r="G14" s="321"/>
      <c r="H14" s="333"/>
      <c r="I14" s="288">
        <v>2057</v>
      </c>
      <c r="J14" s="277">
        <v>32013.473999999998</v>
      </c>
      <c r="K14" s="277">
        <v>3.66</v>
      </c>
      <c r="L14" s="330">
        <f t="shared" si="0"/>
        <v>1171.6931483999999</v>
      </c>
      <c r="M14" s="330"/>
      <c r="N14" s="338"/>
      <c r="O14" s="321"/>
      <c r="P14" s="333"/>
      <c r="Q14" s="288">
        <v>2057</v>
      </c>
      <c r="R14" s="330">
        <f t="shared" si="1"/>
        <v>32513.337</v>
      </c>
      <c r="S14" s="330"/>
      <c r="T14" s="338"/>
    </row>
    <row r="15" spans="1:20" ht="13.5" thickBot="1" x14ac:dyDescent="0.25">
      <c r="A15" s="273"/>
      <c r="B15" s="292"/>
      <c r="C15" s="293">
        <v>2062</v>
      </c>
      <c r="D15" s="294">
        <v>514.22199999999998</v>
      </c>
      <c r="E15" s="331"/>
      <c r="F15" s="339"/>
      <c r="G15" s="321"/>
      <c r="H15" s="334"/>
      <c r="I15" s="293">
        <v>2062</v>
      </c>
      <c r="J15" s="335">
        <v>33177.866000000002</v>
      </c>
      <c r="K15" s="335">
        <v>3.63</v>
      </c>
      <c r="L15" s="331">
        <f t="shared" si="0"/>
        <v>1204.3565358000001</v>
      </c>
      <c r="M15" s="331"/>
      <c r="N15" s="339"/>
      <c r="O15" s="321"/>
      <c r="P15" s="334"/>
      <c r="Q15" s="293">
        <v>2062</v>
      </c>
      <c r="R15" s="331">
        <f t="shared" si="1"/>
        <v>33692.088000000003</v>
      </c>
      <c r="S15" s="331"/>
      <c r="T15" s="339"/>
    </row>
    <row r="16" spans="1:20" x14ac:dyDescent="0.2">
      <c r="A16" s="273"/>
      <c r="B16" s="297"/>
      <c r="C16" s="298"/>
      <c r="D16" s="279"/>
      <c r="E16" s="279"/>
      <c r="F16" s="274"/>
      <c r="G16" s="321"/>
      <c r="H16" s="336"/>
      <c r="I16" s="298"/>
      <c r="J16" s="279"/>
      <c r="K16" s="279"/>
      <c r="L16" s="279"/>
      <c r="M16" s="279"/>
      <c r="N16" s="274"/>
      <c r="O16" s="321"/>
      <c r="P16" s="336"/>
      <c r="Q16" s="298"/>
      <c r="R16" s="279"/>
      <c r="S16" s="279"/>
      <c r="T16" s="274"/>
    </row>
    <row r="17" spans="1:20" ht="13.5" thickBot="1" x14ac:dyDescent="0.25"/>
    <row r="18" spans="1:20" ht="15" x14ac:dyDescent="0.2">
      <c r="A18" s="273"/>
      <c r="B18" s="797" t="s">
        <v>683</v>
      </c>
      <c r="C18" s="802"/>
      <c r="D18" s="802"/>
      <c r="E18" s="802"/>
      <c r="F18" s="803"/>
      <c r="H18" s="797" t="s">
        <v>683</v>
      </c>
      <c r="I18" s="800"/>
      <c r="J18" s="800"/>
      <c r="K18" s="800"/>
      <c r="L18" s="800"/>
      <c r="M18" s="800"/>
      <c r="N18" s="801"/>
      <c r="P18" s="797" t="s">
        <v>683</v>
      </c>
      <c r="Q18" s="802"/>
      <c r="R18" s="802"/>
      <c r="S18" s="802"/>
      <c r="T18" s="803"/>
    </row>
    <row r="19" spans="1:20" ht="13.5" thickBot="1" x14ac:dyDescent="0.25">
      <c r="A19" s="273"/>
      <c r="B19" s="281" t="s">
        <v>78</v>
      </c>
      <c r="C19" s="282" t="s">
        <v>483</v>
      </c>
      <c r="D19" s="282" t="s">
        <v>377</v>
      </c>
      <c r="E19" s="285" t="s">
        <v>482</v>
      </c>
      <c r="F19" s="283" t="s">
        <v>378</v>
      </c>
      <c r="H19" s="284" t="s">
        <v>308</v>
      </c>
      <c r="I19" s="282" t="s">
        <v>483</v>
      </c>
      <c r="J19" s="282" t="s">
        <v>377</v>
      </c>
      <c r="K19" s="285" t="s">
        <v>82</v>
      </c>
      <c r="L19" s="285" t="s">
        <v>309</v>
      </c>
      <c r="M19" s="285" t="s">
        <v>482</v>
      </c>
      <c r="N19" s="286" t="s">
        <v>378</v>
      </c>
      <c r="P19" s="281" t="s">
        <v>489</v>
      </c>
      <c r="Q19" s="282" t="s">
        <v>483</v>
      </c>
      <c r="R19" s="282" t="s">
        <v>377</v>
      </c>
      <c r="S19" s="285" t="s">
        <v>482</v>
      </c>
      <c r="T19" s="283" t="s">
        <v>378</v>
      </c>
    </row>
    <row r="20" spans="1:20" x14ac:dyDescent="0.2">
      <c r="A20" s="273"/>
      <c r="B20" s="299" t="s">
        <v>105</v>
      </c>
      <c r="C20" s="300" t="s">
        <v>331</v>
      </c>
      <c r="D20" s="289">
        <v>310.09399999999999</v>
      </c>
      <c r="E20" s="329">
        <v>4</v>
      </c>
      <c r="F20" s="337">
        <f>D20*E20</f>
        <v>1240.376</v>
      </c>
      <c r="H20" s="299" t="s">
        <v>105</v>
      </c>
      <c r="I20" s="300" t="s">
        <v>331</v>
      </c>
      <c r="J20" s="290">
        <v>17824.224999999999</v>
      </c>
      <c r="K20" s="290">
        <v>5.34</v>
      </c>
      <c r="L20" s="329">
        <f t="shared" ref="L20:L30" si="2">(K20*J20)/100</f>
        <v>951.8136149999998</v>
      </c>
      <c r="M20" s="329">
        <v>4</v>
      </c>
      <c r="N20" s="337">
        <f>J20*M20</f>
        <v>71296.899999999994</v>
      </c>
      <c r="P20" s="299" t="s">
        <v>105</v>
      </c>
      <c r="Q20" s="300" t="s">
        <v>331</v>
      </c>
      <c r="R20" s="329">
        <f>D20+J20</f>
        <v>18134.319</v>
      </c>
      <c r="S20" s="329">
        <v>4</v>
      </c>
      <c r="T20" s="337">
        <f>R20*S20</f>
        <v>72537.275999999998</v>
      </c>
    </row>
    <row r="21" spans="1:20" x14ac:dyDescent="0.2">
      <c r="A21" s="273"/>
      <c r="B21" s="287"/>
      <c r="C21" s="288" t="s">
        <v>222</v>
      </c>
      <c r="D21" s="279">
        <v>341.38499999999999</v>
      </c>
      <c r="E21" s="330">
        <v>5</v>
      </c>
      <c r="F21" s="338">
        <f t="shared" ref="F21:F30" si="3">D21*E21</f>
        <v>1706.925</v>
      </c>
      <c r="H21" s="287"/>
      <c r="I21" s="288" t="s">
        <v>222</v>
      </c>
      <c r="J21" s="275">
        <v>19352.633000000002</v>
      </c>
      <c r="K21" s="275">
        <v>4.8899999999999997</v>
      </c>
      <c r="L21" s="330">
        <f t="shared" si="2"/>
        <v>946.34375370000009</v>
      </c>
      <c r="M21" s="330">
        <v>5</v>
      </c>
      <c r="N21" s="338">
        <f t="shared" ref="N21:N30" si="4">J21*M21</f>
        <v>96763.165000000008</v>
      </c>
      <c r="P21" s="287"/>
      <c r="Q21" s="288" t="s">
        <v>222</v>
      </c>
      <c r="R21" s="330">
        <f t="shared" ref="R21:R30" si="5">D21+J21</f>
        <v>19694.018</v>
      </c>
      <c r="S21" s="330">
        <v>5</v>
      </c>
      <c r="T21" s="338">
        <f t="shared" ref="T21:T30" si="6">R21*S21</f>
        <v>98470.09</v>
      </c>
    </row>
    <row r="22" spans="1:20" x14ac:dyDescent="0.2">
      <c r="A22" s="273"/>
      <c r="B22" s="287"/>
      <c r="C22" s="288" t="s">
        <v>225</v>
      </c>
      <c r="D22" s="279">
        <v>373.33499999999998</v>
      </c>
      <c r="E22" s="330">
        <v>5</v>
      </c>
      <c r="F22" s="338">
        <f t="shared" si="3"/>
        <v>1866.675</v>
      </c>
      <c r="H22" s="287"/>
      <c r="I22" s="288" t="s">
        <v>225</v>
      </c>
      <c r="J22" s="275">
        <v>21322.974999999999</v>
      </c>
      <c r="K22" s="275">
        <v>4.5599999999999996</v>
      </c>
      <c r="L22" s="330">
        <f t="shared" si="2"/>
        <v>972.32765999999992</v>
      </c>
      <c r="M22" s="330">
        <v>5</v>
      </c>
      <c r="N22" s="338">
        <f t="shared" si="4"/>
        <v>106614.875</v>
      </c>
      <c r="P22" s="287"/>
      <c r="Q22" s="288" t="s">
        <v>225</v>
      </c>
      <c r="R22" s="330">
        <f t="shared" si="5"/>
        <v>21696.309999999998</v>
      </c>
      <c r="S22" s="330">
        <v>5</v>
      </c>
      <c r="T22" s="338">
        <f t="shared" si="6"/>
        <v>108481.54999999999</v>
      </c>
    </row>
    <row r="23" spans="1:20" x14ac:dyDescent="0.2">
      <c r="A23" s="273"/>
      <c r="B23" s="287"/>
      <c r="C23" s="288" t="s">
        <v>226</v>
      </c>
      <c r="D23" s="279">
        <v>401.60700000000003</v>
      </c>
      <c r="E23" s="330">
        <v>5</v>
      </c>
      <c r="F23" s="338">
        <f t="shared" si="3"/>
        <v>2008.0350000000001</v>
      </c>
      <c r="H23" s="287"/>
      <c r="I23" s="288" t="s">
        <v>226</v>
      </c>
      <c r="J23" s="275">
        <v>23361.858</v>
      </c>
      <c r="K23" s="275">
        <v>4.3</v>
      </c>
      <c r="L23" s="330">
        <f t="shared" si="2"/>
        <v>1004.5598939999999</v>
      </c>
      <c r="M23" s="330">
        <v>5</v>
      </c>
      <c r="N23" s="338">
        <f t="shared" si="4"/>
        <v>116809.29000000001</v>
      </c>
      <c r="P23" s="287"/>
      <c r="Q23" s="288" t="s">
        <v>226</v>
      </c>
      <c r="R23" s="330">
        <f t="shared" si="5"/>
        <v>23763.465</v>
      </c>
      <c r="S23" s="330">
        <v>5</v>
      </c>
      <c r="T23" s="338">
        <f t="shared" si="6"/>
        <v>118817.325</v>
      </c>
    </row>
    <row r="24" spans="1:20" x14ac:dyDescent="0.2">
      <c r="A24" s="273"/>
      <c r="B24" s="287"/>
      <c r="C24" s="288" t="s">
        <v>227</v>
      </c>
      <c r="D24" s="279">
        <v>428.16699999999997</v>
      </c>
      <c r="E24" s="330">
        <v>5</v>
      </c>
      <c r="F24" s="338">
        <f t="shared" si="3"/>
        <v>2140.835</v>
      </c>
      <c r="H24" s="287"/>
      <c r="I24" s="288" t="s">
        <v>227</v>
      </c>
      <c r="J24" s="275">
        <v>25344.296999999999</v>
      </c>
      <c r="K24" s="275">
        <v>4.0999999999999996</v>
      </c>
      <c r="L24" s="330">
        <f t="shared" si="2"/>
        <v>1039.1161769999999</v>
      </c>
      <c r="M24" s="330">
        <v>5</v>
      </c>
      <c r="N24" s="338">
        <f t="shared" si="4"/>
        <v>126721.48499999999</v>
      </c>
      <c r="P24" s="287"/>
      <c r="Q24" s="288" t="s">
        <v>227</v>
      </c>
      <c r="R24" s="330">
        <f t="shared" si="5"/>
        <v>25772.464</v>
      </c>
      <c r="S24" s="330">
        <v>5</v>
      </c>
      <c r="T24" s="338">
        <f t="shared" si="6"/>
        <v>128862.32</v>
      </c>
    </row>
    <row r="25" spans="1:20" x14ac:dyDescent="0.2">
      <c r="A25" s="273"/>
      <c r="B25" s="287"/>
      <c r="C25" s="288" t="s">
        <v>228</v>
      </c>
      <c r="D25" s="279">
        <v>449.36900000000003</v>
      </c>
      <c r="E25" s="330">
        <v>5</v>
      </c>
      <c r="F25" s="338">
        <f t="shared" si="3"/>
        <v>2246.8450000000003</v>
      </c>
      <c r="H25" s="287"/>
      <c r="I25" s="288" t="s">
        <v>228</v>
      </c>
      <c r="J25" s="275">
        <v>27101.046999999999</v>
      </c>
      <c r="K25" s="275">
        <v>3.96</v>
      </c>
      <c r="L25" s="330">
        <f t="shared" si="2"/>
        <v>1073.2014611999998</v>
      </c>
      <c r="M25" s="330">
        <v>5</v>
      </c>
      <c r="N25" s="338">
        <f t="shared" si="4"/>
        <v>135505.23499999999</v>
      </c>
      <c r="P25" s="287"/>
      <c r="Q25" s="288" t="s">
        <v>228</v>
      </c>
      <c r="R25" s="330">
        <f t="shared" si="5"/>
        <v>27550.415999999997</v>
      </c>
      <c r="S25" s="330">
        <v>5</v>
      </c>
      <c r="T25" s="338">
        <f t="shared" si="6"/>
        <v>137752.07999999999</v>
      </c>
    </row>
    <row r="26" spans="1:20" x14ac:dyDescent="0.2">
      <c r="A26" s="273"/>
      <c r="B26" s="287"/>
      <c r="C26" s="288" t="s">
        <v>332</v>
      </c>
      <c r="D26" s="279">
        <v>465.012</v>
      </c>
      <c r="E26" s="330">
        <v>5</v>
      </c>
      <c r="F26" s="338">
        <f t="shared" si="3"/>
        <v>2325.06</v>
      </c>
      <c r="H26" s="287"/>
      <c r="I26" s="288" t="s">
        <v>332</v>
      </c>
      <c r="J26" s="275">
        <v>28648.923999999999</v>
      </c>
      <c r="K26" s="275">
        <v>3.86</v>
      </c>
      <c r="L26" s="330">
        <f t="shared" si="2"/>
        <v>1105.8484663999998</v>
      </c>
      <c r="M26" s="330">
        <v>5</v>
      </c>
      <c r="N26" s="338">
        <f t="shared" si="4"/>
        <v>143244.62</v>
      </c>
      <c r="P26" s="287"/>
      <c r="Q26" s="288" t="s">
        <v>332</v>
      </c>
      <c r="R26" s="330">
        <f t="shared" si="5"/>
        <v>29113.935999999998</v>
      </c>
      <c r="S26" s="330">
        <v>5</v>
      </c>
      <c r="T26" s="338">
        <f t="shared" si="6"/>
        <v>145569.68</v>
      </c>
    </row>
    <row r="27" spans="1:20" x14ac:dyDescent="0.2">
      <c r="A27" s="273"/>
      <c r="B27" s="287"/>
      <c r="C27" s="288" t="s">
        <v>333</v>
      </c>
      <c r="D27" s="279">
        <v>480.92899999999997</v>
      </c>
      <c r="E27" s="330">
        <v>5</v>
      </c>
      <c r="F27" s="338">
        <f t="shared" si="3"/>
        <v>2404.645</v>
      </c>
      <c r="H27" s="287"/>
      <c r="I27" s="288" t="s">
        <v>333</v>
      </c>
      <c r="J27" s="275">
        <v>30121.384999999998</v>
      </c>
      <c r="K27" s="275">
        <v>3.77</v>
      </c>
      <c r="L27" s="330">
        <f t="shared" si="2"/>
        <v>1135.5762144999999</v>
      </c>
      <c r="M27" s="330">
        <v>5</v>
      </c>
      <c r="N27" s="338">
        <f t="shared" si="4"/>
        <v>150606.92499999999</v>
      </c>
      <c r="P27" s="287"/>
      <c r="Q27" s="288" t="s">
        <v>333</v>
      </c>
      <c r="R27" s="330">
        <f t="shared" si="5"/>
        <v>30602.313999999998</v>
      </c>
      <c r="S27" s="330">
        <v>5</v>
      </c>
      <c r="T27" s="338">
        <f t="shared" si="6"/>
        <v>153011.57</v>
      </c>
    </row>
    <row r="28" spans="1:20" x14ac:dyDescent="0.2">
      <c r="A28" s="273"/>
      <c r="B28" s="287"/>
      <c r="C28" s="288" t="s">
        <v>231</v>
      </c>
      <c r="D28" s="279">
        <v>494.03300000000002</v>
      </c>
      <c r="E28" s="330">
        <v>5</v>
      </c>
      <c r="F28" s="338">
        <f t="shared" si="3"/>
        <v>2470.165</v>
      </c>
      <c r="H28" s="287"/>
      <c r="I28" s="288" t="s">
        <v>231</v>
      </c>
      <c r="J28" s="275">
        <v>31490.683000000001</v>
      </c>
      <c r="K28" s="275">
        <v>3.69</v>
      </c>
      <c r="L28" s="330">
        <f t="shared" si="2"/>
        <v>1162.0062026999999</v>
      </c>
      <c r="M28" s="330">
        <v>5</v>
      </c>
      <c r="N28" s="338">
        <f t="shared" si="4"/>
        <v>157453.41500000001</v>
      </c>
      <c r="P28" s="287"/>
      <c r="Q28" s="288" t="s">
        <v>231</v>
      </c>
      <c r="R28" s="330">
        <f t="shared" si="5"/>
        <v>31984.716</v>
      </c>
      <c r="S28" s="330">
        <v>5</v>
      </c>
      <c r="T28" s="338">
        <f t="shared" si="6"/>
        <v>159923.58000000002</v>
      </c>
    </row>
    <row r="29" spans="1:20" x14ac:dyDescent="0.2">
      <c r="A29" s="273"/>
      <c r="B29" s="287"/>
      <c r="C29" s="288" t="s">
        <v>232</v>
      </c>
      <c r="D29" s="279">
        <v>509.00700000000001</v>
      </c>
      <c r="E29" s="330">
        <v>5</v>
      </c>
      <c r="F29" s="338">
        <f t="shared" si="3"/>
        <v>2545.0349999999999</v>
      </c>
      <c r="H29" s="287"/>
      <c r="I29" s="288" t="s">
        <v>232</v>
      </c>
      <c r="J29" s="275">
        <v>32718.145</v>
      </c>
      <c r="K29" s="275">
        <v>3.64</v>
      </c>
      <c r="L29" s="330">
        <f t="shared" si="2"/>
        <v>1190.940478</v>
      </c>
      <c r="M29" s="330">
        <v>5</v>
      </c>
      <c r="N29" s="338">
        <f t="shared" si="4"/>
        <v>163590.72500000001</v>
      </c>
      <c r="P29" s="287"/>
      <c r="Q29" s="288" t="s">
        <v>232</v>
      </c>
      <c r="R29" s="330">
        <f t="shared" si="5"/>
        <v>33227.152000000002</v>
      </c>
      <c r="S29" s="330">
        <v>5</v>
      </c>
      <c r="T29" s="338">
        <f t="shared" si="6"/>
        <v>166135.76</v>
      </c>
    </row>
    <row r="30" spans="1:20" ht="13.5" thickBot="1" x14ac:dyDescent="0.25">
      <c r="A30" s="273"/>
      <c r="B30" s="292"/>
      <c r="C30" s="293" t="s">
        <v>233</v>
      </c>
      <c r="D30" s="294">
        <v>518.42399999999998</v>
      </c>
      <c r="E30" s="331">
        <v>5</v>
      </c>
      <c r="F30" s="339">
        <f t="shared" si="3"/>
        <v>2592.12</v>
      </c>
      <c r="H30" s="292"/>
      <c r="I30" s="293" t="s">
        <v>233</v>
      </c>
      <c r="J30" s="295">
        <v>33772.752</v>
      </c>
      <c r="K30" s="295">
        <v>3.62</v>
      </c>
      <c r="L30" s="331">
        <f t="shared" si="2"/>
        <v>1222.5736224</v>
      </c>
      <c r="M30" s="331">
        <v>5</v>
      </c>
      <c r="N30" s="339">
        <f t="shared" si="4"/>
        <v>168863.76</v>
      </c>
      <c r="P30" s="292"/>
      <c r="Q30" s="293" t="s">
        <v>233</v>
      </c>
      <c r="R30" s="331">
        <f t="shared" si="5"/>
        <v>34291.175999999999</v>
      </c>
      <c r="S30" s="331">
        <v>5</v>
      </c>
      <c r="T30" s="339">
        <f t="shared" si="6"/>
        <v>171455.88</v>
      </c>
    </row>
    <row r="31" spans="1:20" x14ac:dyDescent="0.2">
      <c r="A31" s="273"/>
      <c r="B31" s="297"/>
      <c r="C31" s="298"/>
      <c r="D31" s="279"/>
      <c r="E31" s="280"/>
      <c r="F31" s="274"/>
      <c r="H31" s="297"/>
      <c r="I31" s="298"/>
      <c r="J31" s="280"/>
      <c r="K31" s="280"/>
      <c r="L31" s="280"/>
      <c r="M31" s="280"/>
      <c r="N31" s="274"/>
      <c r="P31" s="297"/>
      <c r="Q31" s="298"/>
      <c r="R31" s="279"/>
      <c r="S31" s="280"/>
      <c r="T31" s="274"/>
    </row>
    <row r="32" spans="1:20" ht="13.5" thickBot="1" x14ac:dyDescent="0.25"/>
    <row r="33" spans="1:20" ht="15" x14ac:dyDescent="0.2">
      <c r="A33" s="273"/>
      <c r="B33" s="797" t="s">
        <v>684</v>
      </c>
      <c r="C33" s="798"/>
      <c r="D33" s="798"/>
      <c r="E33" s="798"/>
      <c r="F33" s="799"/>
      <c r="H33" s="797" t="s">
        <v>684</v>
      </c>
      <c r="I33" s="800"/>
      <c r="J33" s="800"/>
      <c r="K33" s="800"/>
      <c r="L33" s="800"/>
      <c r="M33" s="800"/>
      <c r="N33" s="801"/>
      <c r="P33" s="797" t="s">
        <v>684</v>
      </c>
      <c r="Q33" s="798"/>
      <c r="R33" s="798"/>
      <c r="S33" s="798"/>
      <c r="T33" s="799"/>
    </row>
    <row r="34" spans="1:20" ht="13.5" thickBot="1" x14ac:dyDescent="0.25">
      <c r="A34" s="273"/>
      <c r="B34" s="281" t="s">
        <v>78</v>
      </c>
      <c r="C34" s="282" t="s">
        <v>483</v>
      </c>
      <c r="D34" s="282" t="s">
        <v>377</v>
      </c>
      <c r="E34" s="285" t="s">
        <v>482</v>
      </c>
      <c r="F34" s="283" t="s">
        <v>378</v>
      </c>
      <c r="H34" s="284" t="s">
        <v>308</v>
      </c>
      <c r="I34" s="282" t="s">
        <v>483</v>
      </c>
      <c r="J34" s="282" t="s">
        <v>377</v>
      </c>
      <c r="K34" s="285" t="s">
        <v>82</v>
      </c>
      <c r="L34" s="285" t="s">
        <v>309</v>
      </c>
      <c r="M34" s="285" t="s">
        <v>482</v>
      </c>
      <c r="N34" s="286" t="s">
        <v>378</v>
      </c>
      <c r="P34" s="281" t="s">
        <v>489</v>
      </c>
      <c r="Q34" s="282" t="s">
        <v>483</v>
      </c>
      <c r="R34" s="282" t="s">
        <v>377</v>
      </c>
      <c r="S34" s="285" t="s">
        <v>482</v>
      </c>
      <c r="T34" s="283" t="s">
        <v>378</v>
      </c>
    </row>
    <row r="35" spans="1:20" x14ac:dyDescent="0.2">
      <c r="A35" s="273"/>
      <c r="B35" s="299" t="s">
        <v>105</v>
      </c>
      <c r="C35" s="300" t="s">
        <v>331</v>
      </c>
      <c r="D35" s="289">
        <v>7.992</v>
      </c>
      <c r="E35" s="329">
        <v>4</v>
      </c>
      <c r="F35" s="337">
        <f>D35*E35</f>
        <v>31.968</v>
      </c>
      <c r="H35" s="299" t="s">
        <v>105</v>
      </c>
      <c r="I35" s="300" t="s">
        <v>331</v>
      </c>
      <c r="J35" s="290">
        <v>367.58300000000003</v>
      </c>
      <c r="K35" s="290">
        <v>6.42</v>
      </c>
      <c r="L35" s="329">
        <f t="shared" ref="L35:L45" si="7">(K35*J35)/100</f>
        <v>23.598828600000001</v>
      </c>
      <c r="M35" s="329">
        <v>4</v>
      </c>
      <c r="N35" s="337">
        <f>J35*M35</f>
        <v>1470.3320000000001</v>
      </c>
      <c r="P35" s="299" t="s">
        <v>105</v>
      </c>
      <c r="Q35" s="300" t="s">
        <v>331</v>
      </c>
      <c r="R35" s="329">
        <f>D35+J35</f>
        <v>375.57500000000005</v>
      </c>
      <c r="S35" s="329">
        <v>4</v>
      </c>
      <c r="T35" s="337">
        <f>R35*S35</f>
        <v>1502.3000000000002</v>
      </c>
    </row>
    <row r="36" spans="1:20" x14ac:dyDescent="0.2">
      <c r="A36" s="273"/>
      <c r="B36" s="287"/>
      <c r="C36" s="288" t="s">
        <v>222</v>
      </c>
      <c r="D36" s="279">
        <v>7.8019999999999996</v>
      </c>
      <c r="E36" s="330">
        <v>5</v>
      </c>
      <c r="F36" s="338">
        <f t="shared" ref="F36:F45" si="8">D36*E36</f>
        <v>39.01</v>
      </c>
      <c r="H36" s="287"/>
      <c r="I36" s="288" t="s">
        <v>222</v>
      </c>
      <c r="J36" s="275">
        <v>437.36</v>
      </c>
      <c r="K36" s="275">
        <v>3.53</v>
      </c>
      <c r="L36" s="330">
        <f t="shared" si="7"/>
        <v>15.438808</v>
      </c>
      <c r="M36" s="330">
        <v>5</v>
      </c>
      <c r="N36" s="338">
        <f t="shared" ref="N36:N45" si="9">J36*M36</f>
        <v>2186.8000000000002</v>
      </c>
      <c r="P36" s="287"/>
      <c r="Q36" s="288" t="s">
        <v>222</v>
      </c>
      <c r="R36" s="330">
        <f t="shared" ref="R36:R45" si="10">D36+J36</f>
        <v>445.16200000000003</v>
      </c>
      <c r="S36" s="330">
        <v>5</v>
      </c>
      <c r="T36" s="338">
        <f t="shared" ref="T36:T45" si="11">R36*S36</f>
        <v>2225.8100000000004</v>
      </c>
    </row>
    <row r="37" spans="1:20" x14ac:dyDescent="0.2">
      <c r="A37" s="273"/>
      <c r="B37" s="287"/>
      <c r="C37" s="288" t="s">
        <v>225</v>
      </c>
      <c r="D37" s="279">
        <v>7.4710000000000001</v>
      </c>
      <c r="E37" s="330">
        <v>5</v>
      </c>
      <c r="F37" s="338">
        <f t="shared" si="8"/>
        <v>37.355000000000004</v>
      </c>
      <c r="H37" s="287"/>
      <c r="I37" s="288" t="s">
        <v>225</v>
      </c>
      <c r="J37" s="275">
        <v>468.21199999999999</v>
      </c>
      <c r="K37" s="275">
        <v>3.15</v>
      </c>
      <c r="L37" s="330">
        <f t="shared" si="7"/>
        <v>14.748678</v>
      </c>
      <c r="M37" s="330">
        <v>5</v>
      </c>
      <c r="N37" s="338">
        <f t="shared" si="9"/>
        <v>2341.06</v>
      </c>
      <c r="P37" s="287"/>
      <c r="Q37" s="288" t="s">
        <v>225</v>
      </c>
      <c r="R37" s="330">
        <f t="shared" si="10"/>
        <v>475.68299999999999</v>
      </c>
      <c r="S37" s="330">
        <v>5</v>
      </c>
      <c r="T37" s="338">
        <f t="shared" si="11"/>
        <v>2378.415</v>
      </c>
    </row>
    <row r="38" spans="1:20" x14ac:dyDescent="0.2">
      <c r="A38" s="273"/>
      <c r="B38" s="287"/>
      <c r="C38" s="288" t="s">
        <v>226</v>
      </c>
      <c r="D38" s="279">
        <v>7.26</v>
      </c>
      <c r="E38" s="330">
        <v>5</v>
      </c>
      <c r="F38" s="338">
        <f t="shared" si="8"/>
        <v>36.299999999999997</v>
      </c>
      <c r="H38" s="287"/>
      <c r="I38" s="288" t="s">
        <v>226</v>
      </c>
      <c r="J38" s="275">
        <v>462.70499999999998</v>
      </c>
      <c r="K38" s="275">
        <v>3.16</v>
      </c>
      <c r="L38" s="330">
        <f t="shared" si="7"/>
        <v>14.621478</v>
      </c>
      <c r="M38" s="330">
        <v>5</v>
      </c>
      <c r="N38" s="338">
        <f t="shared" si="9"/>
        <v>2313.5250000000001</v>
      </c>
      <c r="P38" s="287"/>
      <c r="Q38" s="288" t="s">
        <v>226</v>
      </c>
      <c r="R38" s="330">
        <f t="shared" si="10"/>
        <v>469.96499999999997</v>
      </c>
      <c r="S38" s="330">
        <v>5</v>
      </c>
      <c r="T38" s="338">
        <f t="shared" si="11"/>
        <v>2349.8249999999998</v>
      </c>
    </row>
    <row r="39" spans="1:20" x14ac:dyDescent="0.2">
      <c r="A39" s="273"/>
      <c r="B39" s="287"/>
      <c r="C39" s="288" t="s">
        <v>227</v>
      </c>
      <c r="D39" s="279">
        <v>6.9320000000000004</v>
      </c>
      <c r="E39" s="330">
        <v>5</v>
      </c>
      <c r="F39" s="338">
        <f t="shared" si="8"/>
        <v>34.660000000000004</v>
      </c>
      <c r="H39" s="287"/>
      <c r="I39" s="288" t="s">
        <v>227</v>
      </c>
      <c r="J39" s="275">
        <v>441.20699999999999</v>
      </c>
      <c r="K39" s="275">
        <v>3.14</v>
      </c>
      <c r="L39" s="330">
        <f t="shared" si="7"/>
        <v>13.853899799999999</v>
      </c>
      <c r="M39" s="330">
        <v>5</v>
      </c>
      <c r="N39" s="338">
        <f t="shared" si="9"/>
        <v>2206.0349999999999</v>
      </c>
      <c r="P39" s="287"/>
      <c r="Q39" s="288" t="s">
        <v>227</v>
      </c>
      <c r="R39" s="330">
        <f t="shared" si="10"/>
        <v>448.13900000000001</v>
      </c>
      <c r="S39" s="330">
        <v>5</v>
      </c>
      <c r="T39" s="338">
        <f t="shared" si="11"/>
        <v>2240.6950000000002</v>
      </c>
    </row>
    <row r="40" spans="1:20" x14ac:dyDescent="0.2">
      <c r="A40" s="273"/>
      <c r="B40" s="287"/>
      <c r="C40" s="288" t="s">
        <v>228</v>
      </c>
      <c r="D40" s="279">
        <v>6.758</v>
      </c>
      <c r="E40" s="330">
        <v>5</v>
      </c>
      <c r="F40" s="338">
        <f t="shared" si="8"/>
        <v>33.79</v>
      </c>
      <c r="H40" s="287"/>
      <c r="I40" s="288" t="s">
        <v>228</v>
      </c>
      <c r="J40" s="275">
        <v>414.51299999999998</v>
      </c>
      <c r="K40" s="275">
        <v>3.12</v>
      </c>
      <c r="L40" s="330">
        <f t="shared" si="7"/>
        <v>12.9328056</v>
      </c>
      <c r="M40" s="330">
        <v>5</v>
      </c>
      <c r="N40" s="338">
        <f t="shared" si="9"/>
        <v>2072.5650000000001</v>
      </c>
      <c r="P40" s="287"/>
      <c r="Q40" s="288" t="s">
        <v>228</v>
      </c>
      <c r="R40" s="330">
        <f t="shared" si="10"/>
        <v>421.27099999999996</v>
      </c>
      <c r="S40" s="330">
        <v>5</v>
      </c>
      <c r="T40" s="338">
        <f t="shared" si="11"/>
        <v>2106.3549999999996</v>
      </c>
    </row>
    <row r="41" spans="1:20" x14ac:dyDescent="0.2">
      <c r="A41" s="273"/>
      <c r="B41" s="287"/>
      <c r="C41" s="288" t="s">
        <v>332</v>
      </c>
      <c r="D41" s="279">
        <v>6.6029999999999998</v>
      </c>
      <c r="E41" s="330">
        <v>5</v>
      </c>
      <c r="F41" s="338">
        <f t="shared" si="8"/>
        <v>33.015000000000001</v>
      </c>
      <c r="H41" s="287"/>
      <c r="I41" s="288" t="s">
        <v>332</v>
      </c>
      <c r="J41" s="275">
        <v>382.98599999999999</v>
      </c>
      <c r="K41" s="275">
        <v>3.13</v>
      </c>
      <c r="L41" s="330">
        <f t="shared" si="7"/>
        <v>11.987461799999998</v>
      </c>
      <c r="M41" s="330">
        <v>5</v>
      </c>
      <c r="N41" s="338">
        <f t="shared" si="9"/>
        <v>1914.9299999999998</v>
      </c>
      <c r="P41" s="287"/>
      <c r="Q41" s="288" t="s">
        <v>332</v>
      </c>
      <c r="R41" s="330">
        <f t="shared" si="10"/>
        <v>389.589</v>
      </c>
      <c r="S41" s="330">
        <v>5</v>
      </c>
      <c r="T41" s="338">
        <f t="shared" si="11"/>
        <v>1947.9449999999999</v>
      </c>
    </row>
    <row r="42" spans="1:20" x14ac:dyDescent="0.2">
      <c r="A42" s="273"/>
      <c r="B42" s="287"/>
      <c r="C42" s="288" t="s">
        <v>333</v>
      </c>
      <c r="D42" s="279">
        <v>6.6029999999999998</v>
      </c>
      <c r="E42" s="330">
        <v>5</v>
      </c>
      <c r="F42" s="338">
        <f t="shared" si="8"/>
        <v>33.015000000000001</v>
      </c>
      <c r="H42" s="287"/>
      <c r="I42" s="288" t="s">
        <v>333</v>
      </c>
      <c r="J42" s="275">
        <v>350.916</v>
      </c>
      <c r="K42" s="275">
        <v>3.15</v>
      </c>
      <c r="L42" s="330">
        <f t="shared" si="7"/>
        <v>11.053853999999999</v>
      </c>
      <c r="M42" s="330">
        <v>5</v>
      </c>
      <c r="N42" s="338">
        <f t="shared" si="9"/>
        <v>1754.58</v>
      </c>
      <c r="P42" s="287"/>
      <c r="Q42" s="288" t="s">
        <v>333</v>
      </c>
      <c r="R42" s="330">
        <f t="shared" si="10"/>
        <v>357.51900000000001</v>
      </c>
      <c r="S42" s="330">
        <v>5</v>
      </c>
      <c r="T42" s="338">
        <f t="shared" si="11"/>
        <v>1787.595</v>
      </c>
    </row>
    <row r="43" spans="1:20" x14ac:dyDescent="0.2">
      <c r="A43" s="273"/>
      <c r="B43" s="287"/>
      <c r="C43" s="288" t="s">
        <v>231</v>
      </c>
      <c r="D43" s="279">
        <v>6.56</v>
      </c>
      <c r="E43" s="330">
        <v>5</v>
      </c>
      <c r="F43" s="338">
        <f t="shared" si="8"/>
        <v>32.799999999999997</v>
      </c>
      <c r="H43" s="287"/>
      <c r="I43" s="288" t="s">
        <v>231</v>
      </c>
      <c r="J43" s="275">
        <v>323.22300000000001</v>
      </c>
      <c r="K43" s="275">
        <v>3.16</v>
      </c>
      <c r="L43" s="330">
        <f t="shared" si="7"/>
        <v>10.213846800000001</v>
      </c>
      <c r="M43" s="330">
        <v>5</v>
      </c>
      <c r="N43" s="338">
        <f t="shared" si="9"/>
        <v>1616.115</v>
      </c>
      <c r="P43" s="287"/>
      <c r="Q43" s="288" t="s">
        <v>231</v>
      </c>
      <c r="R43" s="330">
        <f t="shared" si="10"/>
        <v>329.78300000000002</v>
      </c>
      <c r="S43" s="330">
        <v>5</v>
      </c>
      <c r="T43" s="338">
        <f t="shared" si="11"/>
        <v>1648.915</v>
      </c>
    </row>
    <row r="44" spans="1:20" x14ac:dyDescent="0.2">
      <c r="A44" s="273"/>
      <c r="B44" s="287"/>
      <c r="C44" s="288" t="s">
        <v>232</v>
      </c>
      <c r="D44" s="279">
        <v>6.5910000000000002</v>
      </c>
      <c r="E44" s="330">
        <v>5</v>
      </c>
      <c r="F44" s="338">
        <f t="shared" si="8"/>
        <v>32.954999999999998</v>
      </c>
      <c r="H44" s="287"/>
      <c r="I44" s="288" t="s">
        <v>232</v>
      </c>
      <c r="J44" s="275">
        <v>299.22800000000001</v>
      </c>
      <c r="K44" s="275">
        <v>3.2</v>
      </c>
      <c r="L44" s="330">
        <f t="shared" si="7"/>
        <v>9.5752960000000016</v>
      </c>
      <c r="M44" s="330">
        <v>5</v>
      </c>
      <c r="N44" s="338">
        <f t="shared" si="9"/>
        <v>1496.14</v>
      </c>
      <c r="P44" s="287"/>
      <c r="Q44" s="288" t="s">
        <v>232</v>
      </c>
      <c r="R44" s="330">
        <f t="shared" si="10"/>
        <v>305.81900000000002</v>
      </c>
      <c r="S44" s="330">
        <v>5</v>
      </c>
      <c r="T44" s="338">
        <f t="shared" si="11"/>
        <v>1529.095</v>
      </c>
    </row>
    <row r="45" spans="1:20" ht="13.5" thickBot="1" x14ac:dyDescent="0.25">
      <c r="A45" s="273"/>
      <c r="B45" s="292"/>
      <c r="C45" s="293" t="s">
        <v>233</v>
      </c>
      <c r="D45" s="294">
        <v>6.649</v>
      </c>
      <c r="E45" s="331">
        <v>5</v>
      </c>
      <c r="F45" s="339">
        <f t="shared" si="8"/>
        <v>33.244999999999997</v>
      </c>
      <c r="H45" s="292"/>
      <c r="I45" s="293" t="s">
        <v>233</v>
      </c>
      <c r="J45" s="295">
        <v>279.96300000000002</v>
      </c>
      <c r="K45" s="295">
        <v>3.24</v>
      </c>
      <c r="L45" s="331">
        <f t="shared" si="7"/>
        <v>9.0708012</v>
      </c>
      <c r="M45" s="331">
        <v>5</v>
      </c>
      <c r="N45" s="339">
        <f t="shared" si="9"/>
        <v>1399.8150000000001</v>
      </c>
      <c r="P45" s="292"/>
      <c r="Q45" s="293" t="s">
        <v>233</v>
      </c>
      <c r="R45" s="331">
        <f t="shared" si="10"/>
        <v>286.61200000000002</v>
      </c>
      <c r="S45" s="331">
        <v>5</v>
      </c>
      <c r="T45" s="339">
        <f t="shared" si="11"/>
        <v>1433.0600000000002</v>
      </c>
    </row>
    <row r="47" spans="1:20" ht="13.5" thickBot="1" x14ac:dyDescent="0.25"/>
    <row r="48" spans="1:20" ht="15" x14ac:dyDescent="0.2">
      <c r="A48" s="273"/>
      <c r="B48" s="797" t="s">
        <v>685</v>
      </c>
      <c r="C48" s="798"/>
      <c r="D48" s="798"/>
      <c r="E48" s="798"/>
      <c r="F48" s="799"/>
      <c r="H48" s="797" t="s">
        <v>685</v>
      </c>
      <c r="I48" s="800"/>
      <c r="J48" s="800"/>
      <c r="K48" s="800"/>
      <c r="L48" s="800"/>
      <c r="M48" s="800"/>
      <c r="N48" s="801"/>
      <c r="P48" s="797" t="s">
        <v>685</v>
      </c>
      <c r="Q48" s="798"/>
      <c r="R48" s="798"/>
      <c r="S48" s="798"/>
      <c r="T48" s="799"/>
    </row>
    <row r="49" spans="1:20" ht="13.5" thickBot="1" x14ac:dyDescent="0.25">
      <c r="A49" s="273"/>
      <c r="B49" s="281" t="s">
        <v>78</v>
      </c>
      <c r="C49" s="282" t="s">
        <v>483</v>
      </c>
      <c r="D49" s="282" t="s">
        <v>377</v>
      </c>
      <c r="E49" s="285" t="s">
        <v>482</v>
      </c>
      <c r="F49" s="283" t="s">
        <v>378</v>
      </c>
      <c r="H49" s="284" t="s">
        <v>308</v>
      </c>
      <c r="I49" s="282" t="s">
        <v>483</v>
      </c>
      <c r="J49" s="282" t="s">
        <v>377</v>
      </c>
      <c r="K49" s="285" t="s">
        <v>82</v>
      </c>
      <c r="L49" s="285" t="s">
        <v>309</v>
      </c>
      <c r="M49" s="285" t="s">
        <v>482</v>
      </c>
      <c r="N49" s="286" t="s">
        <v>378</v>
      </c>
      <c r="P49" s="281" t="s">
        <v>489</v>
      </c>
      <c r="Q49" s="282" t="s">
        <v>483</v>
      </c>
      <c r="R49" s="282" t="s">
        <v>377</v>
      </c>
      <c r="S49" s="285" t="s">
        <v>482</v>
      </c>
      <c r="T49" s="283" t="s">
        <v>378</v>
      </c>
    </row>
    <row r="50" spans="1:20" x14ac:dyDescent="0.2">
      <c r="A50" s="273"/>
      <c r="B50" s="299" t="s">
        <v>105</v>
      </c>
      <c r="C50" s="300" t="s">
        <v>331</v>
      </c>
      <c r="D50" s="289">
        <v>1.2330000000000001</v>
      </c>
      <c r="E50" s="329">
        <v>4</v>
      </c>
      <c r="F50" s="337">
        <f>D50*E50</f>
        <v>4.9320000000000004</v>
      </c>
      <c r="H50" s="299" t="s">
        <v>105</v>
      </c>
      <c r="I50" s="300" t="s">
        <v>331</v>
      </c>
      <c r="J50" s="290">
        <v>76.659000000000006</v>
      </c>
      <c r="K50" s="290">
        <v>17.149999999999999</v>
      </c>
      <c r="L50" s="329">
        <f t="shared" ref="L50:L60" si="12">(K50*J50)/100</f>
        <v>13.1470185</v>
      </c>
      <c r="M50" s="329">
        <v>4</v>
      </c>
      <c r="N50" s="337">
        <f>J50*M50</f>
        <v>306.63600000000002</v>
      </c>
      <c r="P50" s="299" t="s">
        <v>105</v>
      </c>
      <c r="Q50" s="300" t="s">
        <v>331</v>
      </c>
      <c r="R50" s="329">
        <f>D50+J50</f>
        <v>77.89200000000001</v>
      </c>
      <c r="S50" s="329">
        <v>4</v>
      </c>
      <c r="T50" s="337">
        <f>R50*S50</f>
        <v>311.56800000000004</v>
      </c>
    </row>
    <row r="51" spans="1:20" x14ac:dyDescent="0.2">
      <c r="A51" s="273"/>
      <c r="B51" s="287"/>
      <c r="C51" s="288" t="s">
        <v>222</v>
      </c>
      <c r="D51" s="279">
        <v>1.1779999999999999</v>
      </c>
      <c r="E51" s="330">
        <v>5</v>
      </c>
      <c r="F51" s="338">
        <f t="shared" ref="F51:F60" si="13">D51*E51</f>
        <v>5.89</v>
      </c>
      <c r="H51" s="287"/>
      <c r="I51" s="288" t="s">
        <v>222</v>
      </c>
      <c r="J51" s="275">
        <v>71.724999999999994</v>
      </c>
      <c r="K51" s="275">
        <v>15.88</v>
      </c>
      <c r="L51" s="330">
        <f t="shared" si="12"/>
        <v>11.38993</v>
      </c>
      <c r="M51" s="330">
        <v>5</v>
      </c>
      <c r="N51" s="338">
        <f t="shared" ref="N51:N60" si="14">J51*M51</f>
        <v>358.625</v>
      </c>
      <c r="P51" s="287"/>
      <c r="Q51" s="288" t="s">
        <v>222</v>
      </c>
      <c r="R51" s="330">
        <f t="shared" ref="R51:R60" si="15">D51+J51</f>
        <v>72.902999999999992</v>
      </c>
      <c r="S51" s="330">
        <v>5</v>
      </c>
      <c r="T51" s="338">
        <f t="shared" ref="T51:T60" si="16">R51*S51</f>
        <v>364.51499999999999</v>
      </c>
    </row>
    <row r="52" spans="1:20" x14ac:dyDescent="0.2">
      <c r="A52" s="273"/>
      <c r="B52" s="287"/>
      <c r="C52" s="288" t="s">
        <v>225</v>
      </c>
      <c r="D52" s="279">
        <v>1.0680000000000001</v>
      </c>
      <c r="E52" s="330">
        <v>5</v>
      </c>
      <c r="F52" s="338">
        <f t="shared" si="13"/>
        <v>5.34</v>
      </c>
      <c r="H52" s="287"/>
      <c r="I52" s="288" t="s">
        <v>225</v>
      </c>
      <c r="J52" s="275">
        <v>55.628</v>
      </c>
      <c r="K52" s="275">
        <v>11.5</v>
      </c>
      <c r="L52" s="330">
        <f t="shared" si="12"/>
        <v>6.3972199999999999</v>
      </c>
      <c r="M52" s="330">
        <v>5</v>
      </c>
      <c r="N52" s="338">
        <f t="shared" si="14"/>
        <v>278.14</v>
      </c>
      <c r="P52" s="287"/>
      <c r="Q52" s="288" t="s">
        <v>225</v>
      </c>
      <c r="R52" s="330">
        <f t="shared" si="15"/>
        <v>56.695999999999998</v>
      </c>
      <c r="S52" s="330">
        <v>5</v>
      </c>
      <c r="T52" s="338">
        <f t="shared" si="16"/>
        <v>283.48</v>
      </c>
    </row>
    <row r="53" spans="1:20" x14ac:dyDescent="0.2">
      <c r="A53" s="273"/>
      <c r="B53" s="287"/>
      <c r="C53" s="288" t="s">
        <v>226</v>
      </c>
      <c r="D53" s="279">
        <v>2.0339999999999998</v>
      </c>
      <c r="E53" s="330">
        <v>5</v>
      </c>
      <c r="F53" s="338">
        <f t="shared" si="13"/>
        <v>10.169999999999998</v>
      </c>
      <c r="H53" s="287"/>
      <c r="I53" s="288" t="s">
        <v>226</v>
      </c>
      <c r="J53" s="275">
        <v>54.444000000000003</v>
      </c>
      <c r="K53" s="275">
        <v>14.74</v>
      </c>
      <c r="L53" s="330">
        <f t="shared" si="12"/>
        <v>8.0250456000000003</v>
      </c>
      <c r="M53" s="330">
        <v>5</v>
      </c>
      <c r="N53" s="338">
        <f t="shared" si="14"/>
        <v>272.22000000000003</v>
      </c>
      <c r="P53" s="287"/>
      <c r="Q53" s="288" t="s">
        <v>226</v>
      </c>
      <c r="R53" s="330">
        <f t="shared" si="15"/>
        <v>56.478000000000002</v>
      </c>
      <c r="S53" s="330">
        <v>5</v>
      </c>
      <c r="T53" s="338">
        <f t="shared" si="16"/>
        <v>282.39</v>
      </c>
    </row>
    <row r="54" spans="1:20" x14ac:dyDescent="0.2">
      <c r="A54" s="273"/>
      <c r="B54" s="287"/>
      <c r="C54" s="288" t="s">
        <v>227</v>
      </c>
      <c r="D54" s="279">
        <v>1.58</v>
      </c>
      <c r="E54" s="330">
        <v>5</v>
      </c>
      <c r="F54" s="338">
        <f t="shared" si="13"/>
        <v>7.9</v>
      </c>
      <c r="H54" s="287"/>
      <c r="I54" s="288" t="s">
        <v>227</v>
      </c>
      <c r="J54" s="275">
        <v>54.802999999999997</v>
      </c>
      <c r="K54" s="275">
        <v>14.85</v>
      </c>
      <c r="L54" s="330">
        <f t="shared" si="12"/>
        <v>8.1382455</v>
      </c>
      <c r="M54" s="330">
        <v>5</v>
      </c>
      <c r="N54" s="338">
        <f t="shared" si="14"/>
        <v>274.01499999999999</v>
      </c>
      <c r="P54" s="287"/>
      <c r="Q54" s="288" t="s">
        <v>227</v>
      </c>
      <c r="R54" s="330">
        <f t="shared" si="15"/>
        <v>56.382999999999996</v>
      </c>
      <c r="S54" s="330">
        <v>5</v>
      </c>
      <c r="T54" s="338">
        <f t="shared" si="16"/>
        <v>281.91499999999996</v>
      </c>
    </row>
    <row r="55" spans="1:20" x14ac:dyDescent="0.2">
      <c r="A55" s="273"/>
      <c r="B55" s="287"/>
      <c r="C55" s="288" t="s">
        <v>228</v>
      </c>
      <c r="D55" s="279">
        <v>3.5289999999999999</v>
      </c>
      <c r="E55" s="330">
        <v>5</v>
      </c>
      <c r="F55" s="338">
        <f t="shared" si="13"/>
        <v>17.645</v>
      </c>
      <c r="H55" s="287"/>
      <c r="I55" s="288" t="s">
        <v>228</v>
      </c>
      <c r="J55" s="275">
        <v>81.849999999999994</v>
      </c>
      <c r="K55" s="275">
        <v>21.27</v>
      </c>
      <c r="L55" s="330">
        <f t="shared" si="12"/>
        <v>17.409495</v>
      </c>
      <c r="M55" s="330">
        <v>5</v>
      </c>
      <c r="N55" s="338">
        <f t="shared" si="14"/>
        <v>409.25</v>
      </c>
      <c r="P55" s="287"/>
      <c r="Q55" s="288" t="s">
        <v>228</v>
      </c>
      <c r="R55" s="330">
        <f t="shared" si="15"/>
        <v>85.378999999999991</v>
      </c>
      <c r="S55" s="330">
        <v>5</v>
      </c>
      <c r="T55" s="338">
        <f t="shared" si="16"/>
        <v>426.89499999999998</v>
      </c>
    </row>
    <row r="56" spans="1:20" x14ac:dyDescent="0.2">
      <c r="A56" s="273"/>
      <c r="B56" s="287"/>
      <c r="C56" s="288" t="s">
        <v>332</v>
      </c>
      <c r="D56" s="279">
        <v>3.3650000000000002</v>
      </c>
      <c r="E56" s="330">
        <v>5</v>
      </c>
      <c r="F56" s="338">
        <f t="shared" si="13"/>
        <v>16.825000000000003</v>
      </c>
      <c r="H56" s="287"/>
      <c r="I56" s="288" t="s">
        <v>332</v>
      </c>
      <c r="J56" s="275">
        <v>90.275000000000006</v>
      </c>
      <c r="K56" s="275">
        <v>15.4</v>
      </c>
      <c r="L56" s="330">
        <f t="shared" si="12"/>
        <v>13.902350000000002</v>
      </c>
      <c r="M56" s="330">
        <v>5</v>
      </c>
      <c r="N56" s="338">
        <f t="shared" si="14"/>
        <v>451.375</v>
      </c>
      <c r="P56" s="287"/>
      <c r="Q56" s="288" t="s">
        <v>332</v>
      </c>
      <c r="R56" s="330">
        <f t="shared" si="15"/>
        <v>93.64</v>
      </c>
      <c r="S56" s="330">
        <v>5</v>
      </c>
      <c r="T56" s="338">
        <f t="shared" si="16"/>
        <v>468.2</v>
      </c>
    </row>
    <row r="57" spans="1:20" x14ac:dyDescent="0.2">
      <c r="A57" s="273"/>
      <c r="B57" s="287"/>
      <c r="C57" s="288" t="s">
        <v>333</v>
      </c>
      <c r="D57" s="279">
        <v>3.62</v>
      </c>
      <c r="E57" s="330">
        <v>5</v>
      </c>
      <c r="F57" s="338">
        <f t="shared" si="13"/>
        <v>18.100000000000001</v>
      </c>
      <c r="H57" s="287"/>
      <c r="I57" s="288" t="s">
        <v>333</v>
      </c>
      <c r="J57" s="275">
        <v>61.390999999999998</v>
      </c>
      <c r="K57" s="275">
        <v>15.26</v>
      </c>
      <c r="L57" s="330">
        <f t="shared" si="12"/>
        <v>9.3682666000000001</v>
      </c>
      <c r="M57" s="330">
        <v>5</v>
      </c>
      <c r="N57" s="338">
        <f t="shared" si="14"/>
        <v>306.95499999999998</v>
      </c>
      <c r="P57" s="287"/>
      <c r="Q57" s="288" t="s">
        <v>333</v>
      </c>
      <c r="R57" s="330">
        <f t="shared" si="15"/>
        <v>65.010999999999996</v>
      </c>
      <c r="S57" s="330">
        <v>5</v>
      </c>
      <c r="T57" s="338">
        <f t="shared" si="16"/>
        <v>325.05499999999995</v>
      </c>
    </row>
    <row r="58" spans="1:20" x14ac:dyDescent="0.2">
      <c r="A58" s="273"/>
      <c r="B58" s="287"/>
      <c r="C58" s="288" t="s">
        <v>231</v>
      </c>
      <c r="D58" s="279">
        <v>3.8079999999999998</v>
      </c>
      <c r="E58" s="330">
        <v>5</v>
      </c>
      <c r="F58" s="338">
        <f t="shared" si="13"/>
        <v>19.04</v>
      </c>
      <c r="H58" s="287"/>
      <c r="I58" s="288" t="s">
        <v>231</v>
      </c>
      <c r="J58" s="275">
        <v>59.960999999999999</v>
      </c>
      <c r="K58" s="275">
        <v>16.260000000000002</v>
      </c>
      <c r="L58" s="330">
        <f t="shared" si="12"/>
        <v>9.7496586000000001</v>
      </c>
      <c r="M58" s="330">
        <v>5</v>
      </c>
      <c r="N58" s="338">
        <f t="shared" si="14"/>
        <v>299.80500000000001</v>
      </c>
      <c r="P58" s="287"/>
      <c r="Q58" s="288" t="s">
        <v>231</v>
      </c>
      <c r="R58" s="330">
        <f t="shared" si="15"/>
        <v>63.768999999999998</v>
      </c>
      <c r="S58" s="330">
        <v>5</v>
      </c>
      <c r="T58" s="338">
        <f t="shared" si="16"/>
        <v>318.84499999999997</v>
      </c>
    </row>
    <row r="59" spans="1:20" x14ac:dyDescent="0.2">
      <c r="A59" s="273"/>
      <c r="B59" s="287"/>
      <c r="C59" s="288" t="s">
        <v>232</v>
      </c>
      <c r="D59" s="279">
        <v>3.7189999999999999</v>
      </c>
      <c r="E59" s="330">
        <v>5</v>
      </c>
      <c r="F59" s="338">
        <f t="shared" si="13"/>
        <v>18.594999999999999</v>
      </c>
      <c r="H59" s="287"/>
      <c r="I59" s="288" t="s">
        <v>232</v>
      </c>
      <c r="J59" s="275">
        <v>66.349999999999994</v>
      </c>
      <c r="K59" s="275">
        <v>19.190000000000001</v>
      </c>
      <c r="L59" s="330">
        <f t="shared" si="12"/>
        <v>12.732564999999999</v>
      </c>
      <c r="M59" s="330">
        <v>5</v>
      </c>
      <c r="N59" s="338">
        <f t="shared" si="14"/>
        <v>331.75</v>
      </c>
      <c r="P59" s="287"/>
      <c r="Q59" s="288" t="s">
        <v>232</v>
      </c>
      <c r="R59" s="330">
        <f t="shared" si="15"/>
        <v>70.068999999999988</v>
      </c>
      <c r="S59" s="330">
        <v>5</v>
      </c>
      <c r="T59" s="338">
        <f t="shared" si="16"/>
        <v>350.34499999999991</v>
      </c>
    </row>
    <row r="60" spans="1:20" ht="13.5" thickBot="1" x14ac:dyDescent="0.25">
      <c r="A60" s="273"/>
      <c r="B60" s="292"/>
      <c r="C60" s="293" t="s">
        <v>233</v>
      </c>
      <c r="D60" s="294">
        <v>6.8019999999999996</v>
      </c>
      <c r="E60" s="331">
        <v>5</v>
      </c>
      <c r="F60" s="339">
        <f t="shared" si="13"/>
        <v>34.01</v>
      </c>
      <c r="H60" s="292"/>
      <c r="I60" s="293" t="s">
        <v>233</v>
      </c>
      <c r="J60" s="295">
        <v>81.378</v>
      </c>
      <c r="K60" s="295">
        <v>6.48</v>
      </c>
      <c r="L60" s="331">
        <f t="shared" si="12"/>
        <v>5.273294400000001</v>
      </c>
      <c r="M60" s="331">
        <v>5</v>
      </c>
      <c r="N60" s="339">
        <f t="shared" si="14"/>
        <v>406.89</v>
      </c>
      <c r="P60" s="292"/>
      <c r="Q60" s="293" t="s">
        <v>233</v>
      </c>
      <c r="R60" s="331">
        <f t="shared" si="15"/>
        <v>88.18</v>
      </c>
      <c r="S60" s="331">
        <v>5</v>
      </c>
      <c r="T60" s="339">
        <f t="shared" si="16"/>
        <v>440.90000000000003</v>
      </c>
    </row>
    <row r="61" spans="1:20" x14ac:dyDescent="0.2">
      <c r="A61" s="273"/>
      <c r="B61" s="297"/>
      <c r="C61" s="298"/>
      <c r="D61" s="279"/>
      <c r="E61" s="280"/>
      <c r="F61" s="274"/>
      <c r="H61" s="297"/>
      <c r="I61" s="298"/>
      <c r="J61" s="280"/>
      <c r="K61" s="280"/>
      <c r="L61" s="280"/>
      <c r="M61" s="280"/>
      <c r="N61" s="274"/>
      <c r="P61" s="297"/>
      <c r="Q61" s="298"/>
      <c r="R61" s="279"/>
      <c r="S61" s="280"/>
      <c r="T61" s="274"/>
    </row>
    <row r="62" spans="1:20" x14ac:dyDescent="0.2">
      <c r="A62" s="273"/>
    </row>
    <row r="63" spans="1:20" x14ac:dyDescent="0.2">
      <c r="B63" s="788" t="s">
        <v>748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9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90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1.2330000000000001</v>
      </c>
      <c r="D66" s="722">
        <v>1.1779999999999999</v>
      </c>
      <c r="E66" s="722">
        <v>1.0680000000000001</v>
      </c>
      <c r="F66" s="722">
        <v>2.0339999999999998</v>
      </c>
      <c r="G66" s="722">
        <v>1.58</v>
      </c>
      <c r="H66" s="722">
        <v>3.5289999999999999</v>
      </c>
      <c r="I66" s="722">
        <v>3.3650000000000002</v>
      </c>
      <c r="J66" s="722">
        <v>3.62</v>
      </c>
      <c r="K66" s="722">
        <v>3.8079999999999998</v>
      </c>
      <c r="L66" s="722">
        <v>3.7189999999999999</v>
      </c>
      <c r="M66" s="723">
        <v>6.8019999999999996</v>
      </c>
    </row>
    <row r="67" spans="2:24" x14ac:dyDescent="0.2">
      <c r="B67" s="724" t="s">
        <v>94</v>
      </c>
      <c r="C67" s="725">
        <v>9.7000000000000003E-2</v>
      </c>
      <c r="D67" s="725">
        <v>0.125</v>
      </c>
      <c r="E67" s="725">
        <v>0.123</v>
      </c>
      <c r="F67" s="725">
        <v>0.151</v>
      </c>
      <c r="G67" s="725">
        <v>0.15</v>
      </c>
      <c r="H67" s="725">
        <v>0.39</v>
      </c>
      <c r="I67" s="725">
        <v>0.433</v>
      </c>
      <c r="J67" s="725">
        <v>0.442</v>
      </c>
      <c r="K67" s="725">
        <v>0.50800000000000001</v>
      </c>
      <c r="L67" s="725">
        <v>0.46700000000000003</v>
      </c>
      <c r="M67" s="726">
        <v>0.66700000000000004</v>
      </c>
    </row>
    <row r="68" spans="2:24" x14ac:dyDescent="0.2">
      <c r="B68" s="724" t="s">
        <v>95</v>
      </c>
      <c r="C68" s="725">
        <v>0.56000000000000005</v>
      </c>
      <c r="D68" s="725">
        <v>0.35399999999999998</v>
      </c>
      <c r="E68" s="725">
        <v>0.52300000000000002</v>
      </c>
      <c r="F68" s="725">
        <v>0.97699999999999998</v>
      </c>
      <c r="G68" s="725">
        <v>0.63900000000000001</v>
      </c>
      <c r="H68" s="725">
        <v>2.0299999999999998</v>
      </c>
      <c r="I68" s="725">
        <v>1.1359999999999999</v>
      </c>
      <c r="J68" s="725">
        <v>1.573</v>
      </c>
      <c r="K68" s="725">
        <v>1.363</v>
      </c>
      <c r="L68" s="725">
        <v>1.675</v>
      </c>
      <c r="M68" s="726">
        <v>4.077</v>
      </c>
    </row>
    <row r="69" spans="2:24" x14ac:dyDescent="0.2">
      <c r="B69" s="724" t="s">
        <v>96</v>
      </c>
      <c r="C69" s="725">
        <v>6.0000000000000001E-3</v>
      </c>
      <c r="D69" s="725">
        <v>1E-3</v>
      </c>
      <c r="E69" s="725">
        <v>2.3E-2</v>
      </c>
      <c r="F69" s="725">
        <v>1E-3</v>
      </c>
      <c r="G69" s="725">
        <v>8.9999999999999993E-3</v>
      </c>
      <c r="H69" s="725">
        <v>8.9999999999999993E-3</v>
      </c>
      <c r="I69" s="725">
        <v>1.6E-2</v>
      </c>
      <c r="J69" s="725">
        <v>1.2E-2</v>
      </c>
      <c r="K69" s="725">
        <v>8.9999999999999993E-3</v>
      </c>
      <c r="L69" s="725">
        <v>7.0000000000000001E-3</v>
      </c>
      <c r="M69" s="726">
        <v>3.2000000000000001E-2</v>
      </c>
    </row>
    <row r="70" spans="2:24" x14ac:dyDescent="0.2">
      <c r="B70" s="724" t="s">
        <v>97</v>
      </c>
      <c r="C70" s="725">
        <v>1.4999999999999999E-2</v>
      </c>
      <c r="D70" s="725">
        <v>1.2E-2</v>
      </c>
      <c r="E70" s="725">
        <v>2.8000000000000001E-2</v>
      </c>
      <c r="F70" s="725">
        <v>1.0999999999999999E-2</v>
      </c>
      <c r="G70" s="725">
        <v>3.5000000000000003E-2</v>
      </c>
      <c r="H70" s="725">
        <v>4.3999999999999997E-2</v>
      </c>
      <c r="I70" s="725">
        <v>2.5000000000000001E-2</v>
      </c>
      <c r="J70" s="725">
        <v>5.1999999999999998E-2</v>
      </c>
      <c r="K70" s="725">
        <v>8.4000000000000005E-2</v>
      </c>
      <c r="L70" s="725">
        <v>2.8000000000000001E-2</v>
      </c>
      <c r="M70" s="726">
        <v>0.16800000000000001</v>
      </c>
    </row>
    <row r="71" spans="2:24" x14ac:dyDescent="0.2">
      <c r="B71" s="724" t="s">
        <v>98</v>
      </c>
      <c r="C71" s="725">
        <v>6.0000000000000001E-3</v>
      </c>
      <c r="D71" s="725">
        <v>6.0000000000000001E-3</v>
      </c>
      <c r="E71" s="725">
        <v>4.1000000000000002E-2</v>
      </c>
      <c r="F71" s="725">
        <v>3.0000000000000001E-3</v>
      </c>
      <c r="G71" s="725">
        <v>5.0999999999999997E-2</v>
      </c>
      <c r="H71" s="725">
        <v>7.1999999999999995E-2</v>
      </c>
      <c r="I71" s="725">
        <v>0.111</v>
      </c>
      <c r="J71" s="725">
        <v>0.13200000000000001</v>
      </c>
      <c r="K71" s="725">
        <v>0.28000000000000003</v>
      </c>
      <c r="L71" s="725">
        <v>0.56799999999999995</v>
      </c>
      <c r="M71" s="726">
        <v>0.495</v>
      </c>
    </row>
    <row r="72" spans="2:24" x14ac:dyDescent="0.2">
      <c r="B72" s="724" t="s">
        <v>99</v>
      </c>
      <c r="C72" s="725">
        <v>7.0000000000000007E-2</v>
      </c>
      <c r="D72" s="725">
        <v>0.13300000000000001</v>
      </c>
      <c r="E72" s="725">
        <v>0.115</v>
      </c>
      <c r="F72" s="725">
        <v>8.5999999999999993E-2</v>
      </c>
      <c r="G72" s="725">
        <v>1.2E-2</v>
      </c>
      <c r="H72" s="725">
        <v>1.4E-2</v>
      </c>
      <c r="I72" s="725">
        <v>8.1000000000000003E-2</v>
      </c>
      <c r="J72" s="725">
        <v>0.14599999999999999</v>
      </c>
      <c r="K72" s="725">
        <v>8.7999999999999995E-2</v>
      </c>
      <c r="L72" s="725">
        <v>0.14000000000000001</v>
      </c>
      <c r="M72" s="726">
        <v>0.121</v>
      </c>
    </row>
    <row r="73" spans="2:24" x14ac:dyDescent="0.2">
      <c r="B73" s="724" t="s">
        <v>100</v>
      </c>
      <c r="C73" s="725">
        <v>0</v>
      </c>
      <c r="D73" s="725">
        <v>0</v>
      </c>
      <c r="E73" s="725">
        <v>0</v>
      </c>
      <c r="F73" s="725">
        <v>0</v>
      </c>
      <c r="G73" s="725">
        <v>0</v>
      </c>
      <c r="H73" s="725">
        <v>0</v>
      </c>
      <c r="I73" s="725">
        <v>0</v>
      </c>
      <c r="J73" s="725">
        <v>0</v>
      </c>
      <c r="K73" s="725">
        <v>0</v>
      </c>
      <c r="L73" s="725">
        <v>0</v>
      </c>
      <c r="M73" s="726">
        <v>0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3.6999999999999998E-2</v>
      </c>
      <c r="D75" s="725">
        <v>7.0000000000000001E-3</v>
      </c>
      <c r="E75" s="725">
        <v>4.0000000000000001E-3</v>
      </c>
      <c r="F75" s="725">
        <v>8.0000000000000002E-3</v>
      </c>
      <c r="G75" s="725">
        <v>2.4E-2</v>
      </c>
      <c r="H75" s="725">
        <v>4.5999999999999999E-2</v>
      </c>
      <c r="I75" s="725">
        <v>1.2999999999999999E-2</v>
      </c>
      <c r="J75" s="725">
        <v>3.1E-2</v>
      </c>
      <c r="K75" s="725">
        <v>1.4999999999999999E-2</v>
      </c>
      <c r="L75" s="725">
        <v>4.3999999999999997E-2</v>
      </c>
      <c r="M75" s="726">
        <v>2.5000000000000001E-2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0</v>
      </c>
      <c r="G76" s="725">
        <v>0</v>
      </c>
      <c r="H76" s="725">
        <v>0</v>
      </c>
      <c r="I76" s="725">
        <v>0</v>
      </c>
      <c r="J76" s="725">
        <v>0</v>
      </c>
      <c r="K76" s="725">
        <v>0</v>
      </c>
      <c r="L76" s="725">
        <v>0</v>
      </c>
      <c r="M76" s="726">
        <v>0</v>
      </c>
    </row>
    <row r="77" spans="2:24" ht="13.5" thickBot="1" x14ac:dyDescent="0.25">
      <c r="B77" s="757" t="s">
        <v>104</v>
      </c>
      <c r="C77" s="727">
        <v>0.44</v>
      </c>
      <c r="D77" s="727">
        <v>0.54100000000000004</v>
      </c>
      <c r="E77" s="727">
        <v>0.21299999999999999</v>
      </c>
      <c r="F77" s="727">
        <v>0.79600000000000004</v>
      </c>
      <c r="G77" s="727">
        <v>0.66</v>
      </c>
      <c r="H77" s="727">
        <v>0.92400000000000004</v>
      </c>
      <c r="I77" s="727">
        <v>1.55</v>
      </c>
      <c r="J77" s="727">
        <v>1.2310000000000001</v>
      </c>
      <c r="K77" s="727">
        <v>1.4610000000000001</v>
      </c>
      <c r="L77" s="727">
        <v>0.79</v>
      </c>
      <c r="M77" s="728">
        <v>1.218</v>
      </c>
    </row>
    <row r="80" spans="2:24" x14ac:dyDescent="0.2">
      <c r="B80" s="788" t="s">
        <v>748</v>
      </c>
      <c r="C80" s="791" t="s">
        <v>331</v>
      </c>
      <c r="D80" s="792"/>
      <c r="E80" s="791" t="s">
        <v>222</v>
      </c>
      <c r="F80" s="792"/>
      <c r="G80" s="791" t="s">
        <v>225</v>
      </c>
      <c r="H80" s="792"/>
      <c r="I80" s="791" t="s">
        <v>226</v>
      </c>
      <c r="J80" s="792"/>
      <c r="K80" s="791" t="s">
        <v>227</v>
      </c>
      <c r="L80" s="792"/>
      <c r="M80" s="791" t="s">
        <v>228</v>
      </c>
      <c r="N80" s="792"/>
      <c r="O80" s="791" t="s">
        <v>332</v>
      </c>
      <c r="P80" s="792"/>
      <c r="Q80" s="791" t="s">
        <v>333</v>
      </c>
      <c r="R80" s="792"/>
      <c r="S80" s="791" t="s">
        <v>231</v>
      </c>
      <c r="T80" s="792"/>
      <c r="U80" s="791" t="s">
        <v>232</v>
      </c>
      <c r="V80" s="792"/>
      <c r="W80" s="791" t="s">
        <v>233</v>
      </c>
      <c r="X80" s="793"/>
    </row>
    <row r="81" spans="2:24" x14ac:dyDescent="0.2">
      <c r="B81" s="789"/>
      <c r="C81" s="794" t="s">
        <v>79</v>
      </c>
      <c r="D81" s="795"/>
      <c r="E81" s="794" t="s">
        <v>79</v>
      </c>
      <c r="F81" s="795"/>
      <c r="G81" s="794" t="s">
        <v>79</v>
      </c>
      <c r="H81" s="795"/>
      <c r="I81" s="794" t="s">
        <v>79</v>
      </c>
      <c r="J81" s="795"/>
      <c r="K81" s="794" t="s">
        <v>79</v>
      </c>
      <c r="L81" s="795"/>
      <c r="M81" s="794" t="s">
        <v>79</v>
      </c>
      <c r="N81" s="795"/>
      <c r="O81" s="794"/>
      <c r="P81" s="795"/>
      <c r="Q81" s="794"/>
      <c r="R81" s="795"/>
      <c r="S81" s="794"/>
      <c r="T81" s="795"/>
      <c r="U81" s="794"/>
      <c r="V81" s="795"/>
      <c r="W81" s="794"/>
      <c r="X81" s="796"/>
    </row>
    <row r="82" spans="2:24" ht="41.25" thickBot="1" x14ac:dyDescent="0.25">
      <c r="B82" s="790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76.659000000000006</v>
      </c>
      <c r="D83" s="731">
        <v>23.21</v>
      </c>
      <c r="E83" s="722">
        <v>71.724999999999994</v>
      </c>
      <c r="F83" s="731">
        <v>17.27</v>
      </c>
      <c r="G83" s="722">
        <v>17.383749999999999</v>
      </c>
      <c r="H83" s="731">
        <v>23.72</v>
      </c>
      <c r="I83" s="722">
        <v>54.444000000000003</v>
      </c>
      <c r="J83" s="731">
        <v>17.68</v>
      </c>
      <c r="K83" s="722">
        <v>54.802999999999997</v>
      </c>
      <c r="L83" s="731">
        <v>19.87</v>
      </c>
      <c r="M83" s="722">
        <v>81.849999999999994</v>
      </c>
      <c r="N83" s="731">
        <v>33.380000000000003</v>
      </c>
      <c r="O83" s="722">
        <v>90.275000000000006</v>
      </c>
      <c r="P83" s="731">
        <v>17.09</v>
      </c>
      <c r="Q83" s="722">
        <v>61.390999999999998</v>
      </c>
      <c r="R83" s="731">
        <v>14.14</v>
      </c>
      <c r="S83" s="722">
        <v>59.960999999999999</v>
      </c>
      <c r="T83" s="731">
        <v>14.72</v>
      </c>
      <c r="U83" s="722">
        <v>66.349999999999994</v>
      </c>
      <c r="V83" s="731">
        <v>16.649999999999999</v>
      </c>
      <c r="W83" s="722">
        <v>81.378</v>
      </c>
      <c r="X83" s="732">
        <v>20.61</v>
      </c>
    </row>
    <row r="84" spans="2:24" x14ac:dyDescent="0.2">
      <c r="B84" s="724" t="s">
        <v>94</v>
      </c>
      <c r="C84" s="725">
        <v>20.370999999999999</v>
      </c>
      <c r="D84" s="733">
        <v>50.77</v>
      </c>
      <c r="E84" s="725">
        <v>26.47</v>
      </c>
      <c r="F84" s="733">
        <v>32.130000000000003</v>
      </c>
      <c r="G84" s="725">
        <v>3.335</v>
      </c>
      <c r="H84" s="733">
        <v>24.46</v>
      </c>
      <c r="I84" s="725">
        <v>20.893000000000001</v>
      </c>
      <c r="J84" s="733">
        <v>28.38</v>
      </c>
      <c r="K84" s="725">
        <v>15.944000000000001</v>
      </c>
      <c r="L84" s="733">
        <v>42.54</v>
      </c>
      <c r="M84" s="725">
        <v>13.901</v>
      </c>
      <c r="N84" s="733">
        <v>24.21</v>
      </c>
      <c r="O84" s="725">
        <v>18.277999999999999</v>
      </c>
      <c r="P84" s="733">
        <v>54.24</v>
      </c>
      <c r="Q84" s="725">
        <v>7.1989999999999998</v>
      </c>
      <c r="R84" s="733">
        <v>24.15</v>
      </c>
      <c r="S84" s="725">
        <v>8.0730000000000004</v>
      </c>
      <c r="T84" s="733">
        <v>21.37</v>
      </c>
      <c r="U84" s="725">
        <v>7.1879999999999997</v>
      </c>
      <c r="V84" s="733">
        <v>21.43</v>
      </c>
      <c r="W84" s="725">
        <v>21.143999999999998</v>
      </c>
      <c r="X84" s="734">
        <v>50.88</v>
      </c>
    </row>
    <row r="85" spans="2:24" x14ac:dyDescent="0.2">
      <c r="B85" s="724" t="s">
        <v>95</v>
      </c>
      <c r="C85" s="725">
        <v>3.7519999999999998</v>
      </c>
      <c r="D85" s="733">
        <v>31.88</v>
      </c>
      <c r="E85" s="725">
        <v>6.8710000000000004</v>
      </c>
      <c r="F85" s="733">
        <v>25.56</v>
      </c>
      <c r="G85" s="725">
        <v>4.0053124999999996</v>
      </c>
      <c r="H85" s="733">
        <v>43.14</v>
      </c>
      <c r="I85" s="725">
        <v>7.6379999999999999</v>
      </c>
      <c r="J85" s="733">
        <v>26.71</v>
      </c>
      <c r="K85" s="725">
        <v>12.997999999999999</v>
      </c>
      <c r="L85" s="733">
        <v>30.02</v>
      </c>
      <c r="M85" s="725">
        <v>8.0429999999999993</v>
      </c>
      <c r="N85" s="733">
        <v>26.86</v>
      </c>
      <c r="O85" s="725">
        <v>23.527999999999999</v>
      </c>
      <c r="P85" s="733">
        <v>41.16</v>
      </c>
      <c r="Q85" s="725">
        <v>13.36</v>
      </c>
      <c r="R85" s="733">
        <v>36.92</v>
      </c>
      <c r="S85" s="725">
        <v>7.79</v>
      </c>
      <c r="T85" s="733">
        <v>27.73</v>
      </c>
      <c r="U85" s="725">
        <v>17.47</v>
      </c>
      <c r="V85" s="733">
        <v>35.75</v>
      </c>
      <c r="W85" s="725">
        <v>10.837</v>
      </c>
      <c r="X85" s="734">
        <v>39.61</v>
      </c>
    </row>
    <row r="86" spans="2:24" x14ac:dyDescent="0.2">
      <c r="B86" s="724" t="s">
        <v>96</v>
      </c>
      <c r="C86" s="725">
        <v>4.2990000000000004</v>
      </c>
      <c r="D86" s="733">
        <v>50.39</v>
      </c>
      <c r="E86" s="725">
        <v>3.1989999999999998</v>
      </c>
      <c r="F86" s="733">
        <v>61.73</v>
      </c>
      <c r="G86" s="725">
        <v>0.76312500000000005</v>
      </c>
      <c r="H86" s="733">
        <v>39.99</v>
      </c>
      <c r="I86" s="725">
        <v>2.754</v>
      </c>
      <c r="J86" s="733">
        <v>51.35</v>
      </c>
      <c r="K86" s="725">
        <v>1.64</v>
      </c>
      <c r="L86" s="733">
        <v>21.87</v>
      </c>
      <c r="M86" s="725">
        <v>2.4750000000000001</v>
      </c>
      <c r="N86" s="733">
        <v>28.69</v>
      </c>
      <c r="O86" s="725">
        <v>6.1619999999999999</v>
      </c>
      <c r="P86" s="733">
        <v>28.85</v>
      </c>
      <c r="Q86" s="725">
        <v>1.9670000000000001</v>
      </c>
      <c r="R86" s="733">
        <v>19.57</v>
      </c>
      <c r="S86" s="725">
        <v>4.5439999999999996</v>
      </c>
      <c r="T86" s="733">
        <v>25.35</v>
      </c>
      <c r="U86" s="725">
        <v>1.6719999999999999</v>
      </c>
      <c r="V86" s="733">
        <v>48.09</v>
      </c>
      <c r="W86" s="725">
        <v>3.948</v>
      </c>
      <c r="X86" s="734">
        <v>44.02</v>
      </c>
    </row>
    <row r="87" spans="2:24" x14ac:dyDescent="0.2">
      <c r="B87" s="724" t="s">
        <v>97</v>
      </c>
      <c r="C87" s="725">
        <v>22.068999999999999</v>
      </c>
      <c r="D87" s="733">
        <v>25.14</v>
      </c>
      <c r="E87" s="725">
        <v>20.279</v>
      </c>
      <c r="F87" s="733">
        <v>26.93</v>
      </c>
      <c r="G87" s="725">
        <v>3.8459374999999998</v>
      </c>
      <c r="H87" s="733">
        <v>46.84</v>
      </c>
      <c r="I87" s="725">
        <v>2.4169999999999998</v>
      </c>
      <c r="J87" s="733">
        <v>16.25</v>
      </c>
      <c r="K87" s="725">
        <v>4.1879999999999997</v>
      </c>
      <c r="L87" s="733">
        <v>17.62</v>
      </c>
      <c r="M87" s="725">
        <v>7.0650000000000004</v>
      </c>
      <c r="N87" s="733">
        <v>21.46</v>
      </c>
      <c r="O87" s="725">
        <v>10.116</v>
      </c>
      <c r="P87" s="733">
        <v>18.59</v>
      </c>
      <c r="Q87" s="725">
        <v>7.1029999999999998</v>
      </c>
      <c r="R87" s="733">
        <v>19.829999999999998</v>
      </c>
      <c r="S87" s="725">
        <v>7.556</v>
      </c>
      <c r="T87" s="733">
        <v>21.38</v>
      </c>
      <c r="U87" s="725">
        <v>11.15</v>
      </c>
      <c r="V87" s="733">
        <v>24.99</v>
      </c>
      <c r="W87" s="725">
        <v>12.851000000000001</v>
      </c>
      <c r="X87" s="734">
        <v>28.86</v>
      </c>
    </row>
    <row r="88" spans="2:24" x14ac:dyDescent="0.2">
      <c r="B88" s="724" t="s">
        <v>98</v>
      </c>
      <c r="C88" s="725">
        <v>7.6740000000000004</v>
      </c>
      <c r="D88" s="733">
        <v>43.65</v>
      </c>
      <c r="E88" s="725">
        <v>6.0149999999999997</v>
      </c>
      <c r="F88" s="733">
        <v>33.17</v>
      </c>
      <c r="G88" s="725">
        <v>1.2453125</v>
      </c>
      <c r="H88" s="733">
        <v>42.11</v>
      </c>
      <c r="I88" s="725">
        <v>2.1659999999999999</v>
      </c>
      <c r="J88" s="733">
        <v>30.55</v>
      </c>
      <c r="K88" s="725">
        <v>4.6859999999999999</v>
      </c>
      <c r="L88" s="733">
        <v>29.08</v>
      </c>
      <c r="M88" s="725">
        <v>2.8410000000000002</v>
      </c>
      <c r="N88" s="733">
        <v>25</v>
      </c>
      <c r="O88" s="725">
        <v>7.4109999999999996</v>
      </c>
      <c r="P88" s="733">
        <v>27.97</v>
      </c>
      <c r="Q88" s="725">
        <v>3.5110000000000001</v>
      </c>
      <c r="R88" s="733">
        <v>23.37</v>
      </c>
      <c r="S88" s="725">
        <v>4.1319999999999997</v>
      </c>
      <c r="T88" s="733">
        <v>29</v>
      </c>
      <c r="U88" s="725">
        <v>8.1780000000000008</v>
      </c>
      <c r="V88" s="733">
        <v>45.98</v>
      </c>
      <c r="W88" s="725">
        <v>6.0309999999999997</v>
      </c>
      <c r="X88" s="734">
        <v>25.62</v>
      </c>
    </row>
    <row r="89" spans="2:24" x14ac:dyDescent="0.2">
      <c r="B89" s="724" t="s">
        <v>99</v>
      </c>
      <c r="C89" s="725">
        <v>13.335000000000001</v>
      </c>
      <c r="D89" s="733">
        <v>65.77</v>
      </c>
      <c r="E89" s="725">
        <v>3.8929999999999998</v>
      </c>
      <c r="F89" s="733">
        <v>43.7</v>
      </c>
      <c r="G89" s="725">
        <v>1.2524999999999999</v>
      </c>
      <c r="H89" s="733">
        <v>42.65</v>
      </c>
      <c r="I89" s="725">
        <v>4.0110000000000001</v>
      </c>
      <c r="J89" s="733">
        <v>41.47</v>
      </c>
      <c r="K89" s="725">
        <v>5.4889999999999999</v>
      </c>
      <c r="L89" s="733">
        <v>41.19</v>
      </c>
      <c r="M89" s="725">
        <v>31.27</v>
      </c>
      <c r="N89" s="733">
        <v>82.24</v>
      </c>
      <c r="O89" s="725">
        <v>2.81</v>
      </c>
      <c r="P89" s="733">
        <v>40.020000000000003</v>
      </c>
      <c r="Q89" s="725">
        <v>2.79</v>
      </c>
      <c r="R89" s="733">
        <v>40.15</v>
      </c>
      <c r="S89" s="725">
        <v>28.971</v>
      </c>
      <c r="T89" s="733">
        <v>62.66</v>
      </c>
      <c r="U89" s="725">
        <v>6.4359999999999999</v>
      </c>
      <c r="V89" s="733">
        <v>66.11</v>
      </c>
      <c r="W89" s="725">
        <v>1.3149999999999999</v>
      </c>
      <c r="X89" s="734">
        <v>25.4</v>
      </c>
    </row>
    <row r="90" spans="2:24" x14ac:dyDescent="0.2">
      <c r="B90" s="724" t="s">
        <v>100</v>
      </c>
      <c r="C90" s="725">
        <v>1.3660000000000001</v>
      </c>
      <c r="D90" s="733">
        <v>48.6</v>
      </c>
      <c r="E90" s="725">
        <v>1.3460000000000001</v>
      </c>
      <c r="F90" s="733">
        <v>17.96</v>
      </c>
      <c r="G90" s="725">
        <v>0.95750000000000002</v>
      </c>
      <c r="H90" s="733">
        <v>29.03</v>
      </c>
      <c r="I90" s="725">
        <v>2.6659999999999999</v>
      </c>
      <c r="J90" s="733">
        <v>17.91</v>
      </c>
      <c r="K90" s="725">
        <v>2.931</v>
      </c>
      <c r="L90" s="733">
        <v>16.57</v>
      </c>
      <c r="M90" s="725">
        <v>5.3140000000000001</v>
      </c>
      <c r="N90" s="733">
        <v>23.9</v>
      </c>
      <c r="O90" s="725">
        <v>6.4219999999999997</v>
      </c>
      <c r="P90" s="733">
        <v>19.14</v>
      </c>
      <c r="Q90" s="725">
        <v>12.95</v>
      </c>
      <c r="R90" s="733">
        <v>27.77</v>
      </c>
      <c r="S90" s="725">
        <v>4.1859999999999999</v>
      </c>
      <c r="T90" s="733">
        <v>43.06</v>
      </c>
      <c r="U90" s="725">
        <v>3.2240000000000002</v>
      </c>
      <c r="V90" s="733">
        <v>24.09</v>
      </c>
      <c r="W90" s="725">
        <v>1.6459999999999999</v>
      </c>
      <c r="X90" s="734">
        <v>57.54</v>
      </c>
    </row>
    <row r="91" spans="2:24" x14ac:dyDescent="0.2">
      <c r="B91" s="724" t="s">
        <v>101</v>
      </c>
      <c r="C91" s="725">
        <v>0.995</v>
      </c>
      <c r="D91" s="733">
        <v>48.99</v>
      </c>
      <c r="E91" s="725">
        <v>1.008</v>
      </c>
      <c r="F91" s="733">
        <v>36.64</v>
      </c>
      <c r="G91" s="725">
        <v>0.2759375</v>
      </c>
      <c r="H91" s="733">
        <v>34.22</v>
      </c>
      <c r="I91" s="725">
        <v>0.93400000000000005</v>
      </c>
      <c r="J91" s="733">
        <v>32.619999999999997</v>
      </c>
      <c r="K91" s="725">
        <v>1.028</v>
      </c>
      <c r="L91" s="733">
        <v>29.74</v>
      </c>
      <c r="M91" s="725">
        <v>1.2070000000000001</v>
      </c>
      <c r="N91" s="733">
        <v>25.84</v>
      </c>
      <c r="O91" s="725">
        <v>1.637</v>
      </c>
      <c r="P91" s="733">
        <v>21.96</v>
      </c>
      <c r="Q91" s="725">
        <v>1.7170000000000001</v>
      </c>
      <c r="R91" s="733">
        <v>22.51</v>
      </c>
      <c r="S91" s="725">
        <v>1.4550000000000001</v>
      </c>
      <c r="T91" s="733">
        <v>22.96</v>
      </c>
      <c r="U91" s="725">
        <v>6.5430000000000001</v>
      </c>
      <c r="V91" s="733">
        <v>76.13</v>
      </c>
      <c r="W91" s="725">
        <v>1.585</v>
      </c>
      <c r="X91" s="734">
        <v>18.010000000000002</v>
      </c>
    </row>
    <row r="92" spans="2:24" x14ac:dyDescent="0.2">
      <c r="B92" s="724" t="s">
        <v>102</v>
      </c>
      <c r="C92" s="725">
        <v>1.7649999999999999</v>
      </c>
      <c r="D92" s="733">
        <v>45.38</v>
      </c>
      <c r="E92" s="725">
        <v>5.5119999999999996</v>
      </c>
      <c r="F92" s="733">
        <v>64.400000000000006</v>
      </c>
      <c r="G92" s="725">
        <v>0.3853125</v>
      </c>
      <c r="H92" s="733">
        <v>32.97</v>
      </c>
      <c r="I92" s="725">
        <v>2.1280000000000001</v>
      </c>
      <c r="J92" s="733">
        <v>59.09</v>
      </c>
      <c r="K92" s="725">
        <v>0.93100000000000005</v>
      </c>
      <c r="L92" s="733">
        <v>36.61</v>
      </c>
      <c r="M92" s="725">
        <v>1.0669999999999999</v>
      </c>
      <c r="N92" s="733">
        <v>33.39</v>
      </c>
      <c r="O92" s="725">
        <v>3.7469999999999999</v>
      </c>
      <c r="P92" s="733">
        <v>46.81</v>
      </c>
      <c r="Q92" s="725">
        <v>1.488</v>
      </c>
      <c r="R92" s="733">
        <v>32.29</v>
      </c>
      <c r="S92" s="725">
        <v>2.86</v>
      </c>
      <c r="T92" s="733">
        <v>34.94</v>
      </c>
      <c r="U92" s="725">
        <v>1.137</v>
      </c>
      <c r="V92" s="733">
        <v>46.76</v>
      </c>
      <c r="W92" s="725">
        <v>1.048</v>
      </c>
      <c r="X92" s="734">
        <v>42.04</v>
      </c>
    </row>
    <row r="93" spans="2:24" x14ac:dyDescent="0.2">
      <c r="B93" s="724" t="s">
        <v>103</v>
      </c>
      <c r="C93" s="725">
        <v>0.81699999999999995</v>
      </c>
      <c r="D93" s="733">
        <v>48.51</v>
      </c>
      <c r="E93" s="725">
        <v>1.1759999999999999</v>
      </c>
      <c r="F93" s="733">
        <v>31.48</v>
      </c>
      <c r="G93" s="725">
        <v>0.4971875</v>
      </c>
      <c r="H93" s="733">
        <v>25.71</v>
      </c>
      <c r="I93" s="725">
        <v>1.8720000000000001</v>
      </c>
      <c r="J93" s="733">
        <v>22.53</v>
      </c>
      <c r="K93" s="725">
        <v>2.2189999999999999</v>
      </c>
      <c r="L93" s="733">
        <v>19.760000000000002</v>
      </c>
      <c r="M93" s="725">
        <v>2.4860000000000002</v>
      </c>
      <c r="N93" s="733">
        <v>18.739999999999998</v>
      </c>
      <c r="O93" s="725">
        <v>3.2789999999999999</v>
      </c>
      <c r="P93" s="733">
        <v>22.8</v>
      </c>
      <c r="Q93" s="725">
        <v>2.4460000000000002</v>
      </c>
      <c r="R93" s="733">
        <v>18.989999999999998</v>
      </c>
      <c r="S93" s="725">
        <v>3.5920000000000001</v>
      </c>
      <c r="T93" s="733">
        <v>22.12</v>
      </c>
      <c r="U93" s="725">
        <v>6.6790000000000003</v>
      </c>
      <c r="V93" s="733">
        <v>62.22</v>
      </c>
      <c r="W93" s="725">
        <v>6.23</v>
      </c>
      <c r="X93" s="734">
        <v>28.01</v>
      </c>
    </row>
    <row r="94" spans="2:24" ht="13.5" thickBot="1" x14ac:dyDescent="0.25">
      <c r="B94" s="757" t="s">
        <v>104</v>
      </c>
      <c r="C94" s="727">
        <v>4.3760000000000003</v>
      </c>
      <c r="D94" s="735">
        <v>45.29</v>
      </c>
      <c r="E94" s="727">
        <v>6.8810000000000002</v>
      </c>
      <c r="F94" s="735">
        <v>32.229999999999997</v>
      </c>
      <c r="G94" s="727">
        <v>1.465625</v>
      </c>
      <c r="H94" s="735">
        <v>24.16</v>
      </c>
      <c r="I94" s="727">
        <v>11.198</v>
      </c>
      <c r="J94" s="735">
        <v>56.29</v>
      </c>
      <c r="K94" s="727">
        <v>5.6639999999999997</v>
      </c>
      <c r="L94" s="735">
        <v>16.96</v>
      </c>
      <c r="M94" s="727">
        <v>8.048</v>
      </c>
      <c r="N94" s="735">
        <v>21</v>
      </c>
      <c r="O94" s="727">
        <v>8.1329999999999991</v>
      </c>
      <c r="P94" s="735">
        <v>16.3</v>
      </c>
      <c r="Q94" s="727">
        <v>10.666</v>
      </c>
      <c r="R94" s="735">
        <v>24.65</v>
      </c>
      <c r="S94" s="727">
        <v>6.9939999999999998</v>
      </c>
      <c r="T94" s="735">
        <v>18.09</v>
      </c>
      <c r="U94" s="727">
        <v>7.0679999999999996</v>
      </c>
      <c r="V94" s="735">
        <v>19.72</v>
      </c>
      <c r="W94" s="727">
        <v>16.416</v>
      </c>
      <c r="X94" s="736">
        <v>40.119999999999997</v>
      </c>
    </row>
    <row r="97" spans="2:14" x14ac:dyDescent="0.2">
      <c r="B97" s="788" t="s">
        <v>748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9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90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76.659000000000006</v>
      </c>
      <c r="D100" s="754">
        <f t="shared" ref="D100:D108" si="18">E83</f>
        <v>71.724999999999994</v>
      </c>
      <c r="E100" s="754">
        <f t="shared" ref="E100:E108" si="19">G83</f>
        <v>17.383749999999999</v>
      </c>
      <c r="F100" s="754">
        <f t="shared" ref="F100:F108" si="20">I83</f>
        <v>54.444000000000003</v>
      </c>
      <c r="G100" s="754">
        <f t="shared" ref="G100:G108" si="21">K83</f>
        <v>54.802999999999997</v>
      </c>
      <c r="H100" s="754">
        <f t="shared" ref="H100:H108" si="22">M83</f>
        <v>81.849999999999994</v>
      </c>
      <c r="I100" s="754">
        <f t="shared" ref="I100:I108" si="23">O83</f>
        <v>90.275000000000006</v>
      </c>
      <c r="J100" s="754">
        <f t="shared" ref="J100:J108" si="24">Q83</f>
        <v>61.390999999999998</v>
      </c>
      <c r="K100" s="754">
        <f t="shared" ref="K100:K108" si="25">S83</f>
        <v>59.960999999999999</v>
      </c>
      <c r="L100" s="754">
        <f t="shared" ref="L100:L108" si="26">U83</f>
        <v>66.349999999999994</v>
      </c>
      <c r="M100" s="755">
        <f t="shared" ref="M100:M108" si="27">W83</f>
        <v>81.378</v>
      </c>
      <c r="N100" s="722"/>
    </row>
    <row r="101" spans="2:14" x14ac:dyDescent="0.2">
      <c r="B101" s="743" t="s">
        <v>94</v>
      </c>
      <c r="C101" s="744">
        <f t="shared" si="17"/>
        <v>20.370999999999999</v>
      </c>
      <c r="D101" s="744">
        <f t="shared" si="18"/>
        <v>26.47</v>
      </c>
      <c r="E101" s="744">
        <f t="shared" si="19"/>
        <v>3.335</v>
      </c>
      <c r="F101" s="744">
        <f t="shared" si="20"/>
        <v>20.893000000000001</v>
      </c>
      <c r="G101" s="744">
        <f t="shared" si="21"/>
        <v>15.944000000000001</v>
      </c>
      <c r="H101" s="744">
        <f t="shared" si="22"/>
        <v>13.901</v>
      </c>
      <c r="I101" s="744">
        <f t="shared" si="23"/>
        <v>18.277999999999999</v>
      </c>
      <c r="J101" s="744">
        <f t="shared" si="24"/>
        <v>7.1989999999999998</v>
      </c>
      <c r="K101" s="744">
        <f t="shared" si="25"/>
        <v>8.0730000000000004</v>
      </c>
      <c r="L101" s="744">
        <f t="shared" si="26"/>
        <v>7.1879999999999997</v>
      </c>
      <c r="M101" s="745">
        <f t="shared" si="27"/>
        <v>21.143999999999998</v>
      </c>
      <c r="N101" s="725"/>
    </row>
    <row r="102" spans="2:14" x14ac:dyDescent="0.2">
      <c r="B102" s="743" t="s">
        <v>95</v>
      </c>
      <c r="C102" s="744">
        <f t="shared" si="17"/>
        <v>3.7519999999999998</v>
      </c>
      <c r="D102" s="744">
        <f t="shared" si="18"/>
        <v>6.8710000000000004</v>
      </c>
      <c r="E102" s="744">
        <f t="shared" si="19"/>
        <v>4.0053124999999996</v>
      </c>
      <c r="F102" s="744">
        <f t="shared" si="20"/>
        <v>7.6379999999999999</v>
      </c>
      <c r="G102" s="744">
        <f t="shared" si="21"/>
        <v>12.997999999999999</v>
      </c>
      <c r="H102" s="744">
        <f t="shared" si="22"/>
        <v>8.0429999999999993</v>
      </c>
      <c r="I102" s="744">
        <f t="shared" si="23"/>
        <v>23.527999999999999</v>
      </c>
      <c r="J102" s="744">
        <f t="shared" si="24"/>
        <v>13.36</v>
      </c>
      <c r="K102" s="744">
        <f t="shared" si="25"/>
        <v>7.79</v>
      </c>
      <c r="L102" s="744">
        <f t="shared" si="26"/>
        <v>17.47</v>
      </c>
      <c r="M102" s="745">
        <f t="shared" si="27"/>
        <v>10.837</v>
      </c>
      <c r="N102" s="725"/>
    </row>
    <row r="103" spans="2:14" x14ac:dyDescent="0.2">
      <c r="B103" s="743" t="s">
        <v>96</v>
      </c>
      <c r="C103" s="744">
        <f t="shared" si="17"/>
        <v>4.2990000000000004</v>
      </c>
      <c r="D103" s="744">
        <f t="shared" si="18"/>
        <v>3.1989999999999998</v>
      </c>
      <c r="E103" s="744">
        <f t="shared" si="19"/>
        <v>0.76312500000000005</v>
      </c>
      <c r="F103" s="744">
        <f t="shared" si="20"/>
        <v>2.754</v>
      </c>
      <c r="G103" s="744">
        <f t="shared" si="21"/>
        <v>1.64</v>
      </c>
      <c r="H103" s="744">
        <f t="shared" si="22"/>
        <v>2.4750000000000001</v>
      </c>
      <c r="I103" s="744">
        <f t="shared" si="23"/>
        <v>6.1619999999999999</v>
      </c>
      <c r="J103" s="744">
        <f t="shared" si="24"/>
        <v>1.9670000000000001</v>
      </c>
      <c r="K103" s="744">
        <f t="shared" si="25"/>
        <v>4.5439999999999996</v>
      </c>
      <c r="L103" s="744">
        <f t="shared" si="26"/>
        <v>1.6719999999999999</v>
      </c>
      <c r="M103" s="745">
        <f t="shared" si="27"/>
        <v>3.948</v>
      </c>
      <c r="N103" s="725"/>
    </row>
    <row r="104" spans="2:14" x14ac:dyDescent="0.2">
      <c r="B104" s="743" t="s">
        <v>97</v>
      </c>
      <c r="C104" s="744">
        <f t="shared" si="17"/>
        <v>22.068999999999999</v>
      </c>
      <c r="D104" s="744">
        <f t="shared" si="18"/>
        <v>20.279</v>
      </c>
      <c r="E104" s="744">
        <f t="shared" si="19"/>
        <v>3.8459374999999998</v>
      </c>
      <c r="F104" s="744">
        <f t="shared" si="20"/>
        <v>2.4169999999999998</v>
      </c>
      <c r="G104" s="744">
        <f t="shared" si="21"/>
        <v>4.1879999999999997</v>
      </c>
      <c r="H104" s="744">
        <f t="shared" si="22"/>
        <v>7.0650000000000004</v>
      </c>
      <c r="I104" s="744">
        <f t="shared" si="23"/>
        <v>10.116</v>
      </c>
      <c r="J104" s="744">
        <f t="shared" si="24"/>
        <v>7.1029999999999998</v>
      </c>
      <c r="K104" s="744">
        <f t="shared" si="25"/>
        <v>7.556</v>
      </c>
      <c r="L104" s="744">
        <f t="shared" si="26"/>
        <v>11.15</v>
      </c>
      <c r="M104" s="745">
        <f t="shared" si="27"/>
        <v>12.851000000000001</v>
      </c>
      <c r="N104" s="725"/>
    </row>
    <row r="105" spans="2:14" x14ac:dyDescent="0.2">
      <c r="B105" s="743" t="s">
        <v>98</v>
      </c>
      <c r="C105" s="744">
        <f t="shared" si="17"/>
        <v>7.6740000000000004</v>
      </c>
      <c r="D105" s="744">
        <f t="shared" si="18"/>
        <v>6.0149999999999997</v>
      </c>
      <c r="E105" s="744">
        <f t="shared" si="19"/>
        <v>1.2453125</v>
      </c>
      <c r="F105" s="744">
        <f t="shared" si="20"/>
        <v>2.1659999999999999</v>
      </c>
      <c r="G105" s="744">
        <f t="shared" si="21"/>
        <v>4.6859999999999999</v>
      </c>
      <c r="H105" s="744">
        <f t="shared" si="22"/>
        <v>2.8410000000000002</v>
      </c>
      <c r="I105" s="744">
        <f t="shared" si="23"/>
        <v>7.4109999999999996</v>
      </c>
      <c r="J105" s="744">
        <f t="shared" si="24"/>
        <v>3.5110000000000001</v>
      </c>
      <c r="K105" s="744">
        <f t="shared" si="25"/>
        <v>4.1319999999999997</v>
      </c>
      <c r="L105" s="744">
        <f t="shared" si="26"/>
        <v>8.1780000000000008</v>
      </c>
      <c r="M105" s="745">
        <f t="shared" si="27"/>
        <v>6.0309999999999997</v>
      </c>
      <c r="N105" s="725"/>
    </row>
    <row r="106" spans="2:14" x14ac:dyDescent="0.2">
      <c r="B106" s="743" t="s">
        <v>99</v>
      </c>
      <c r="C106" s="744">
        <f t="shared" si="17"/>
        <v>13.335000000000001</v>
      </c>
      <c r="D106" s="744">
        <f t="shared" si="18"/>
        <v>3.8929999999999998</v>
      </c>
      <c r="E106" s="744">
        <f t="shared" si="19"/>
        <v>1.2524999999999999</v>
      </c>
      <c r="F106" s="744">
        <f t="shared" si="20"/>
        <v>4.0110000000000001</v>
      </c>
      <c r="G106" s="744">
        <f t="shared" si="21"/>
        <v>5.4889999999999999</v>
      </c>
      <c r="H106" s="744">
        <f t="shared" si="22"/>
        <v>31.27</v>
      </c>
      <c r="I106" s="744">
        <f t="shared" si="23"/>
        <v>2.81</v>
      </c>
      <c r="J106" s="744">
        <f t="shared" si="24"/>
        <v>2.79</v>
      </c>
      <c r="K106" s="744">
        <f t="shared" si="25"/>
        <v>28.971</v>
      </c>
      <c r="L106" s="744">
        <f t="shared" si="26"/>
        <v>6.4359999999999999</v>
      </c>
      <c r="M106" s="745">
        <f t="shared" si="27"/>
        <v>1.3149999999999999</v>
      </c>
      <c r="N106" s="725"/>
    </row>
    <row r="107" spans="2:14" x14ac:dyDescent="0.2">
      <c r="B107" s="743" t="s">
        <v>100</v>
      </c>
      <c r="C107" s="744">
        <f t="shared" si="17"/>
        <v>1.3660000000000001</v>
      </c>
      <c r="D107" s="744">
        <f t="shared" si="18"/>
        <v>1.3460000000000001</v>
      </c>
      <c r="E107" s="744">
        <f t="shared" si="19"/>
        <v>0.95750000000000002</v>
      </c>
      <c r="F107" s="744">
        <f t="shared" si="20"/>
        <v>2.6659999999999999</v>
      </c>
      <c r="G107" s="744">
        <f t="shared" si="21"/>
        <v>2.931</v>
      </c>
      <c r="H107" s="744">
        <f t="shared" si="22"/>
        <v>5.3140000000000001</v>
      </c>
      <c r="I107" s="744">
        <f t="shared" si="23"/>
        <v>6.4219999999999997</v>
      </c>
      <c r="J107" s="744">
        <f t="shared" si="24"/>
        <v>12.95</v>
      </c>
      <c r="K107" s="744">
        <f t="shared" si="25"/>
        <v>4.1859999999999999</v>
      </c>
      <c r="L107" s="744">
        <f t="shared" si="26"/>
        <v>3.2240000000000002</v>
      </c>
      <c r="M107" s="745">
        <f t="shared" si="27"/>
        <v>1.6459999999999999</v>
      </c>
      <c r="N107" s="725"/>
    </row>
    <row r="108" spans="2:14" x14ac:dyDescent="0.2">
      <c r="B108" s="743" t="s">
        <v>101</v>
      </c>
      <c r="C108" s="744">
        <f t="shared" si="17"/>
        <v>0.995</v>
      </c>
      <c r="D108" s="744">
        <f t="shared" si="18"/>
        <v>1.008</v>
      </c>
      <c r="E108" s="744">
        <f t="shared" si="19"/>
        <v>0.2759375</v>
      </c>
      <c r="F108" s="744">
        <f t="shared" si="20"/>
        <v>0.93400000000000005</v>
      </c>
      <c r="G108" s="744">
        <f t="shared" si="21"/>
        <v>1.028</v>
      </c>
      <c r="H108" s="744">
        <f t="shared" si="22"/>
        <v>1.2070000000000001</v>
      </c>
      <c r="I108" s="744">
        <f t="shared" si="23"/>
        <v>1.637</v>
      </c>
      <c r="J108" s="744">
        <f t="shared" si="24"/>
        <v>1.7170000000000001</v>
      </c>
      <c r="K108" s="744">
        <f t="shared" si="25"/>
        <v>1.4550000000000001</v>
      </c>
      <c r="L108" s="744">
        <f t="shared" si="26"/>
        <v>6.5430000000000001</v>
      </c>
      <c r="M108" s="745">
        <f t="shared" si="27"/>
        <v>1.585</v>
      </c>
      <c r="N108" s="725"/>
    </row>
    <row r="109" spans="2:14" x14ac:dyDescent="0.2">
      <c r="B109" s="743" t="s">
        <v>102</v>
      </c>
      <c r="C109" s="744">
        <f t="shared" ref="C109:C111" si="28">C92</f>
        <v>1.7649999999999999</v>
      </c>
      <c r="D109" s="744">
        <f t="shared" ref="D109:D111" si="29">E92</f>
        <v>5.5119999999999996</v>
      </c>
      <c r="E109" s="744">
        <f t="shared" ref="E109:E111" si="30">G92</f>
        <v>0.3853125</v>
      </c>
      <c r="F109" s="744">
        <f t="shared" ref="F109:F111" si="31">I92</f>
        <v>2.1280000000000001</v>
      </c>
      <c r="G109" s="744">
        <f t="shared" ref="G109:G111" si="32">K92</f>
        <v>0.93100000000000005</v>
      </c>
      <c r="H109" s="744">
        <f t="shared" ref="H109:H111" si="33">M92</f>
        <v>1.0669999999999999</v>
      </c>
      <c r="I109" s="744">
        <f t="shared" ref="I109:I111" si="34">O92</f>
        <v>3.7469999999999999</v>
      </c>
      <c r="J109" s="744">
        <f t="shared" ref="J109:J111" si="35">Q92</f>
        <v>1.488</v>
      </c>
      <c r="K109" s="744">
        <f t="shared" ref="K109:K111" si="36">S92</f>
        <v>2.86</v>
      </c>
      <c r="L109" s="744">
        <f t="shared" ref="L109:L111" si="37">U92</f>
        <v>1.137</v>
      </c>
      <c r="M109" s="745">
        <f t="shared" ref="M109:M111" si="38">W92</f>
        <v>1.048</v>
      </c>
      <c r="N109" s="725"/>
    </row>
    <row r="110" spans="2:14" x14ac:dyDescent="0.2">
      <c r="B110" s="743" t="s">
        <v>103</v>
      </c>
      <c r="C110" s="744">
        <f t="shared" si="28"/>
        <v>0.81699999999999995</v>
      </c>
      <c r="D110" s="744">
        <f t="shared" si="29"/>
        <v>1.1759999999999999</v>
      </c>
      <c r="E110" s="744">
        <f t="shared" si="30"/>
        <v>0.4971875</v>
      </c>
      <c r="F110" s="744">
        <f t="shared" si="31"/>
        <v>1.8720000000000001</v>
      </c>
      <c r="G110" s="744">
        <f t="shared" si="32"/>
        <v>2.2189999999999999</v>
      </c>
      <c r="H110" s="744">
        <f t="shared" si="33"/>
        <v>2.4860000000000002</v>
      </c>
      <c r="I110" s="744">
        <f t="shared" si="34"/>
        <v>3.2789999999999999</v>
      </c>
      <c r="J110" s="744">
        <f t="shared" si="35"/>
        <v>2.4460000000000002</v>
      </c>
      <c r="K110" s="744">
        <f t="shared" si="36"/>
        <v>3.5920000000000001</v>
      </c>
      <c r="L110" s="744">
        <f t="shared" si="37"/>
        <v>6.6790000000000003</v>
      </c>
      <c r="M110" s="745">
        <f t="shared" si="38"/>
        <v>6.23</v>
      </c>
      <c r="N110" s="725"/>
    </row>
    <row r="111" spans="2:14" ht="13.5" thickBot="1" x14ac:dyDescent="0.25">
      <c r="B111" s="746" t="s">
        <v>104</v>
      </c>
      <c r="C111" s="747">
        <f t="shared" si="28"/>
        <v>4.3760000000000003</v>
      </c>
      <c r="D111" s="747">
        <f t="shared" si="29"/>
        <v>6.8810000000000002</v>
      </c>
      <c r="E111" s="747">
        <f t="shared" si="30"/>
        <v>1.465625</v>
      </c>
      <c r="F111" s="747">
        <f t="shared" si="31"/>
        <v>11.198</v>
      </c>
      <c r="G111" s="747">
        <f t="shared" si="32"/>
        <v>5.6639999999999997</v>
      </c>
      <c r="H111" s="747">
        <f t="shared" si="33"/>
        <v>8.048</v>
      </c>
      <c r="I111" s="747">
        <f t="shared" si="34"/>
        <v>8.1329999999999991</v>
      </c>
      <c r="J111" s="747">
        <f t="shared" si="35"/>
        <v>10.666</v>
      </c>
      <c r="K111" s="747">
        <f t="shared" si="36"/>
        <v>6.9939999999999998</v>
      </c>
      <c r="L111" s="747">
        <f t="shared" si="37"/>
        <v>7.0679999999999996</v>
      </c>
      <c r="M111" s="748">
        <f t="shared" si="38"/>
        <v>16.416</v>
      </c>
      <c r="N111" s="725"/>
    </row>
    <row r="114" spans="2:14" x14ac:dyDescent="0.2">
      <c r="B114" s="788" t="s">
        <v>748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9"/>
      <c r="C115" s="717" t="s">
        <v>489</v>
      </c>
      <c r="D115" s="717" t="s">
        <v>489</v>
      </c>
      <c r="E115" s="717" t="s">
        <v>489</v>
      </c>
      <c r="F115" s="717" t="s">
        <v>489</v>
      </c>
      <c r="G115" s="717" t="s">
        <v>489</v>
      </c>
      <c r="H115" s="717" t="s">
        <v>489</v>
      </c>
      <c r="I115" s="717" t="s">
        <v>489</v>
      </c>
      <c r="J115" s="717" t="s">
        <v>489</v>
      </c>
      <c r="K115" s="717" t="s">
        <v>489</v>
      </c>
      <c r="L115" s="717" t="s">
        <v>489</v>
      </c>
      <c r="M115" s="719" t="s">
        <v>489</v>
      </c>
      <c r="N115" s="738"/>
    </row>
    <row r="116" spans="2:14" ht="41.25" thickBot="1" x14ac:dyDescent="0.25">
      <c r="B116" s="790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77.89200000000001</v>
      </c>
      <c r="D117" s="754">
        <f t="shared" ref="D117:D128" si="40">SUM(D66,E83)</f>
        <v>72.902999999999992</v>
      </c>
      <c r="E117" s="754">
        <f t="shared" ref="E117:E128" si="41">SUM(E66,G83)</f>
        <v>18.451750000000001</v>
      </c>
      <c r="F117" s="754">
        <f t="shared" ref="F117:F128" si="42">SUM(F66,I83)</f>
        <v>56.478000000000002</v>
      </c>
      <c r="G117" s="754">
        <f t="shared" ref="G117:G128" si="43">SUM(G66,K83)</f>
        <v>56.382999999999996</v>
      </c>
      <c r="H117" s="754">
        <f t="shared" ref="H117:H128" si="44">SUM(H66,M83)</f>
        <v>85.378999999999991</v>
      </c>
      <c r="I117" s="754">
        <f t="shared" ref="I117:I128" si="45">SUM(I66,O83)</f>
        <v>93.64</v>
      </c>
      <c r="J117" s="754">
        <f t="shared" ref="J117:J128" si="46">SUM(J66,Q83)</f>
        <v>65.010999999999996</v>
      </c>
      <c r="K117" s="754">
        <f t="shared" ref="K117:K128" si="47">SUM(K66,S83)</f>
        <v>63.768999999999998</v>
      </c>
      <c r="L117" s="754">
        <f t="shared" ref="L117:L128" si="48">SUM(L66,U83)</f>
        <v>70.068999999999988</v>
      </c>
      <c r="M117" s="755">
        <f t="shared" ref="M117:M128" si="49">SUM(M66,W83)</f>
        <v>88.18</v>
      </c>
      <c r="N117" s="722"/>
    </row>
    <row r="118" spans="2:14" x14ac:dyDescent="0.2">
      <c r="B118" s="743" t="s">
        <v>94</v>
      </c>
      <c r="C118" s="744">
        <f t="shared" si="39"/>
        <v>20.468</v>
      </c>
      <c r="D118" s="744">
        <f t="shared" si="40"/>
        <v>26.594999999999999</v>
      </c>
      <c r="E118" s="744">
        <f t="shared" si="41"/>
        <v>3.4580000000000002</v>
      </c>
      <c r="F118" s="744">
        <f t="shared" si="42"/>
        <v>21.044</v>
      </c>
      <c r="G118" s="744">
        <f t="shared" si="43"/>
        <v>16.094000000000001</v>
      </c>
      <c r="H118" s="744">
        <f t="shared" si="44"/>
        <v>14.291</v>
      </c>
      <c r="I118" s="744">
        <f t="shared" si="45"/>
        <v>18.710999999999999</v>
      </c>
      <c r="J118" s="744">
        <f t="shared" si="46"/>
        <v>7.641</v>
      </c>
      <c r="K118" s="744">
        <f t="shared" si="47"/>
        <v>8.5809999999999995</v>
      </c>
      <c r="L118" s="744">
        <f t="shared" si="48"/>
        <v>7.6549999999999994</v>
      </c>
      <c r="M118" s="745">
        <f t="shared" si="49"/>
        <v>21.811</v>
      </c>
      <c r="N118" s="725"/>
    </row>
    <row r="119" spans="2:14" x14ac:dyDescent="0.2">
      <c r="B119" s="743" t="s">
        <v>95</v>
      </c>
      <c r="C119" s="744">
        <f t="shared" si="39"/>
        <v>4.3119999999999994</v>
      </c>
      <c r="D119" s="744">
        <f t="shared" si="40"/>
        <v>7.2250000000000005</v>
      </c>
      <c r="E119" s="744">
        <f t="shared" si="41"/>
        <v>4.5283124999999993</v>
      </c>
      <c r="F119" s="744">
        <f t="shared" si="42"/>
        <v>8.6150000000000002</v>
      </c>
      <c r="G119" s="744">
        <f t="shared" si="43"/>
        <v>13.636999999999999</v>
      </c>
      <c r="H119" s="744">
        <f t="shared" si="44"/>
        <v>10.072999999999999</v>
      </c>
      <c r="I119" s="744">
        <f t="shared" si="45"/>
        <v>24.663999999999998</v>
      </c>
      <c r="J119" s="744">
        <f t="shared" si="46"/>
        <v>14.933</v>
      </c>
      <c r="K119" s="744">
        <f t="shared" si="47"/>
        <v>9.1530000000000005</v>
      </c>
      <c r="L119" s="744">
        <f t="shared" si="48"/>
        <v>19.145</v>
      </c>
      <c r="M119" s="745">
        <f t="shared" si="49"/>
        <v>14.914</v>
      </c>
      <c r="N119" s="725"/>
    </row>
    <row r="120" spans="2:14" x14ac:dyDescent="0.2">
      <c r="B120" s="743" t="s">
        <v>96</v>
      </c>
      <c r="C120" s="744">
        <f t="shared" si="39"/>
        <v>4.3050000000000006</v>
      </c>
      <c r="D120" s="744">
        <f t="shared" si="40"/>
        <v>3.1999999999999997</v>
      </c>
      <c r="E120" s="744">
        <f t="shared" si="41"/>
        <v>0.78612500000000007</v>
      </c>
      <c r="F120" s="744">
        <f t="shared" si="42"/>
        <v>2.7549999999999999</v>
      </c>
      <c r="G120" s="744">
        <f t="shared" si="43"/>
        <v>1.6489999999999998</v>
      </c>
      <c r="H120" s="744">
        <f t="shared" si="44"/>
        <v>2.484</v>
      </c>
      <c r="I120" s="744">
        <f t="shared" si="45"/>
        <v>6.1779999999999999</v>
      </c>
      <c r="J120" s="744">
        <f t="shared" si="46"/>
        <v>1.9790000000000001</v>
      </c>
      <c r="K120" s="744">
        <f t="shared" si="47"/>
        <v>4.5529999999999999</v>
      </c>
      <c r="L120" s="744">
        <f t="shared" si="48"/>
        <v>1.6789999999999998</v>
      </c>
      <c r="M120" s="745">
        <f t="shared" si="49"/>
        <v>3.98</v>
      </c>
      <c r="N120" s="725"/>
    </row>
    <row r="121" spans="2:14" x14ac:dyDescent="0.2">
      <c r="B121" s="743" t="s">
        <v>97</v>
      </c>
      <c r="C121" s="744">
        <f t="shared" si="39"/>
        <v>22.084</v>
      </c>
      <c r="D121" s="744">
        <f t="shared" si="40"/>
        <v>20.291</v>
      </c>
      <c r="E121" s="744">
        <f t="shared" si="41"/>
        <v>3.8739374999999998</v>
      </c>
      <c r="F121" s="744">
        <f t="shared" si="42"/>
        <v>2.4279999999999999</v>
      </c>
      <c r="G121" s="744">
        <f t="shared" si="43"/>
        <v>4.2229999999999999</v>
      </c>
      <c r="H121" s="744">
        <f t="shared" si="44"/>
        <v>7.109</v>
      </c>
      <c r="I121" s="744">
        <f t="shared" si="45"/>
        <v>10.141</v>
      </c>
      <c r="J121" s="744">
        <f t="shared" si="46"/>
        <v>7.1549999999999994</v>
      </c>
      <c r="K121" s="744">
        <f t="shared" si="47"/>
        <v>7.64</v>
      </c>
      <c r="L121" s="744">
        <f t="shared" si="48"/>
        <v>11.178000000000001</v>
      </c>
      <c r="M121" s="745">
        <f t="shared" si="49"/>
        <v>13.019</v>
      </c>
      <c r="N121" s="725"/>
    </row>
    <row r="122" spans="2:14" x14ac:dyDescent="0.2">
      <c r="B122" s="743" t="s">
        <v>98</v>
      </c>
      <c r="C122" s="744">
        <f t="shared" si="39"/>
        <v>7.6800000000000006</v>
      </c>
      <c r="D122" s="744">
        <f t="shared" si="40"/>
        <v>6.0209999999999999</v>
      </c>
      <c r="E122" s="744">
        <f t="shared" si="41"/>
        <v>1.2863125</v>
      </c>
      <c r="F122" s="744">
        <f t="shared" si="42"/>
        <v>2.169</v>
      </c>
      <c r="G122" s="744">
        <f t="shared" si="43"/>
        <v>4.7370000000000001</v>
      </c>
      <c r="H122" s="744">
        <f t="shared" si="44"/>
        <v>2.9130000000000003</v>
      </c>
      <c r="I122" s="744">
        <f t="shared" si="45"/>
        <v>7.5219999999999994</v>
      </c>
      <c r="J122" s="744">
        <f t="shared" si="46"/>
        <v>3.6430000000000002</v>
      </c>
      <c r="K122" s="744">
        <f t="shared" si="47"/>
        <v>4.4119999999999999</v>
      </c>
      <c r="L122" s="744">
        <f t="shared" si="48"/>
        <v>8.7460000000000004</v>
      </c>
      <c r="M122" s="745">
        <f t="shared" si="49"/>
        <v>6.5259999999999998</v>
      </c>
      <c r="N122" s="725"/>
    </row>
    <row r="123" spans="2:14" x14ac:dyDescent="0.2">
      <c r="B123" s="743" t="s">
        <v>99</v>
      </c>
      <c r="C123" s="744">
        <f t="shared" si="39"/>
        <v>13.405000000000001</v>
      </c>
      <c r="D123" s="744">
        <f t="shared" si="40"/>
        <v>4.0259999999999998</v>
      </c>
      <c r="E123" s="744">
        <f t="shared" si="41"/>
        <v>1.3674999999999999</v>
      </c>
      <c r="F123" s="744">
        <f t="shared" si="42"/>
        <v>4.0970000000000004</v>
      </c>
      <c r="G123" s="744">
        <f t="shared" si="43"/>
        <v>5.5009999999999994</v>
      </c>
      <c r="H123" s="744">
        <f t="shared" si="44"/>
        <v>31.283999999999999</v>
      </c>
      <c r="I123" s="744">
        <f t="shared" si="45"/>
        <v>2.891</v>
      </c>
      <c r="J123" s="744">
        <f t="shared" si="46"/>
        <v>2.9359999999999999</v>
      </c>
      <c r="K123" s="744">
        <f t="shared" si="47"/>
        <v>29.059000000000001</v>
      </c>
      <c r="L123" s="744">
        <f t="shared" si="48"/>
        <v>6.5759999999999996</v>
      </c>
      <c r="M123" s="745">
        <f t="shared" si="49"/>
        <v>1.4359999999999999</v>
      </c>
      <c r="N123" s="725"/>
    </row>
    <row r="124" spans="2:14" x14ac:dyDescent="0.2">
      <c r="B124" s="743" t="s">
        <v>100</v>
      </c>
      <c r="C124" s="744">
        <f t="shared" si="39"/>
        <v>1.3660000000000001</v>
      </c>
      <c r="D124" s="744">
        <f t="shared" si="40"/>
        <v>1.3460000000000001</v>
      </c>
      <c r="E124" s="744">
        <f t="shared" si="41"/>
        <v>0.95750000000000002</v>
      </c>
      <c r="F124" s="744">
        <f t="shared" si="42"/>
        <v>2.6659999999999999</v>
      </c>
      <c r="G124" s="744">
        <f t="shared" si="43"/>
        <v>2.931</v>
      </c>
      <c r="H124" s="744">
        <f t="shared" si="44"/>
        <v>5.3140000000000001</v>
      </c>
      <c r="I124" s="744">
        <f t="shared" si="45"/>
        <v>6.4219999999999997</v>
      </c>
      <c r="J124" s="744">
        <f t="shared" si="46"/>
        <v>12.95</v>
      </c>
      <c r="K124" s="744">
        <f t="shared" si="47"/>
        <v>4.1859999999999999</v>
      </c>
      <c r="L124" s="744">
        <f t="shared" si="48"/>
        <v>3.2240000000000002</v>
      </c>
      <c r="M124" s="745">
        <f t="shared" si="49"/>
        <v>1.6459999999999999</v>
      </c>
      <c r="N124" s="725"/>
    </row>
    <row r="125" spans="2:14" x14ac:dyDescent="0.2">
      <c r="B125" s="743" t="s">
        <v>101</v>
      </c>
      <c r="C125" s="744">
        <f t="shared" si="39"/>
        <v>0.995</v>
      </c>
      <c r="D125" s="744">
        <f t="shared" si="40"/>
        <v>1.008</v>
      </c>
      <c r="E125" s="744">
        <f t="shared" si="41"/>
        <v>0.2759375</v>
      </c>
      <c r="F125" s="744">
        <f t="shared" si="42"/>
        <v>0.93400000000000005</v>
      </c>
      <c r="G125" s="744">
        <f t="shared" si="43"/>
        <v>1.028</v>
      </c>
      <c r="H125" s="744">
        <f t="shared" si="44"/>
        <v>1.2070000000000001</v>
      </c>
      <c r="I125" s="744">
        <f t="shared" si="45"/>
        <v>1.637</v>
      </c>
      <c r="J125" s="744">
        <f t="shared" si="46"/>
        <v>1.7170000000000001</v>
      </c>
      <c r="K125" s="744">
        <f t="shared" si="47"/>
        <v>1.4550000000000001</v>
      </c>
      <c r="L125" s="744">
        <f t="shared" si="48"/>
        <v>6.5430000000000001</v>
      </c>
      <c r="M125" s="745">
        <f t="shared" si="49"/>
        <v>1.585</v>
      </c>
      <c r="N125" s="725"/>
    </row>
    <row r="126" spans="2:14" x14ac:dyDescent="0.2">
      <c r="B126" s="743" t="s">
        <v>102</v>
      </c>
      <c r="C126" s="744">
        <f t="shared" si="39"/>
        <v>1.8019999999999998</v>
      </c>
      <c r="D126" s="744">
        <f t="shared" si="40"/>
        <v>5.5189999999999992</v>
      </c>
      <c r="E126" s="744">
        <f t="shared" si="41"/>
        <v>0.38931250000000001</v>
      </c>
      <c r="F126" s="744">
        <f t="shared" si="42"/>
        <v>2.1360000000000001</v>
      </c>
      <c r="G126" s="744">
        <f t="shared" si="43"/>
        <v>0.95500000000000007</v>
      </c>
      <c r="H126" s="744">
        <f t="shared" si="44"/>
        <v>1.113</v>
      </c>
      <c r="I126" s="744">
        <f t="shared" si="45"/>
        <v>3.76</v>
      </c>
      <c r="J126" s="744">
        <f t="shared" si="46"/>
        <v>1.5189999999999999</v>
      </c>
      <c r="K126" s="744">
        <f t="shared" si="47"/>
        <v>2.875</v>
      </c>
      <c r="L126" s="744">
        <f t="shared" si="48"/>
        <v>1.181</v>
      </c>
      <c r="M126" s="745">
        <f t="shared" si="49"/>
        <v>1.073</v>
      </c>
      <c r="N126" s="725"/>
    </row>
    <row r="127" spans="2:14" x14ac:dyDescent="0.2">
      <c r="B127" s="743" t="s">
        <v>103</v>
      </c>
      <c r="C127" s="744">
        <f t="shared" si="39"/>
        <v>0.81699999999999995</v>
      </c>
      <c r="D127" s="744">
        <f t="shared" si="40"/>
        <v>1.1759999999999999</v>
      </c>
      <c r="E127" s="744">
        <f t="shared" si="41"/>
        <v>0.4971875</v>
      </c>
      <c r="F127" s="744">
        <f t="shared" si="42"/>
        <v>1.8720000000000001</v>
      </c>
      <c r="G127" s="744">
        <f t="shared" si="43"/>
        <v>2.2189999999999999</v>
      </c>
      <c r="H127" s="744">
        <f t="shared" si="44"/>
        <v>2.4860000000000002</v>
      </c>
      <c r="I127" s="744">
        <f t="shared" si="45"/>
        <v>3.2789999999999999</v>
      </c>
      <c r="J127" s="744">
        <f t="shared" si="46"/>
        <v>2.4460000000000002</v>
      </c>
      <c r="K127" s="744">
        <f t="shared" si="47"/>
        <v>3.5920000000000001</v>
      </c>
      <c r="L127" s="744">
        <f t="shared" si="48"/>
        <v>6.6790000000000003</v>
      </c>
      <c r="M127" s="745">
        <f t="shared" si="49"/>
        <v>6.23</v>
      </c>
      <c r="N127" s="725"/>
    </row>
    <row r="128" spans="2:14" ht="13.5" thickBot="1" x14ac:dyDescent="0.25">
      <c r="B128" s="746" t="s">
        <v>104</v>
      </c>
      <c r="C128" s="747">
        <f t="shared" si="39"/>
        <v>4.8160000000000007</v>
      </c>
      <c r="D128" s="747">
        <f t="shared" si="40"/>
        <v>7.4220000000000006</v>
      </c>
      <c r="E128" s="747">
        <f t="shared" si="41"/>
        <v>1.678625</v>
      </c>
      <c r="F128" s="747">
        <f t="shared" si="42"/>
        <v>11.994</v>
      </c>
      <c r="G128" s="747">
        <f t="shared" si="43"/>
        <v>6.3239999999999998</v>
      </c>
      <c r="H128" s="747">
        <f t="shared" si="44"/>
        <v>8.9719999999999995</v>
      </c>
      <c r="I128" s="747">
        <f t="shared" si="45"/>
        <v>9.6829999999999998</v>
      </c>
      <c r="J128" s="747">
        <f t="shared" si="46"/>
        <v>11.897</v>
      </c>
      <c r="K128" s="747">
        <f t="shared" si="47"/>
        <v>8.4550000000000001</v>
      </c>
      <c r="L128" s="747">
        <f t="shared" si="48"/>
        <v>7.8579999999999997</v>
      </c>
      <c r="M128" s="748">
        <f t="shared" si="49"/>
        <v>17.634</v>
      </c>
      <c r="N128" s="725"/>
    </row>
    <row r="130" spans="1:13" x14ac:dyDescent="0.2">
      <c r="A130" s="273"/>
    </row>
    <row r="131" spans="1:13" x14ac:dyDescent="0.2">
      <c r="B131" s="788" t="s">
        <v>748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9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90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0.45</v>
      </c>
      <c r="D134" s="725">
        <v>0.32800000000000001</v>
      </c>
      <c r="E134" s="725">
        <v>0.24299999999999999</v>
      </c>
      <c r="F134" s="725">
        <v>0.44</v>
      </c>
      <c r="G134" s="725">
        <v>0.33700000000000002</v>
      </c>
      <c r="H134" s="725">
        <v>0.79700000000000004</v>
      </c>
      <c r="I134" s="725">
        <v>0.84899999999999998</v>
      </c>
      <c r="J134" s="725">
        <v>0.999</v>
      </c>
      <c r="K134" s="725">
        <v>1.1379999999999999</v>
      </c>
      <c r="L134" s="725">
        <v>1.081</v>
      </c>
      <c r="M134" s="726">
        <v>1.9610000000000001</v>
      </c>
    </row>
    <row r="135" spans="1:13" x14ac:dyDescent="0.2">
      <c r="B135" s="724" t="s">
        <v>215</v>
      </c>
      <c r="C135" s="725">
        <v>0.10199999999999999</v>
      </c>
      <c r="D135" s="725">
        <v>8.7999999999999995E-2</v>
      </c>
      <c r="E135" s="725">
        <v>5.8999999999999997E-2</v>
      </c>
      <c r="F135" s="725">
        <v>0.13800000000000001</v>
      </c>
      <c r="G135" s="725">
        <v>8.6999999999999994E-2</v>
      </c>
      <c r="H135" s="725">
        <v>0.17</v>
      </c>
      <c r="I135" s="725">
        <v>0.193</v>
      </c>
      <c r="J135" s="725">
        <v>0.19400000000000001</v>
      </c>
      <c r="K135" s="725">
        <v>0.23599999999999999</v>
      </c>
      <c r="L135" s="725">
        <v>0.20499999999999999</v>
      </c>
      <c r="M135" s="726">
        <v>0.67500000000000004</v>
      </c>
    </row>
    <row r="136" spans="1:13" x14ac:dyDescent="0.2">
      <c r="B136" s="724" t="s">
        <v>216</v>
      </c>
      <c r="C136" s="725">
        <v>9.8000000000000004E-2</v>
      </c>
      <c r="D136" s="725">
        <v>9.1999999999999998E-2</v>
      </c>
      <c r="E136" s="725">
        <v>6.7000000000000004E-2</v>
      </c>
      <c r="F136" s="725">
        <v>0.151</v>
      </c>
      <c r="G136" s="725">
        <v>9.2999999999999999E-2</v>
      </c>
      <c r="H136" s="725">
        <v>0.2</v>
      </c>
      <c r="I136" s="725">
        <v>0.20300000000000001</v>
      </c>
      <c r="J136" s="725">
        <v>0.20699999999999999</v>
      </c>
      <c r="K136" s="725">
        <v>0.222</v>
      </c>
      <c r="L136" s="725">
        <v>0.19900000000000001</v>
      </c>
      <c r="M136" s="726">
        <v>0.68799999999999994</v>
      </c>
    </row>
    <row r="137" spans="1:13" x14ac:dyDescent="0.2">
      <c r="B137" s="724" t="s">
        <v>217</v>
      </c>
      <c r="C137" s="725">
        <v>0.26</v>
      </c>
      <c r="D137" s="725">
        <v>0.25700000000000001</v>
      </c>
      <c r="E137" s="725">
        <v>0.247</v>
      </c>
      <c r="F137" s="725">
        <v>0.48399999999999999</v>
      </c>
      <c r="G137" s="725">
        <v>0.33500000000000002</v>
      </c>
      <c r="H137" s="725">
        <v>0.72299999999999998</v>
      </c>
      <c r="I137" s="725">
        <v>0.627</v>
      </c>
      <c r="J137" s="725">
        <v>0.67</v>
      </c>
      <c r="K137" s="725">
        <v>0.66400000000000003</v>
      </c>
      <c r="L137" s="725">
        <v>0.60799999999999998</v>
      </c>
      <c r="M137" s="726">
        <v>1.7729999999999999</v>
      </c>
    </row>
    <row r="138" spans="1:13" x14ac:dyDescent="0.2">
      <c r="B138" s="724" t="s">
        <v>218</v>
      </c>
      <c r="C138" s="725">
        <v>0.20799999999999999</v>
      </c>
      <c r="D138" s="725">
        <v>0.23899999999999999</v>
      </c>
      <c r="E138" s="725">
        <v>0.29799999999999999</v>
      </c>
      <c r="F138" s="725">
        <v>0.504</v>
      </c>
      <c r="G138" s="725">
        <v>0.433</v>
      </c>
      <c r="H138" s="725">
        <v>0.94799999999999995</v>
      </c>
      <c r="I138" s="725">
        <v>0.71799999999999997</v>
      </c>
      <c r="J138" s="725">
        <v>0.89300000000000002</v>
      </c>
      <c r="K138" s="725">
        <v>0.93200000000000005</v>
      </c>
      <c r="L138" s="725">
        <v>0.80700000000000005</v>
      </c>
      <c r="M138" s="726">
        <v>1.0329999999999999</v>
      </c>
    </row>
    <row r="139" spans="1:13" x14ac:dyDescent="0.2">
      <c r="B139" s="724" t="s">
        <v>219</v>
      </c>
      <c r="C139" s="725">
        <v>7.1999999999999995E-2</v>
      </c>
      <c r="D139" s="725">
        <v>9.7000000000000003E-2</v>
      </c>
      <c r="E139" s="725">
        <v>0.107</v>
      </c>
      <c r="F139" s="725">
        <v>0.191</v>
      </c>
      <c r="G139" s="725">
        <v>0.17100000000000001</v>
      </c>
      <c r="H139" s="725">
        <v>0.41</v>
      </c>
      <c r="I139" s="725">
        <v>0.34699999999999998</v>
      </c>
      <c r="J139" s="725">
        <v>0.39600000000000002</v>
      </c>
      <c r="K139" s="725">
        <v>0.375</v>
      </c>
      <c r="L139" s="725">
        <v>0.42799999999999999</v>
      </c>
      <c r="M139" s="726">
        <v>0.34399999999999997</v>
      </c>
    </row>
    <row r="140" spans="1:13" x14ac:dyDescent="0.2">
      <c r="B140" s="724" t="s">
        <v>220</v>
      </c>
      <c r="C140" s="725">
        <v>2.9000000000000001E-2</v>
      </c>
      <c r="D140" s="725">
        <v>4.5999999999999999E-2</v>
      </c>
      <c r="E140" s="725">
        <v>3.5999999999999997E-2</v>
      </c>
      <c r="F140" s="725">
        <v>0.08</v>
      </c>
      <c r="G140" s="725">
        <v>7.2999999999999995E-2</v>
      </c>
      <c r="H140" s="725">
        <v>0.17799999999999999</v>
      </c>
      <c r="I140" s="725">
        <v>0.17</v>
      </c>
      <c r="J140" s="725">
        <v>0.16600000000000001</v>
      </c>
      <c r="K140" s="725">
        <v>0.13400000000000001</v>
      </c>
      <c r="L140" s="725">
        <v>0.22900000000000001</v>
      </c>
      <c r="M140" s="726">
        <v>0.17299999999999999</v>
      </c>
    </row>
    <row r="141" spans="1:13" x14ac:dyDescent="0.2">
      <c r="B141" s="724" t="s">
        <v>221</v>
      </c>
      <c r="C141" s="725">
        <v>1.4999999999999999E-2</v>
      </c>
      <c r="D141" s="725">
        <v>0.03</v>
      </c>
      <c r="E141" s="725">
        <v>1.2E-2</v>
      </c>
      <c r="F141" s="725">
        <v>4.5999999999999999E-2</v>
      </c>
      <c r="G141" s="725">
        <v>5.1999999999999998E-2</v>
      </c>
      <c r="H141" s="725">
        <v>0.10199999999999999</v>
      </c>
      <c r="I141" s="725">
        <v>0.25900000000000001</v>
      </c>
      <c r="J141" s="725">
        <v>9.5000000000000001E-2</v>
      </c>
      <c r="K141" s="725">
        <v>0.107</v>
      </c>
      <c r="L141" s="725">
        <v>0.16300000000000001</v>
      </c>
      <c r="M141" s="726">
        <v>0.155</v>
      </c>
    </row>
    <row r="142" spans="1:13" ht="13.5" thickBot="1" x14ac:dyDescent="0.25">
      <c r="B142" s="762" t="s">
        <v>80</v>
      </c>
      <c r="C142" s="763">
        <v>1.2330000000000001</v>
      </c>
      <c r="D142" s="763">
        <v>1.1779999999999999</v>
      </c>
      <c r="E142" s="763">
        <v>1.0680000000000001</v>
      </c>
      <c r="F142" s="763">
        <v>2.0339999999999998</v>
      </c>
      <c r="G142" s="763">
        <v>1.58</v>
      </c>
      <c r="H142" s="763">
        <v>3.5289999999999999</v>
      </c>
      <c r="I142" s="763">
        <v>3.3650000000000002</v>
      </c>
      <c r="J142" s="763">
        <v>3.62</v>
      </c>
      <c r="K142" s="763">
        <v>3.8079999999999998</v>
      </c>
      <c r="L142" s="763">
        <v>3.7189999999999999</v>
      </c>
      <c r="M142" s="766">
        <v>6.8019999999999996</v>
      </c>
    </row>
    <row r="145" spans="2:24" x14ac:dyDescent="0.2">
      <c r="B145" s="788" t="s">
        <v>748</v>
      </c>
      <c r="C145" s="791" t="s">
        <v>331</v>
      </c>
      <c r="D145" s="792"/>
      <c r="E145" s="791" t="s">
        <v>222</v>
      </c>
      <c r="F145" s="792"/>
      <c r="G145" s="791" t="s">
        <v>225</v>
      </c>
      <c r="H145" s="792"/>
      <c r="I145" s="791" t="s">
        <v>226</v>
      </c>
      <c r="J145" s="792"/>
      <c r="K145" s="791" t="s">
        <v>227</v>
      </c>
      <c r="L145" s="792"/>
      <c r="M145" s="791" t="s">
        <v>228</v>
      </c>
      <c r="N145" s="792"/>
      <c r="O145" s="791" t="s">
        <v>332</v>
      </c>
      <c r="P145" s="792"/>
      <c r="Q145" s="791" t="s">
        <v>333</v>
      </c>
      <c r="R145" s="792"/>
      <c r="S145" s="791" t="s">
        <v>231</v>
      </c>
      <c r="T145" s="792"/>
      <c r="U145" s="791" t="s">
        <v>232</v>
      </c>
      <c r="V145" s="792"/>
      <c r="W145" s="791" t="s">
        <v>233</v>
      </c>
      <c r="X145" s="793"/>
    </row>
    <row r="146" spans="2:24" x14ac:dyDescent="0.2">
      <c r="B146" s="789"/>
      <c r="C146" s="794" t="s">
        <v>79</v>
      </c>
      <c r="D146" s="795"/>
      <c r="E146" s="794" t="s">
        <v>79</v>
      </c>
      <c r="F146" s="795"/>
      <c r="G146" s="794" t="s">
        <v>79</v>
      </c>
      <c r="H146" s="795"/>
      <c r="I146" s="794" t="s">
        <v>79</v>
      </c>
      <c r="J146" s="795"/>
      <c r="K146" s="794" t="s">
        <v>79</v>
      </c>
      <c r="L146" s="795"/>
      <c r="M146" s="794" t="s">
        <v>79</v>
      </c>
      <c r="N146" s="795"/>
      <c r="O146" s="794"/>
      <c r="P146" s="795"/>
      <c r="Q146" s="794"/>
      <c r="R146" s="795"/>
      <c r="S146" s="794"/>
      <c r="T146" s="795"/>
      <c r="U146" s="794"/>
      <c r="V146" s="795"/>
      <c r="W146" s="794"/>
      <c r="X146" s="796"/>
    </row>
    <row r="147" spans="2:24" ht="41.25" thickBot="1" x14ac:dyDescent="0.25">
      <c r="B147" s="790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13.403</v>
      </c>
      <c r="D148" s="731">
        <v>15.74</v>
      </c>
      <c r="E148" s="722">
        <v>17.327999999999999</v>
      </c>
      <c r="F148" s="731">
        <v>13.64</v>
      </c>
      <c r="G148" s="722">
        <v>16.523</v>
      </c>
      <c r="H148" s="731">
        <v>12.83</v>
      </c>
      <c r="I148" s="722">
        <v>17.071999999999999</v>
      </c>
      <c r="J148" s="731">
        <v>11.85</v>
      </c>
      <c r="K148" s="722">
        <v>18.260999999999999</v>
      </c>
      <c r="L148" s="731">
        <v>10.77</v>
      </c>
      <c r="M148" s="722">
        <v>20.042999999999999</v>
      </c>
      <c r="N148" s="731">
        <v>10.43</v>
      </c>
      <c r="O148" s="722">
        <v>21.207000000000001</v>
      </c>
      <c r="P148" s="731">
        <v>9.02</v>
      </c>
      <c r="Q148" s="722">
        <v>17.379000000000001</v>
      </c>
      <c r="R148" s="731">
        <v>10.16</v>
      </c>
      <c r="S148" s="722">
        <v>14.551</v>
      </c>
      <c r="T148" s="731">
        <v>11.59</v>
      </c>
      <c r="U148" s="722">
        <v>13.173999999999999</v>
      </c>
      <c r="V148" s="731">
        <v>12.37</v>
      </c>
      <c r="W148" s="722">
        <v>13.430999999999999</v>
      </c>
      <c r="X148" s="732">
        <v>11.96</v>
      </c>
    </row>
    <row r="149" spans="2:24" x14ac:dyDescent="0.2">
      <c r="B149" s="724" t="s">
        <v>215</v>
      </c>
      <c r="C149" s="725">
        <v>3.5270000000000001</v>
      </c>
      <c r="D149" s="733">
        <v>18.48</v>
      </c>
      <c r="E149" s="725">
        <v>3.7970000000000002</v>
      </c>
      <c r="F149" s="733">
        <v>19.14</v>
      </c>
      <c r="G149" s="725">
        <v>2.5249999999999999</v>
      </c>
      <c r="H149" s="733">
        <v>15.87</v>
      </c>
      <c r="I149" s="725">
        <v>2.2829999999999999</v>
      </c>
      <c r="J149" s="733">
        <v>14.34</v>
      </c>
      <c r="K149" s="725">
        <v>2.4390000000000001</v>
      </c>
      <c r="L149" s="733">
        <v>12.93</v>
      </c>
      <c r="M149" s="725">
        <v>3.399</v>
      </c>
      <c r="N149" s="733">
        <v>13.64</v>
      </c>
      <c r="O149" s="725">
        <v>5.5759999999999996</v>
      </c>
      <c r="P149" s="733">
        <v>11.27</v>
      </c>
      <c r="Q149" s="725">
        <v>4.9770000000000003</v>
      </c>
      <c r="R149" s="733">
        <v>13.4</v>
      </c>
      <c r="S149" s="725">
        <v>4.2119999999999997</v>
      </c>
      <c r="T149" s="733">
        <v>11.4</v>
      </c>
      <c r="U149" s="725">
        <v>4.016</v>
      </c>
      <c r="V149" s="733">
        <v>10.67</v>
      </c>
      <c r="W149" s="725">
        <v>4.5119999999999996</v>
      </c>
      <c r="X149" s="734">
        <v>14.82</v>
      </c>
    </row>
    <row r="150" spans="2:24" x14ac:dyDescent="0.2">
      <c r="B150" s="724" t="s">
        <v>216</v>
      </c>
      <c r="C150" s="725">
        <v>3.7389999999999999</v>
      </c>
      <c r="D150" s="733">
        <v>18.39</v>
      </c>
      <c r="E150" s="725">
        <v>4.0830000000000002</v>
      </c>
      <c r="F150" s="733">
        <v>21.03</v>
      </c>
      <c r="G150" s="725">
        <v>2.472</v>
      </c>
      <c r="H150" s="733">
        <v>18.09</v>
      </c>
      <c r="I150" s="725">
        <v>2.278</v>
      </c>
      <c r="J150" s="733">
        <v>17.41</v>
      </c>
      <c r="K150" s="725">
        <v>2.1749999999999998</v>
      </c>
      <c r="L150" s="733">
        <v>13.53</v>
      </c>
      <c r="M150" s="725">
        <v>3.0619999999999998</v>
      </c>
      <c r="N150" s="733">
        <v>13.39</v>
      </c>
      <c r="O150" s="725">
        <v>6.0279999999999996</v>
      </c>
      <c r="P150" s="733">
        <v>11.89</v>
      </c>
      <c r="Q150" s="725">
        <v>5.1210000000000004</v>
      </c>
      <c r="R150" s="733">
        <v>15.01</v>
      </c>
      <c r="S150" s="725">
        <v>4.2149999999999999</v>
      </c>
      <c r="T150" s="733">
        <v>12.9</v>
      </c>
      <c r="U150" s="725">
        <v>4.0670000000000002</v>
      </c>
      <c r="V150" s="733">
        <v>11.36</v>
      </c>
      <c r="W150" s="725">
        <v>5.0419999999999998</v>
      </c>
      <c r="X150" s="734">
        <v>15.67</v>
      </c>
    </row>
    <row r="151" spans="2:24" x14ac:dyDescent="0.2">
      <c r="B151" s="724" t="s">
        <v>217</v>
      </c>
      <c r="C151" s="725">
        <v>12.481999999999999</v>
      </c>
      <c r="D151" s="733">
        <v>19.91</v>
      </c>
      <c r="E151" s="725">
        <v>14.675000000000001</v>
      </c>
      <c r="F151" s="733">
        <v>21.5</v>
      </c>
      <c r="G151" s="725">
        <v>8.6289999999999996</v>
      </c>
      <c r="H151" s="733">
        <v>25.34</v>
      </c>
      <c r="I151" s="725">
        <v>7.1479999999999997</v>
      </c>
      <c r="J151" s="733">
        <v>20.9</v>
      </c>
      <c r="K151" s="725">
        <v>6.4560000000000004</v>
      </c>
      <c r="L151" s="733">
        <v>19.86</v>
      </c>
      <c r="M151" s="725">
        <v>9.5259999999999998</v>
      </c>
      <c r="N151" s="733">
        <v>15.48</v>
      </c>
      <c r="O151" s="725">
        <v>16.068000000000001</v>
      </c>
      <c r="P151" s="733">
        <v>13.3</v>
      </c>
      <c r="Q151" s="725">
        <v>13.861000000000001</v>
      </c>
      <c r="R151" s="733">
        <v>15.17</v>
      </c>
      <c r="S151" s="725">
        <v>12.51</v>
      </c>
      <c r="T151" s="733">
        <v>14.68</v>
      </c>
      <c r="U151" s="725">
        <v>11.648</v>
      </c>
      <c r="V151" s="733">
        <v>12.91</v>
      </c>
      <c r="W151" s="725">
        <v>17.219000000000001</v>
      </c>
      <c r="X151" s="734">
        <v>17.309999999999999</v>
      </c>
    </row>
    <row r="152" spans="2:24" x14ac:dyDescent="0.2">
      <c r="B152" s="724" t="s">
        <v>218</v>
      </c>
      <c r="C152" s="725">
        <v>18.143000000000001</v>
      </c>
      <c r="D152" s="733">
        <v>27.2</v>
      </c>
      <c r="E152" s="725">
        <v>18.248999999999999</v>
      </c>
      <c r="F152" s="733">
        <v>24.27</v>
      </c>
      <c r="G152" s="725">
        <v>11.916</v>
      </c>
      <c r="H152" s="733">
        <v>37.840000000000003</v>
      </c>
      <c r="I152" s="725">
        <v>10.84</v>
      </c>
      <c r="J152" s="733">
        <v>26.97</v>
      </c>
      <c r="K152" s="725">
        <v>10.52</v>
      </c>
      <c r="L152" s="733">
        <v>34.340000000000003</v>
      </c>
      <c r="M152" s="725">
        <v>13.234999999999999</v>
      </c>
      <c r="N152" s="733">
        <v>30.16</v>
      </c>
      <c r="O152" s="725">
        <v>16.405999999999999</v>
      </c>
      <c r="P152" s="733">
        <v>28.92</v>
      </c>
      <c r="Q152" s="725">
        <v>10.346</v>
      </c>
      <c r="R152" s="733">
        <v>18.07</v>
      </c>
      <c r="S152" s="725">
        <v>12.773999999999999</v>
      </c>
      <c r="T152" s="733">
        <v>23.75</v>
      </c>
      <c r="U152" s="725">
        <v>11.73</v>
      </c>
      <c r="V152" s="733">
        <v>19.21</v>
      </c>
      <c r="W152" s="725">
        <v>19.113</v>
      </c>
      <c r="X152" s="734">
        <v>28.83</v>
      </c>
    </row>
    <row r="153" spans="2:24" x14ac:dyDescent="0.2">
      <c r="B153" s="724" t="s">
        <v>219</v>
      </c>
      <c r="C153" s="725">
        <v>9.734</v>
      </c>
      <c r="D153" s="733">
        <v>38.64</v>
      </c>
      <c r="E153" s="725">
        <v>7.5090000000000003</v>
      </c>
      <c r="F153" s="733">
        <v>27.81</v>
      </c>
      <c r="G153" s="725">
        <v>6.093</v>
      </c>
      <c r="H153" s="733">
        <v>42.87</v>
      </c>
      <c r="I153" s="725">
        <v>5.915</v>
      </c>
      <c r="J153" s="733">
        <v>30.13</v>
      </c>
      <c r="K153" s="725">
        <v>6.593</v>
      </c>
      <c r="L153" s="733">
        <v>38.369999999999997</v>
      </c>
      <c r="M153" s="725">
        <v>9.7129999999999992</v>
      </c>
      <c r="N153" s="733">
        <v>54.92</v>
      </c>
      <c r="O153" s="725">
        <v>9.6720000000000006</v>
      </c>
      <c r="P153" s="733">
        <v>34</v>
      </c>
      <c r="Q153" s="725">
        <v>4.4139999999999997</v>
      </c>
      <c r="R153" s="733">
        <v>29.41</v>
      </c>
      <c r="S153" s="725">
        <v>6.2389999999999999</v>
      </c>
      <c r="T153" s="733">
        <v>31.85</v>
      </c>
      <c r="U153" s="725">
        <v>7.4530000000000003</v>
      </c>
      <c r="V153" s="733">
        <v>29.23</v>
      </c>
      <c r="W153" s="725">
        <v>9.19</v>
      </c>
      <c r="X153" s="734">
        <v>32.76</v>
      </c>
    </row>
    <row r="154" spans="2:24" x14ac:dyDescent="0.2">
      <c r="B154" s="724" t="s">
        <v>220</v>
      </c>
      <c r="C154" s="725">
        <v>5</v>
      </c>
      <c r="D154" s="733">
        <v>45.56</v>
      </c>
      <c r="E154" s="725">
        <v>3.0819999999999999</v>
      </c>
      <c r="F154" s="733">
        <v>31.94</v>
      </c>
      <c r="G154" s="725">
        <v>2.9239999999999999</v>
      </c>
      <c r="H154" s="733">
        <v>39.450000000000003</v>
      </c>
      <c r="I154" s="725">
        <v>3.1789999999999998</v>
      </c>
      <c r="J154" s="733">
        <v>36.03</v>
      </c>
      <c r="K154" s="725">
        <v>3.395</v>
      </c>
      <c r="L154" s="733">
        <v>38.03</v>
      </c>
      <c r="M154" s="725">
        <v>5.3170000000000002</v>
      </c>
      <c r="N154" s="733">
        <v>60.1</v>
      </c>
      <c r="O154" s="725">
        <v>4.8739999999999997</v>
      </c>
      <c r="P154" s="733">
        <v>35.090000000000003</v>
      </c>
      <c r="Q154" s="725">
        <v>2.0379999999999998</v>
      </c>
      <c r="R154" s="733">
        <v>40.39</v>
      </c>
      <c r="S154" s="725">
        <v>2.923</v>
      </c>
      <c r="T154" s="733">
        <v>35.85</v>
      </c>
      <c r="U154" s="725">
        <v>4.4119999999999999</v>
      </c>
      <c r="V154" s="733">
        <v>32.659999999999997</v>
      </c>
      <c r="W154" s="725">
        <v>4.0229999999999997</v>
      </c>
      <c r="X154" s="734">
        <v>35.590000000000003</v>
      </c>
    </row>
    <row r="155" spans="2:24" x14ac:dyDescent="0.2">
      <c r="B155" s="724" t="s">
        <v>221</v>
      </c>
      <c r="C155" s="725">
        <v>10.532999999999999</v>
      </c>
      <c r="D155" s="733">
        <v>56.75</v>
      </c>
      <c r="E155" s="725">
        <v>2.89</v>
      </c>
      <c r="F155" s="733">
        <v>32.479999999999997</v>
      </c>
      <c r="G155" s="725">
        <v>4.5010000000000003</v>
      </c>
      <c r="H155" s="733">
        <v>42.81</v>
      </c>
      <c r="I155" s="725">
        <v>5.7160000000000002</v>
      </c>
      <c r="J155" s="733">
        <v>45.54</v>
      </c>
      <c r="K155" s="725">
        <v>4.9640000000000004</v>
      </c>
      <c r="L155" s="733">
        <v>32.409999999999997</v>
      </c>
      <c r="M155" s="725">
        <v>17.555</v>
      </c>
      <c r="N155" s="733">
        <v>75.599999999999994</v>
      </c>
      <c r="O155" s="725">
        <v>10.443</v>
      </c>
      <c r="P155" s="733">
        <v>45.59</v>
      </c>
      <c r="Q155" s="725">
        <v>3.254</v>
      </c>
      <c r="R155" s="733">
        <v>44.62</v>
      </c>
      <c r="S155" s="725">
        <v>2.5350000000000001</v>
      </c>
      <c r="T155" s="733">
        <v>27.75</v>
      </c>
      <c r="U155" s="725">
        <v>9.8510000000000009</v>
      </c>
      <c r="V155" s="733">
        <v>39.65</v>
      </c>
      <c r="W155" s="725">
        <v>8.8469999999999995</v>
      </c>
      <c r="X155" s="734">
        <v>68.819999999999993</v>
      </c>
    </row>
    <row r="156" spans="2:24" ht="13.5" thickBot="1" x14ac:dyDescent="0.25">
      <c r="B156" s="762" t="s">
        <v>80</v>
      </c>
      <c r="C156" s="763">
        <v>76.659000000000006</v>
      </c>
      <c r="D156" s="764">
        <v>23.21</v>
      </c>
      <c r="E156" s="763">
        <v>71.724999999999994</v>
      </c>
      <c r="F156" s="764">
        <v>17.27</v>
      </c>
      <c r="G156" s="763">
        <v>55.628</v>
      </c>
      <c r="H156" s="764">
        <v>23.72</v>
      </c>
      <c r="I156" s="763">
        <v>54.444000000000003</v>
      </c>
      <c r="J156" s="764">
        <v>17.68</v>
      </c>
      <c r="K156" s="763">
        <v>54.802999999999997</v>
      </c>
      <c r="L156" s="764">
        <v>19.87</v>
      </c>
      <c r="M156" s="763">
        <v>81.849999999999994</v>
      </c>
      <c r="N156" s="764">
        <v>33.380000000000003</v>
      </c>
      <c r="O156" s="763">
        <v>90.275000000000006</v>
      </c>
      <c r="P156" s="764">
        <v>17.09</v>
      </c>
      <c r="Q156" s="763">
        <v>61.390999999999998</v>
      </c>
      <c r="R156" s="764">
        <v>14.14</v>
      </c>
      <c r="S156" s="763">
        <v>59.960999999999999</v>
      </c>
      <c r="T156" s="764">
        <v>14.72</v>
      </c>
      <c r="U156" s="763">
        <v>66.349999999999994</v>
      </c>
      <c r="V156" s="764">
        <v>16.649999999999999</v>
      </c>
      <c r="W156" s="763">
        <v>81.378</v>
      </c>
      <c r="X156" s="765">
        <v>20.61</v>
      </c>
    </row>
    <row r="159" spans="2:24" x14ac:dyDescent="0.2">
      <c r="B159" s="788" t="s">
        <v>748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9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90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13.403</v>
      </c>
      <c r="D162" s="744">
        <f t="shared" ref="D162:D169" si="51">E148</f>
        <v>17.327999999999999</v>
      </c>
      <c r="E162" s="744">
        <f t="shared" ref="E162:E169" si="52">G148</f>
        <v>16.523</v>
      </c>
      <c r="F162" s="744">
        <f t="shared" ref="F162:F169" si="53">I148</f>
        <v>17.071999999999999</v>
      </c>
      <c r="G162" s="744">
        <f t="shared" ref="G162:G169" si="54">K148</f>
        <v>18.260999999999999</v>
      </c>
      <c r="H162" s="744">
        <f t="shared" ref="H162:H170" si="55">M148</f>
        <v>20.042999999999999</v>
      </c>
      <c r="I162" s="744">
        <f t="shared" ref="I162:I169" si="56">O148</f>
        <v>21.207000000000001</v>
      </c>
      <c r="J162" s="744">
        <f t="shared" ref="J162:J169" si="57">Q148</f>
        <v>17.379000000000001</v>
      </c>
      <c r="K162" s="744">
        <f t="shared" ref="K162:K169" si="58">S148</f>
        <v>14.551</v>
      </c>
      <c r="L162" s="744">
        <f t="shared" ref="L162:L169" si="59">U148</f>
        <v>13.173999999999999</v>
      </c>
      <c r="M162" s="745">
        <f t="shared" ref="M162:M169" si="60">W148</f>
        <v>13.430999999999999</v>
      </c>
      <c r="N162" s="722"/>
    </row>
    <row r="163" spans="2:14" x14ac:dyDescent="0.2">
      <c r="B163" s="743" t="s">
        <v>215</v>
      </c>
      <c r="C163" s="744">
        <f t="shared" si="50"/>
        <v>3.5270000000000001</v>
      </c>
      <c r="D163" s="744">
        <f t="shared" si="51"/>
        <v>3.7970000000000002</v>
      </c>
      <c r="E163" s="744">
        <f t="shared" si="52"/>
        <v>2.5249999999999999</v>
      </c>
      <c r="F163" s="744">
        <f t="shared" si="53"/>
        <v>2.2829999999999999</v>
      </c>
      <c r="G163" s="744">
        <f t="shared" si="54"/>
        <v>2.4390000000000001</v>
      </c>
      <c r="H163" s="744">
        <f t="shared" si="55"/>
        <v>3.399</v>
      </c>
      <c r="I163" s="744">
        <f t="shared" si="56"/>
        <v>5.5759999999999996</v>
      </c>
      <c r="J163" s="744">
        <f t="shared" si="57"/>
        <v>4.9770000000000003</v>
      </c>
      <c r="K163" s="744">
        <f t="shared" si="58"/>
        <v>4.2119999999999997</v>
      </c>
      <c r="L163" s="744">
        <f t="shared" si="59"/>
        <v>4.016</v>
      </c>
      <c r="M163" s="745">
        <f t="shared" si="60"/>
        <v>4.5119999999999996</v>
      </c>
      <c r="N163" s="725"/>
    </row>
    <row r="164" spans="2:14" x14ac:dyDescent="0.2">
      <c r="B164" s="743" t="s">
        <v>216</v>
      </c>
      <c r="C164" s="744">
        <f t="shared" si="50"/>
        <v>3.7389999999999999</v>
      </c>
      <c r="D164" s="744">
        <f t="shared" si="51"/>
        <v>4.0830000000000002</v>
      </c>
      <c r="E164" s="744">
        <f t="shared" si="52"/>
        <v>2.472</v>
      </c>
      <c r="F164" s="744">
        <f t="shared" si="53"/>
        <v>2.278</v>
      </c>
      <c r="G164" s="744">
        <f t="shared" si="54"/>
        <v>2.1749999999999998</v>
      </c>
      <c r="H164" s="744">
        <f t="shared" si="55"/>
        <v>3.0619999999999998</v>
      </c>
      <c r="I164" s="744">
        <f t="shared" si="56"/>
        <v>6.0279999999999996</v>
      </c>
      <c r="J164" s="744">
        <f t="shared" si="57"/>
        <v>5.1210000000000004</v>
      </c>
      <c r="K164" s="744">
        <f t="shared" si="58"/>
        <v>4.2149999999999999</v>
      </c>
      <c r="L164" s="744">
        <f t="shared" si="59"/>
        <v>4.0670000000000002</v>
      </c>
      <c r="M164" s="745">
        <f t="shared" si="60"/>
        <v>5.0419999999999998</v>
      </c>
      <c r="N164" s="725"/>
    </row>
    <row r="165" spans="2:14" x14ac:dyDescent="0.2">
      <c r="B165" s="743" t="s">
        <v>217</v>
      </c>
      <c r="C165" s="744">
        <f t="shared" si="50"/>
        <v>12.481999999999999</v>
      </c>
      <c r="D165" s="744">
        <f t="shared" si="51"/>
        <v>14.675000000000001</v>
      </c>
      <c r="E165" s="744">
        <f t="shared" si="52"/>
        <v>8.6289999999999996</v>
      </c>
      <c r="F165" s="744">
        <f t="shared" si="53"/>
        <v>7.1479999999999997</v>
      </c>
      <c r="G165" s="744">
        <f t="shared" si="54"/>
        <v>6.4560000000000004</v>
      </c>
      <c r="H165" s="744">
        <f t="shared" si="55"/>
        <v>9.5259999999999998</v>
      </c>
      <c r="I165" s="744">
        <f t="shared" si="56"/>
        <v>16.068000000000001</v>
      </c>
      <c r="J165" s="744">
        <f t="shared" si="57"/>
        <v>13.861000000000001</v>
      </c>
      <c r="K165" s="744">
        <f t="shared" si="58"/>
        <v>12.51</v>
      </c>
      <c r="L165" s="744">
        <f t="shared" si="59"/>
        <v>11.648</v>
      </c>
      <c r="M165" s="745">
        <f t="shared" si="60"/>
        <v>17.219000000000001</v>
      </c>
      <c r="N165" s="725"/>
    </row>
    <row r="166" spans="2:14" x14ac:dyDescent="0.2">
      <c r="B166" s="743" t="s">
        <v>218</v>
      </c>
      <c r="C166" s="744">
        <f t="shared" si="50"/>
        <v>18.143000000000001</v>
      </c>
      <c r="D166" s="744">
        <f t="shared" si="51"/>
        <v>18.248999999999999</v>
      </c>
      <c r="E166" s="744">
        <f t="shared" si="52"/>
        <v>11.916</v>
      </c>
      <c r="F166" s="744">
        <f t="shared" si="53"/>
        <v>10.84</v>
      </c>
      <c r="G166" s="744">
        <f t="shared" si="54"/>
        <v>10.52</v>
      </c>
      <c r="H166" s="744">
        <f t="shared" si="55"/>
        <v>13.234999999999999</v>
      </c>
      <c r="I166" s="744">
        <f t="shared" si="56"/>
        <v>16.405999999999999</v>
      </c>
      <c r="J166" s="744">
        <f t="shared" si="57"/>
        <v>10.346</v>
      </c>
      <c r="K166" s="744">
        <f t="shared" si="58"/>
        <v>12.773999999999999</v>
      </c>
      <c r="L166" s="744">
        <f t="shared" si="59"/>
        <v>11.73</v>
      </c>
      <c r="M166" s="745">
        <f t="shared" si="60"/>
        <v>19.113</v>
      </c>
      <c r="N166" s="725"/>
    </row>
    <row r="167" spans="2:14" x14ac:dyDescent="0.2">
      <c r="B167" s="743" t="s">
        <v>219</v>
      </c>
      <c r="C167" s="744">
        <f t="shared" si="50"/>
        <v>9.734</v>
      </c>
      <c r="D167" s="744">
        <f t="shared" si="51"/>
        <v>7.5090000000000003</v>
      </c>
      <c r="E167" s="744">
        <f t="shared" si="52"/>
        <v>6.093</v>
      </c>
      <c r="F167" s="744">
        <f t="shared" si="53"/>
        <v>5.915</v>
      </c>
      <c r="G167" s="744">
        <f t="shared" si="54"/>
        <v>6.593</v>
      </c>
      <c r="H167" s="744">
        <f t="shared" si="55"/>
        <v>9.7129999999999992</v>
      </c>
      <c r="I167" s="744">
        <f t="shared" si="56"/>
        <v>9.6720000000000006</v>
      </c>
      <c r="J167" s="744">
        <f t="shared" si="57"/>
        <v>4.4139999999999997</v>
      </c>
      <c r="K167" s="744">
        <f t="shared" si="58"/>
        <v>6.2389999999999999</v>
      </c>
      <c r="L167" s="744">
        <f t="shared" si="59"/>
        <v>7.4530000000000003</v>
      </c>
      <c r="M167" s="745">
        <f t="shared" si="60"/>
        <v>9.19</v>
      </c>
      <c r="N167" s="725"/>
    </row>
    <row r="168" spans="2:14" x14ac:dyDescent="0.2">
      <c r="B168" s="743" t="s">
        <v>220</v>
      </c>
      <c r="C168" s="744">
        <f t="shared" si="50"/>
        <v>5</v>
      </c>
      <c r="D168" s="744">
        <f t="shared" si="51"/>
        <v>3.0819999999999999</v>
      </c>
      <c r="E168" s="744">
        <f t="shared" si="52"/>
        <v>2.9239999999999999</v>
      </c>
      <c r="F168" s="744">
        <f t="shared" si="53"/>
        <v>3.1789999999999998</v>
      </c>
      <c r="G168" s="744">
        <f t="shared" si="54"/>
        <v>3.395</v>
      </c>
      <c r="H168" s="744">
        <f t="shared" si="55"/>
        <v>5.3170000000000002</v>
      </c>
      <c r="I168" s="744">
        <f t="shared" si="56"/>
        <v>4.8739999999999997</v>
      </c>
      <c r="J168" s="744">
        <f t="shared" si="57"/>
        <v>2.0379999999999998</v>
      </c>
      <c r="K168" s="744">
        <f t="shared" si="58"/>
        <v>2.923</v>
      </c>
      <c r="L168" s="744">
        <f t="shared" si="59"/>
        <v>4.4119999999999999</v>
      </c>
      <c r="M168" s="745">
        <f t="shared" si="60"/>
        <v>4.0229999999999997</v>
      </c>
      <c r="N168" s="725"/>
    </row>
    <row r="169" spans="2:14" x14ac:dyDescent="0.2">
      <c r="B169" s="743" t="s">
        <v>221</v>
      </c>
      <c r="C169" s="744">
        <f t="shared" si="50"/>
        <v>10.532999999999999</v>
      </c>
      <c r="D169" s="744">
        <f t="shared" si="51"/>
        <v>2.89</v>
      </c>
      <c r="E169" s="744">
        <f t="shared" si="52"/>
        <v>4.5010000000000003</v>
      </c>
      <c r="F169" s="744">
        <f t="shared" si="53"/>
        <v>5.7160000000000002</v>
      </c>
      <c r="G169" s="744">
        <f t="shared" si="54"/>
        <v>4.9640000000000004</v>
      </c>
      <c r="H169" s="744">
        <f t="shared" si="55"/>
        <v>17.555</v>
      </c>
      <c r="I169" s="744">
        <f t="shared" si="56"/>
        <v>10.443</v>
      </c>
      <c r="J169" s="744">
        <f t="shared" si="57"/>
        <v>3.254</v>
      </c>
      <c r="K169" s="744">
        <f t="shared" si="58"/>
        <v>2.5350000000000001</v>
      </c>
      <c r="L169" s="744">
        <f t="shared" si="59"/>
        <v>9.8510000000000009</v>
      </c>
      <c r="M169" s="745">
        <f t="shared" si="60"/>
        <v>8.8469999999999995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76.659000000000006</v>
      </c>
      <c r="D170" s="760">
        <f t="shared" ref="D170" si="62">E156</f>
        <v>71.724999999999994</v>
      </c>
      <c r="E170" s="760">
        <f t="shared" ref="E170" si="63">G156</f>
        <v>55.628</v>
      </c>
      <c r="F170" s="760">
        <f t="shared" ref="F170" si="64">I156</f>
        <v>54.444000000000003</v>
      </c>
      <c r="G170" s="760">
        <f t="shared" ref="G170" si="65">K156</f>
        <v>54.802999999999997</v>
      </c>
      <c r="H170" s="760">
        <f t="shared" si="55"/>
        <v>81.849999999999994</v>
      </c>
      <c r="I170" s="760">
        <f t="shared" ref="I170" si="66">O156</f>
        <v>90.275000000000006</v>
      </c>
      <c r="J170" s="760">
        <f t="shared" ref="J170" si="67">Q156</f>
        <v>61.390999999999998</v>
      </c>
      <c r="K170" s="760">
        <f t="shared" ref="K170" si="68">S156</f>
        <v>59.960999999999999</v>
      </c>
      <c r="L170" s="760">
        <f t="shared" ref="L170" si="69">U156</f>
        <v>66.349999999999994</v>
      </c>
      <c r="M170" s="761">
        <f t="shared" ref="M170" si="70">W156</f>
        <v>81.378</v>
      </c>
      <c r="N170" s="725"/>
    </row>
    <row r="173" spans="2:14" x14ac:dyDescent="0.2">
      <c r="B173" s="788" t="s">
        <v>748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9"/>
      <c r="C174" s="717" t="s">
        <v>489</v>
      </c>
      <c r="D174" s="717" t="s">
        <v>489</v>
      </c>
      <c r="E174" s="717" t="s">
        <v>489</v>
      </c>
      <c r="F174" s="717" t="s">
        <v>489</v>
      </c>
      <c r="G174" s="717" t="s">
        <v>489</v>
      </c>
      <c r="H174" s="717" t="s">
        <v>489</v>
      </c>
      <c r="I174" s="717" t="s">
        <v>489</v>
      </c>
      <c r="J174" s="717" t="s">
        <v>489</v>
      </c>
      <c r="K174" s="717" t="s">
        <v>489</v>
      </c>
      <c r="L174" s="717" t="s">
        <v>489</v>
      </c>
      <c r="M174" s="719" t="s">
        <v>489</v>
      </c>
      <c r="N174" s="738"/>
    </row>
    <row r="175" spans="2:14" ht="41.25" thickBot="1" x14ac:dyDescent="0.25">
      <c r="B175" s="790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13.853</v>
      </c>
      <c r="D176" s="744">
        <f t="shared" ref="D176:D184" si="72">SUM(D134,E148)</f>
        <v>17.655999999999999</v>
      </c>
      <c r="E176" s="744">
        <f t="shared" ref="E176:E184" si="73">SUM(E134,G148)</f>
        <v>16.765999999999998</v>
      </c>
      <c r="F176" s="744">
        <f t="shared" ref="F176:F184" si="74">SUM(F134,I148)</f>
        <v>17.512</v>
      </c>
      <c r="G176" s="744">
        <f t="shared" ref="G176:G184" si="75">SUM(G134,K148)</f>
        <v>18.597999999999999</v>
      </c>
      <c r="H176" s="744">
        <f t="shared" ref="H176:H184" si="76">SUM(H134,M148)</f>
        <v>20.84</v>
      </c>
      <c r="I176" s="744">
        <f t="shared" ref="I176:I184" si="77">SUM(I134,O148)</f>
        <v>22.056000000000001</v>
      </c>
      <c r="J176" s="744">
        <f t="shared" ref="J176:J184" si="78">SUM(J134,Q148)</f>
        <v>18.378</v>
      </c>
      <c r="K176" s="744">
        <f t="shared" ref="K176:K184" si="79">SUM(K134,S148)</f>
        <v>15.689</v>
      </c>
      <c r="L176" s="744">
        <f t="shared" ref="L176:L184" si="80">SUM(L134,U148)</f>
        <v>14.254999999999999</v>
      </c>
      <c r="M176" s="745">
        <f t="shared" ref="M176:M184" si="81">SUM(M134,W148)</f>
        <v>15.391999999999999</v>
      </c>
      <c r="N176" s="722"/>
    </row>
    <row r="177" spans="1:14" x14ac:dyDescent="0.2">
      <c r="B177" s="743" t="s">
        <v>215</v>
      </c>
      <c r="C177" s="744">
        <f t="shared" si="71"/>
        <v>3.629</v>
      </c>
      <c r="D177" s="744">
        <f t="shared" si="72"/>
        <v>3.8850000000000002</v>
      </c>
      <c r="E177" s="744">
        <f t="shared" si="73"/>
        <v>2.5840000000000001</v>
      </c>
      <c r="F177" s="744">
        <f t="shared" si="74"/>
        <v>2.4209999999999998</v>
      </c>
      <c r="G177" s="744">
        <f t="shared" si="75"/>
        <v>2.5260000000000002</v>
      </c>
      <c r="H177" s="744">
        <f t="shared" si="76"/>
        <v>3.569</v>
      </c>
      <c r="I177" s="744">
        <f t="shared" si="77"/>
        <v>5.7689999999999992</v>
      </c>
      <c r="J177" s="744">
        <f t="shared" si="78"/>
        <v>5.1710000000000003</v>
      </c>
      <c r="K177" s="744">
        <f t="shared" si="79"/>
        <v>4.4479999999999995</v>
      </c>
      <c r="L177" s="744">
        <f t="shared" si="80"/>
        <v>4.2210000000000001</v>
      </c>
      <c r="M177" s="745">
        <f t="shared" si="81"/>
        <v>5.1869999999999994</v>
      </c>
      <c r="N177" s="725"/>
    </row>
    <row r="178" spans="1:14" x14ac:dyDescent="0.2">
      <c r="B178" s="743" t="s">
        <v>216</v>
      </c>
      <c r="C178" s="744">
        <f t="shared" si="71"/>
        <v>3.8369999999999997</v>
      </c>
      <c r="D178" s="744">
        <f t="shared" si="72"/>
        <v>4.1749999999999998</v>
      </c>
      <c r="E178" s="744">
        <f t="shared" si="73"/>
        <v>2.5390000000000001</v>
      </c>
      <c r="F178" s="744">
        <f t="shared" si="74"/>
        <v>2.4289999999999998</v>
      </c>
      <c r="G178" s="744">
        <f t="shared" si="75"/>
        <v>2.2679999999999998</v>
      </c>
      <c r="H178" s="744">
        <f t="shared" si="76"/>
        <v>3.262</v>
      </c>
      <c r="I178" s="744">
        <f t="shared" si="77"/>
        <v>6.2309999999999999</v>
      </c>
      <c r="J178" s="744">
        <f t="shared" si="78"/>
        <v>5.3280000000000003</v>
      </c>
      <c r="K178" s="744">
        <f t="shared" si="79"/>
        <v>4.4370000000000003</v>
      </c>
      <c r="L178" s="744">
        <f t="shared" si="80"/>
        <v>4.266</v>
      </c>
      <c r="M178" s="745">
        <f t="shared" si="81"/>
        <v>5.7299999999999995</v>
      </c>
      <c r="N178" s="725"/>
    </row>
    <row r="179" spans="1:14" x14ac:dyDescent="0.2">
      <c r="B179" s="743" t="s">
        <v>217</v>
      </c>
      <c r="C179" s="744">
        <f t="shared" si="71"/>
        <v>12.741999999999999</v>
      </c>
      <c r="D179" s="744">
        <f t="shared" si="72"/>
        <v>14.932</v>
      </c>
      <c r="E179" s="744">
        <f t="shared" si="73"/>
        <v>8.8759999999999994</v>
      </c>
      <c r="F179" s="744">
        <f t="shared" si="74"/>
        <v>7.6319999999999997</v>
      </c>
      <c r="G179" s="744">
        <f t="shared" si="75"/>
        <v>6.7910000000000004</v>
      </c>
      <c r="H179" s="744">
        <f t="shared" si="76"/>
        <v>10.249000000000001</v>
      </c>
      <c r="I179" s="744">
        <f t="shared" si="77"/>
        <v>16.695</v>
      </c>
      <c r="J179" s="744">
        <f t="shared" si="78"/>
        <v>14.531000000000001</v>
      </c>
      <c r="K179" s="744">
        <f t="shared" si="79"/>
        <v>13.173999999999999</v>
      </c>
      <c r="L179" s="744">
        <f t="shared" si="80"/>
        <v>12.256</v>
      </c>
      <c r="M179" s="745">
        <f t="shared" si="81"/>
        <v>18.992000000000001</v>
      </c>
      <c r="N179" s="725"/>
    </row>
    <row r="180" spans="1:14" x14ac:dyDescent="0.2">
      <c r="B180" s="743" t="s">
        <v>218</v>
      </c>
      <c r="C180" s="744">
        <f t="shared" si="71"/>
        <v>18.350999999999999</v>
      </c>
      <c r="D180" s="744">
        <f t="shared" si="72"/>
        <v>18.488</v>
      </c>
      <c r="E180" s="744">
        <f t="shared" si="73"/>
        <v>12.214</v>
      </c>
      <c r="F180" s="744">
        <f t="shared" si="74"/>
        <v>11.343999999999999</v>
      </c>
      <c r="G180" s="744">
        <f t="shared" si="75"/>
        <v>10.952999999999999</v>
      </c>
      <c r="H180" s="744">
        <f t="shared" si="76"/>
        <v>14.183</v>
      </c>
      <c r="I180" s="744">
        <f t="shared" si="77"/>
        <v>17.123999999999999</v>
      </c>
      <c r="J180" s="744">
        <f t="shared" si="78"/>
        <v>11.239000000000001</v>
      </c>
      <c r="K180" s="744">
        <f t="shared" si="79"/>
        <v>13.706</v>
      </c>
      <c r="L180" s="744">
        <f t="shared" si="80"/>
        <v>12.537000000000001</v>
      </c>
      <c r="M180" s="745">
        <f t="shared" si="81"/>
        <v>20.146000000000001</v>
      </c>
      <c r="N180" s="725"/>
    </row>
    <row r="181" spans="1:14" x14ac:dyDescent="0.2">
      <c r="B181" s="743" t="s">
        <v>219</v>
      </c>
      <c r="C181" s="744">
        <f t="shared" si="71"/>
        <v>9.8059999999999992</v>
      </c>
      <c r="D181" s="744">
        <f t="shared" si="72"/>
        <v>7.6060000000000008</v>
      </c>
      <c r="E181" s="744">
        <f t="shared" si="73"/>
        <v>6.2</v>
      </c>
      <c r="F181" s="744">
        <f t="shared" si="74"/>
        <v>6.1059999999999999</v>
      </c>
      <c r="G181" s="744">
        <f t="shared" si="75"/>
        <v>6.7640000000000002</v>
      </c>
      <c r="H181" s="744">
        <f t="shared" si="76"/>
        <v>10.122999999999999</v>
      </c>
      <c r="I181" s="744">
        <f t="shared" si="77"/>
        <v>10.019</v>
      </c>
      <c r="J181" s="744">
        <f t="shared" si="78"/>
        <v>4.8099999999999996</v>
      </c>
      <c r="K181" s="744">
        <f t="shared" si="79"/>
        <v>6.6139999999999999</v>
      </c>
      <c r="L181" s="744">
        <f t="shared" si="80"/>
        <v>7.8810000000000002</v>
      </c>
      <c r="M181" s="745">
        <f t="shared" si="81"/>
        <v>9.5339999999999989</v>
      </c>
      <c r="N181" s="725"/>
    </row>
    <row r="182" spans="1:14" x14ac:dyDescent="0.2">
      <c r="B182" s="743" t="s">
        <v>220</v>
      </c>
      <c r="C182" s="744">
        <f t="shared" si="71"/>
        <v>5.0289999999999999</v>
      </c>
      <c r="D182" s="744">
        <f t="shared" si="72"/>
        <v>3.1279999999999997</v>
      </c>
      <c r="E182" s="744">
        <f t="shared" si="73"/>
        <v>2.96</v>
      </c>
      <c r="F182" s="744">
        <f t="shared" si="74"/>
        <v>3.2589999999999999</v>
      </c>
      <c r="G182" s="744">
        <f t="shared" si="75"/>
        <v>3.468</v>
      </c>
      <c r="H182" s="744">
        <f t="shared" si="76"/>
        <v>5.4950000000000001</v>
      </c>
      <c r="I182" s="744">
        <f t="shared" si="77"/>
        <v>5.0439999999999996</v>
      </c>
      <c r="J182" s="744">
        <f t="shared" si="78"/>
        <v>2.2039999999999997</v>
      </c>
      <c r="K182" s="744">
        <f t="shared" si="79"/>
        <v>3.0569999999999999</v>
      </c>
      <c r="L182" s="744">
        <f t="shared" si="80"/>
        <v>4.641</v>
      </c>
      <c r="M182" s="745">
        <f t="shared" si="81"/>
        <v>4.1959999999999997</v>
      </c>
      <c r="N182" s="725"/>
    </row>
    <row r="183" spans="1:14" x14ac:dyDescent="0.2">
      <c r="B183" s="743" t="s">
        <v>221</v>
      </c>
      <c r="C183" s="744">
        <f t="shared" si="71"/>
        <v>10.548</v>
      </c>
      <c r="D183" s="744">
        <f t="shared" si="72"/>
        <v>2.92</v>
      </c>
      <c r="E183" s="744">
        <f t="shared" si="73"/>
        <v>4.5129999999999999</v>
      </c>
      <c r="F183" s="744">
        <f t="shared" si="74"/>
        <v>5.7620000000000005</v>
      </c>
      <c r="G183" s="744">
        <f t="shared" si="75"/>
        <v>5.016</v>
      </c>
      <c r="H183" s="744">
        <f t="shared" si="76"/>
        <v>17.657</v>
      </c>
      <c r="I183" s="744">
        <f t="shared" si="77"/>
        <v>10.702</v>
      </c>
      <c r="J183" s="744">
        <f t="shared" si="78"/>
        <v>3.3490000000000002</v>
      </c>
      <c r="K183" s="744">
        <f t="shared" si="79"/>
        <v>2.6420000000000003</v>
      </c>
      <c r="L183" s="744">
        <f t="shared" si="80"/>
        <v>10.014000000000001</v>
      </c>
      <c r="M183" s="745">
        <f t="shared" si="81"/>
        <v>9.0019999999999989</v>
      </c>
      <c r="N183" s="725"/>
    </row>
    <row r="184" spans="1:14" ht="13.5" thickBot="1" x14ac:dyDescent="0.25">
      <c r="B184" s="759" t="s">
        <v>80</v>
      </c>
      <c r="C184" s="760">
        <f t="shared" si="71"/>
        <v>77.89200000000001</v>
      </c>
      <c r="D184" s="760">
        <f t="shared" si="72"/>
        <v>72.902999999999992</v>
      </c>
      <c r="E184" s="760">
        <f t="shared" si="73"/>
        <v>56.695999999999998</v>
      </c>
      <c r="F184" s="760">
        <f t="shared" si="74"/>
        <v>56.478000000000002</v>
      </c>
      <c r="G184" s="760">
        <f t="shared" si="75"/>
        <v>56.382999999999996</v>
      </c>
      <c r="H184" s="760">
        <f t="shared" si="76"/>
        <v>85.378999999999991</v>
      </c>
      <c r="I184" s="760">
        <f t="shared" si="77"/>
        <v>93.64</v>
      </c>
      <c r="J184" s="760">
        <f t="shared" si="78"/>
        <v>65.010999999999996</v>
      </c>
      <c r="K184" s="760">
        <f t="shared" si="79"/>
        <v>63.768999999999998</v>
      </c>
      <c r="L184" s="760">
        <f t="shared" si="80"/>
        <v>70.068999999999988</v>
      </c>
      <c r="M184" s="761">
        <f t="shared" si="81"/>
        <v>88.18</v>
      </c>
      <c r="N184" s="725"/>
    </row>
    <row r="186" spans="1:14" x14ac:dyDescent="0.2">
      <c r="A186" s="273"/>
    </row>
    <row r="187" spans="1:14" x14ac:dyDescent="0.2">
      <c r="B187" s="788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89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90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310.09399999999999</v>
      </c>
      <c r="D190" s="722">
        <v>341.38499999999999</v>
      </c>
      <c r="E190" s="722">
        <v>373.33499999999998</v>
      </c>
      <c r="F190" s="722">
        <v>401.60700000000003</v>
      </c>
      <c r="G190" s="722">
        <v>428.16699999999997</v>
      </c>
      <c r="H190" s="722">
        <v>449.36900000000003</v>
      </c>
      <c r="I190" s="722">
        <v>465.012</v>
      </c>
      <c r="J190" s="722">
        <v>480.92899999999997</v>
      </c>
      <c r="K190" s="722">
        <v>494.03300000000002</v>
      </c>
      <c r="L190" s="722">
        <v>509.00700000000001</v>
      </c>
      <c r="M190" s="723">
        <v>518.42399999999998</v>
      </c>
    </row>
    <row r="191" spans="1:14" x14ac:dyDescent="0.2">
      <c r="B191" s="724" t="s">
        <v>94</v>
      </c>
      <c r="C191" s="725">
        <v>47.069000000000003</v>
      </c>
      <c r="D191" s="725">
        <v>49.875</v>
      </c>
      <c r="E191" s="725">
        <v>52.991999999999997</v>
      </c>
      <c r="F191" s="725">
        <v>56.347999999999999</v>
      </c>
      <c r="G191" s="725">
        <v>59.779000000000003</v>
      </c>
      <c r="H191" s="725">
        <v>62.543999999999997</v>
      </c>
      <c r="I191" s="725">
        <v>65.411000000000001</v>
      </c>
      <c r="J191" s="725">
        <v>67.438000000000002</v>
      </c>
      <c r="K191" s="725">
        <v>70.150999999999996</v>
      </c>
      <c r="L191" s="725">
        <v>72.491</v>
      </c>
      <c r="M191" s="726">
        <v>75.442999999999998</v>
      </c>
    </row>
    <row r="192" spans="1:14" x14ac:dyDescent="0.2">
      <c r="B192" s="724" t="s">
        <v>95</v>
      </c>
      <c r="C192" s="725">
        <v>79.02</v>
      </c>
      <c r="D192" s="725">
        <v>90.012</v>
      </c>
      <c r="E192" s="725">
        <v>100.94799999999999</v>
      </c>
      <c r="F192" s="725">
        <v>109.752</v>
      </c>
      <c r="G192" s="725">
        <v>117.84399999999999</v>
      </c>
      <c r="H192" s="725">
        <v>122.803</v>
      </c>
      <c r="I192" s="725">
        <v>126.023</v>
      </c>
      <c r="J192" s="725">
        <v>131.738</v>
      </c>
      <c r="K192" s="725">
        <v>135.86600000000001</v>
      </c>
      <c r="L192" s="725">
        <v>142.15199999999999</v>
      </c>
      <c r="M192" s="726">
        <v>143.33199999999999</v>
      </c>
    </row>
    <row r="193" spans="2:24" x14ac:dyDescent="0.2">
      <c r="B193" s="724" t="s">
        <v>96</v>
      </c>
      <c r="C193" s="725">
        <v>1.262</v>
      </c>
      <c r="D193" s="725">
        <v>1.353</v>
      </c>
      <c r="E193" s="725">
        <v>1.377</v>
      </c>
      <c r="F193" s="725">
        <v>1.4179999999999999</v>
      </c>
      <c r="G193" s="725">
        <v>1.462</v>
      </c>
      <c r="H193" s="725">
        <v>1.4910000000000001</v>
      </c>
      <c r="I193" s="725">
        <v>1.504</v>
      </c>
      <c r="J193" s="725">
        <v>1.516</v>
      </c>
      <c r="K193" s="725">
        <v>1.552</v>
      </c>
      <c r="L193" s="725">
        <v>1.6040000000000001</v>
      </c>
      <c r="M193" s="726">
        <v>1.6259999999999999</v>
      </c>
    </row>
    <row r="194" spans="2:24" x14ac:dyDescent="0.2">
      <c r="B194" s="724" t="s">
        <v>97</v>
      </c>
      <c r="C194" s="725">
        <v>2.1309999999999998</v>
      </c>
      <c r="D194" s="725">
        <v>2.262</v>
      </c>
      <c r="E194" s="725">
        <v>2.46</v>
      </c>
      <c r="F194" s="725">
        <v>2.964</v>
      </c>
      <c r="G194" s="725">
        <v>3.871</v>
      </c>
      <c r="H194" s="725">
        <v>4.7320000000000002</v>
      </c>
      <c r="I194" s="725">
        <v>5.5430000000000001</v>
      </c>
      <c r="J194" s="725">
        <v>6.234</v>
      </c>
      <c r="K194" s="725">
        <v>6.6269999999999998</v>
      </c>
      <c r="L194" s="725">
        <v>7.0579999999999998</v>
      </c>
      <c r="M194" s="726">
        <v>7.2679999999999998</v>
      </c>
    </row>
    <row r="195" spans="2:24" x14ac:dyDescent="0.2">
      <c r="B195" s="724" t="s">
        <v>98</v>
      </c>
      <c r="C195" s="725">
        <v>5.5679999999999996</v>
      </c>
      <c r="D195" s="725">
        <v>6.3109999999999999</v>
      </c>
      <c r="E195" s="725">
        <v>6.96</v>
      </c>
      <c r="F195" s="725">
        <v>7.6790000000000003</v>
      </c>
      <c r="G195" s="725">
        <v>8.6760000000000002</v>
      </c>
      <c r="H195" s="725">
        <v>9.9120000000000008</v>
      </c>
      <c r="I195" s="725">
        <v>11.324</v>
      </c>
      <c r="J195" s="725">
        <v>12.91</v>
      </c>
      <c r="K195" s="725">
        <v>14.112</v>
      </c>
      <c r="L195" s="725">
        <v>14.227</v>
      </c>
      <c r="M195" s="726">
        <v>14.009</v>
      </c>
    </row>
    <row r="196" spans="2:24" x14ac:dyDescent="0.2">
      <c r="B196" s="724" t="s">
        <v>99</v>
      </c>
      <c r="C196" s="725">
        <v>4.5229999999999997</v>
      </c>
      <c r="D196" s="725">
        <v>4.657</v>
      </c>
      <c r="E196" s="725">
        <v>4.5350000000000001</v>
      </c>
      <c r="F196" s="725">
        <v>4.4880000000000004</v>
      </c>
      <c r="G196" s="725">
        <v>4.6829999999999998</v>
      </c>
      <c r="H196" s="725">
        <v>5.048</v>
      </c>
      <c r="I196" s="725">
        <v>5.2759999999999998</v>
      </c>
      <c r="J196" s="725">
        <v>5.1420000000000003</v>
      </c>
      <c r="K196" s="725">
        <v>5.0069999999999997</v>
      </c>
      <c r="L196" s="725">
        <v>4.8789999999999996</v>
      </c>
      <c r="M196" s="726">
        <v>4.7949999999999999</v>
      </c>
    </row>
    <row r="197" spans="2:24" x14ac:dyDescent="0.2">
      <c r="B197" s="724" t="s">
        <v>100</v>
      </c>
      <c r="C197" s="725">
        <v>5.6000000000000001E-2</v>
      </c>
      <c r="D197" s="725">
        <v>7.2999999999999995E-2</v>
      </c>
      <c r="E197" s="725">
        <v>0.114</v>
      </c>
      <c r="F197" s="725">
        <v>0.187</v>
      </c>
      <c r="G197" s="725">
        <v>0.255</v>
      </c>
      <c r="H197" s="725">
        <v>0.316</v>
      </c>
      <c r="I197" s="725">
        <v>0.36799999999999999</v>
      </c>
      <c r="J197" s="725">
        <v>0.41</v>
      </c>
      <c r="K197" s="725">
        <v>0.442</v>
      </c>
      <c r="L197" s="725">
        <v>0.46800000000000003</v>
      </c>
      <c r="M197" s="726">
        <v>0.49099999999999999</v>
      </c>
    </row>
    <row r="198" spans="2:24" x14ac:dyDescent="0.2">
      <c r="B198" s="724" t="s">
        <v>101</v>
      </c>
      <c r="C198" s="725">
        <v>0</v>
      </c>
      <c r="D198" s="725">
        <v>0</v>
      </c>
      <c r="E198" s="725">
        <v>0</v>
      </c>
      <c r="F198" s="725">
        <v>0</v>
      </c>
      <c r="G198" s="725">
        <v>0</v>
      </c>
      <c r="H198" s="725">
        <v>0</v>
      </c>
      <c r="I198" s="725">
        <v>0</v>
      </c>
      <c r="J198" s="725">
        <v>0</v>
      </c>
      <c r="K198" s="725">
        <v>0</v>
      </c>
      <c r="L198" s="725">
        <v>0</v>
      </c>
      <c r="M198" s="726">
        <v>0</v>
      </c>
    </row>
    <row r="199" spans="2:24" x14ac:dyDescent="0.2">
      <c r="B199" s="724" t="s">
        <v>102</v>
      </c>
      <c r="C199" s="725">
        <v>0.80700000000000005</v>
      </c>
      <c r="D199" s="725">
        <v>1.071</v>
      </c>
      <c r="E199" s="725">
        <v>1.429</v>
      </c>
      <c r="F199" s="725">
        <v>1.792</v>
      </c>
      <c r="G199" s="725">
        <v>2.1030000000000002</v>
      </c>
      <c r="H199" s="725">
        <v>2.3029999999999999</v>
      </c>
      <c r="I199" s="725">
        <v>2.4129999999999998</v>
      </c>
      <c r="J199" s="725">
        <v>2.5390000000000001</v>
      </c>
      <c r="K199" s="725">
        <v>2.6859999999999999</v>
      </c>
      <c r="L199" s="725">
        <v>2.66</v>
      </c>
      <c r="M199" s="726">
        <v>2.7410000000000001</v>
      </c>
    </row>
    <row r="200" spans="2:24" x14ac:dyDescent="0.2">
      <c r="B200" s="724" t="s">
        <v>103</v>
      </c>
      <c r="C200" s="725">
        <v>0</v>
      </c>
      <c r="D200" s="725">
        <v>0</v>
      </c>
      <c r="E200" s="725">
        <v>0</v>
      </c>
      <c r="F200" s="725">
        <v>0</v>
      </c>
      <c r="G200" s="725">
        <v>0</v>
      </c>
      <c r="H200" s="725">
        <v>0</v>
      </c>
      <c r="I200" s="725">
        <v>0</v>
      </c>
      <c r="J200" s="725">
        <v>0</v>
      </c>
      <c r="K200" s="725">
        <v>0</v>
      </c>
      <c r="L200" s="725">
        <v>0</v>
      </c>
      <c r="M200" s="726">
        <v>0</v>
      </c>
    </row>
    <row r="201" spans="2:24" ht="13.5" thickBot="1" x14ac:dyDescent="0.25">
      <c r="B201" s="757" t="s">
        <v>104</v>
      </c>
      <c r="C201" s="727">
        <v>169.65899999999999</v>
      </c>
      <c r="D201" s="727">
        <v>185.77099999999999</v>
      </c>
      <c r="E201" s="727">
        <v>202.51900000000001</v>
      </c>
      <c r="F201" s="727">
        <v>216.98099999999999</v>
      </c>
      <c r="G201" s="727">
        <v>229.49600000000001</v>
      </c>
      <c r="H201" s="727">
        <v>240.22</v>
      </c>
      <c r="I201" s="727">
        <v>247.15</v>
      </c>
      <c r="J201" s="727">
        <v>253.00299999999999</v>
      </c>
      <c r="K201" s="727">
        <v>257.589</v>
      </c>
      <c r="L201" s="727">
        <v>263.46699999999998</v>
      </c>
      <c r="M201" s="728">
        <v>268.71899999999999</v>
      </c>
    </row>
    <row r="204" spans="2:24" x14ac:dyDescent="0.2">
      <c r="B204" s="788" t="s">
        <v>136</v>
      </c>
      <c r="C204" s="791" t="s">
        <v>331</v>
      </c>
      <c r="D204" s="792"/>
      <c r="E204" s="791" t="s">
        <v>222</v>
      </c>
      <c r="F204" s="792"/>
      <c r="G204" s="791" t="s">
        <v>225</v>
      </c>
      <c r="H204" s="792"/>
      <c r="I204" s="791" t="s">
        <v>226</v>
      </c>
      <c r="J204" s="792"/>
      <c r="K204" s="791" t="s">
        <v>227</v>
      </c>
      <c r="L204" s="792"/>
      <c r="M204" s="791" t="s">
        <v>228</v>
      </c>
      <c r="N204" s="792"/>
      <c r="O204" s="791" t="s">
        <v>332</v>
      </c>
      <c r="P204" s="792"/>
      <c r="Q204" s="791" t="s">
        <v>333</v>
      </c>
      <c r="R204" s="792"/>
      <c r="S204" s="791" t="s">
        <v>231</v>
      </c>
      <c r="T204" s="792"/>
      <c r="U204" s="791" t="s">
        <v>232</v>
      </c>
      <c r="V204" s="792"/>
      <c r="W204" s="791" t="s">
        <v>233</v>
      </c>
      <c r="X204" s="793"/>
    </row>
    <row r="205" spans="2:24" x14ac:dyDescent="0.2">
      <c r="B205" s="789"/>
      <c r="C205" s="794" t="s">
        <v>79</v>
      </c>
      <c r="D205" s="795"/>
      <c r="E205" s="794" t="s">
        <v>79</v>
      </c>
      <c r="F205" s="795"/>
      <c r="G205" s="794" t="s">
        <v>79</v>
      </c>
      <c r="H205" s="795"/>
      <c r="I205" s="794" t="s">
        <v>79</v>
      </c>
      <c r="J205" s="795"/>
      <c r="K205" s="794" t="s">
        <v>79</v>
      </c>
      <c r="L205" s="795"/>
      <c r="M205" s="794" t="s">
        <v>79</v>
      </c>
      <c r="N205" s="795"/>
      <c r="O205" s="794"/>
      <c r="P205" s="795"/>
      <c r="Q205" s="794"/>
      <c r="R205" s="795"/>
      <c r="S205" s="794"/>
      <c r="T205" s="795"/>
      <c r="U205" s="794"/>
      <c r="V205" s="795"/>
      <c r="W205" s="794"/>
      <c r="X205" s="796"/>
    </row>
    <row r="206" spans="2:24" ht="41.25" thickBot="1" x14ac:dyDescent="0.25">
      <c r="B206" s="790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17824.224999999999</v>
      </c>
      <c r="D207" s="731">
        <v>5.34</v>
      </c>
      <c r="E207" s="722">
        <v>19352.633000000002</v>
      </c>
      <c r="F207" s="731">
        <v>4.8899999999999997</v>
      </c>
      <c r="G207" s="722">
        <v>21322.974999999999</v>
      </c>
      <c r="H207" s="731">
        <v>4.5599999999999996</v>
      </c>
      <c r="I207" s="722">
        <v>23361.858</v>
      </c>
      <c r="J207" s="731">
        <v>4.3</v>
      </c>
      <c r="K207" s="722">
        <v>25344.296999999999</v>
      </c>
      <c r="L207" s="731">
        <v>4.0999999999999996</v>
      </c>
      <c r="M207" s="722">
        <v>27101.046999999999</v>
      </c>
      <c r="N207" s="731">
        <v>3.96</v>
      </c>
      <c r="O207" s="722">
        <v>28648.923999999999</v>
      </c>
      <c r="P207" s="731">
        <v>3.86</v>
      </c>
      <c r="Q207" s="722">
        <v>30121.384999999998</v>
      </c>
      <c r="R207" s="731">
        <v>3.77</v>
      </c>
      <c r="S207" s="722">
        <v>31490.683000000001</v>
      </c>
      <c r="T207" s="731">
        <v>3.69</v>
      </c>
      <c r="U207" s="722">
        <v>32718.145</v>
      </c>
      <c r="V207" s="731">
        <v>3.64</v>
      </c>
      <c r="W207" s="722">
        <v>33772.752</v>
      </c>
      <c r="X207" s="732">
        <v>3.62</v>
      </c>
    </row>
    <row r="208" spans="2:24" x14ac:dyDescent="0.2">
      <c r="B208" s="724" t="s">
        <v>94</v>
      </c>
      <c r="C208" s="725">
        <v>6680.7650000000003</v>
      </c>
      <c r="D208" s="733">
        <v>10.220000000000001</v>
      </c>
      <c r="E208" s="725">
        <v>6938.674</v>
      </c>
      <c r="F208" s="733">
        <v>9.92</v>
      </c>
      <c r="G208" s="725">
        <v>7291.491</v>
      </c>
      <c r="H208" s="733">
        <v>9.68</v>
      </c>
      <c r="I208" s="725">
        <v>7633.2870000000003</v>
      </c>
      <c r="J208" s="733">
        <v>9.5</v>
      </c>
      <c r="K208" s="725">
        <v>7951.3310000000001</v>
      </c>
      <c r="L208" s="733">
        <v>9.3699999999999992</v>
      </c>
      <c r="M208" s="725">
        <v>8288.268</v>
      </c>
      <c r="N208" s="733">
        <v>9.2200000000000006</v>
      </c>
      <c r="O208" s="725">
        <v>8554.2039999999997</v>
      </c>
      <c r="P208" s="733">
        <v>9.1300000000000008</v>
      </c>
      <c r="Q208" s="725">
        <v>8868.6810000000005</v>
      </c>
      <c r="R208" s="733">
        <v>9</v>
      </c>
      <c r="S208" s="725">
        <v>9161.866</v>
      </c>
      <c r="T208" s="733">
        <v>8.89</v>
      </c>
      <c r="U208" s="725">
        <v>9441.4380000000001</v>
      </c>
      <c r="V208" s="733">
        <v>8.7899999999999991</v>
      </c>
      <c r="W208" s="725">
        <v>9667.4060000000009</v>
      </c>
      <c r="X208" s="734">
        <v>8.74</v>
      </c>
    </row>
    <row r="209" spans="2:24" x14ac:dyDescent="0.2">
      <c r="B209" s="724" t="s">
        <v>95</v>
      </c>
      <c r="C209" s="725">
        <v>1663.288</v>
      </c>
      <c r="D209" s="733">
        <v>21.13</v>
      </c>
      <c r="E209" s="725">
        <v>1785.2470000000001</v>
      </c>
      <c r="F209" s="733">
        <v>19.899999999999999</v>
      </c>
      <c r="G209" s="725">
        <v>1940.2550000000001</v>
      </c>
      <c r="H209" s="733">
        <v>18.89</v>
      </c>
      <c r="I209" s="725">
        <v>2098.527</v>
      </c>
      <c r="J209" s="733">
        <v>18.12</v>
      </c>
      <c r="K209" s="725">
        <v>2254.7620000000002</v>
      </c>
      <c r="L209" s="733">
        <v>17.5</v>
      </c>
      <c r="M209" s="725">
        <v>2412.3609999999999</v>
      </c>
      <c r="N209" s="733">
        <v>16.95</v>
      </c>
      <c r="O209" s="725">
        <v>2516.5859999999998</v>
      </c>
      <c r="P209" s="733">
        <v>16.75</v>
      </c>
      <c r="Q209" s="725">
        <v>2623.7310000000002</v>
      </c>
      <c r="R209" s="733">
        <v>16.559999999999999</v>
      </c>
      <c r="S209" s="725">
        <v>2759.3870000000002</v>
      </c>
      <c r="T209" s="733">
        <v>16.22</v>
      </c>
      <c r="U209" s="725">
        <v>2873.6219999999998</v>
      </c>
      <c r="V209" s="733">
        <v>16</v>
      </c>
      <c r="W209" s="725">
        <v>2958.7280000000001</v>
      </c>
      <c r="X209" s="734">
        <v>15.94</v>
      </c>
    </row>
    <row r="210" spans="2:24" x14ac:dyDescent="0.2">
      <c r="B210" s="724" t="s">
        <v>96</v>
      </c>
      <c r="C210" s="725">
        <v>1562.9290000000001</v>
      </c>
      <c r="D210" s="733">
        <v>18.66</v>
      </c>
      <c r="E210" s="725">
        <v>1676.617</v>
      </c>
      <c r="F210" s="733">
        <v>17.75</v>
      </c>
      <c r="G210" s="725">
        <v>1825.075</v>
      </c>
      <c r="H210" s="733">
        <v>16.91</v>
      </c>
      <c r="I210" s="725">
        <v>1986.154</v>
      </c>
      <c r="J210" s="733">
        <v>16.100000000000001</v>
      </c>
      <c r="K210" s="725">
        <v>2128.0540000000001</v>
      </c>
      <c r="L210" s="733">
        <v>15.51</v>
      </c>
      <c r="M210" s="725">
        <v>2255.86</v>
      </c>
      <c r="N210" s="733">
        <v>15.03</v>
      </c>
      <c r="O210" s="725">
        <v>2350.1080000000002</v>
      </c>
      <c r="P210" s="733">
        <v>14.76</v>
      </c>
      <c r="Q210" s="725">
        <v>2432.5230000000001</v>
      </c>
      <c r="R210" s="733">
        <v>14.55</v>
      </c>
      <c r="S210" s="725">
        <v>2498.9479999999999</v>
      </c>
      <c r="T210" s="733">
        <v>14.39</v>
      </c>
      <c r="U210" s="725">
        <v>2561.1</v>
      </c>
      <c r="V210" s="733">
        <v>14.26</v>
      </c>
      <c r="W210" s="725">
        <v>2615.556</v>
      </c>
      <c r="X210" s="734">
        <v>14.16</v>
      </c>
    </row>
    <row r="211" spans="2:24" x14ac:dyDescent="0.2">
      <c r="B211" s="724" t="s">
        <v>97</v>
      </c>
      <c r="C211" s="725">
        <v>2627.0949999999998</v>
      </c>
      <c r="D211" s="733">
        <v>11.1</v>
      </c>
      <c r="E211" s="725">
        <v>2830.665</v>
      </c>
      <c r="F211" s="733">
        <v>10.96</v>
      </c>
      <c r="G211" s="725">
        <v>3085.0520000000001</v>
      </c>
      <c r="H211" s="733">
        <v>10.75</v>
      </c>
      <c r="I211" s="725">
        <v>3355.087</v>
      </c>
      <c r="J211" s="733">
        <v>10.48</v>
      </c>
      <c r="K211" s="725">
        <v>3618.2710000000002</v>
      </c>
      <c r="L211" s="733">
        <v>10.210000000000001</v>
      </c>
      <c r="M211" s="725">
        <v>3845.0259999999998</v>
      </c>
      <c r="N211" s="733">
        <v>10.029999999999999</v>
      </c>
      <c r="O211" s="725">
        <v>4032.5810000000001</v>
      </c>
      <c r="P211" s="733">
        <v>9.89</v>
      </c>
      <c r="Q211" s="725">
        <v>4191.5469999999996</v>
      </c>
      <c r="R211" s="733">
        <v>9.7899999999999991</v>
      </c>
      <c r="S211" s="725">
        <v>4333.8140000000003</v>
      </c>
      <c r="T211" s="733">
        <v>9.7100000000000009</v>
      </c>
      <c r="U211" s="725">
        <v>4444.8729999999996</v>
      </c>
      <c r="V211" s="733">
        <v>9.68</v>
      </c>
      <c r="W211" s="725">
        <v>4516.0829999999996</v>
      </c>
      <c r="X211" s="734">
        <v>9.7200000000000006</v>
      </c>
    </row>
    <row r="212" spans="2:24" x14ac:dyDescent="0.2">
      <c r="B212" s="724" t="s">
        <v>98</v>
      </c>
      <c r="C212" s="725">
        <v>707.34799999999996</v>
      </c>
      <c r="D212" s="733">
        <v>13.11</v>
      </c>
      <c r="E212" s="725">
        <v>813.19600000000003</v>
      </c>
      <c r="F212" s="733">
        <v>12.99</v>
      </c>
      <c r="G212" s="725">
        <v>941.21600000000001</v>
      </c>
      <c r="H212" s="733">
        <v>12.99</v>
      </c>
      <c r="I212" s="725">
        <v>1080.4870000000001</v>
      </c>
      <c r="J212" s="733">
        <v>12.87</v>
      </c>
      <c r="K212" s="725">
        <v>1199.1089999999999</v>
      </c>
      <c r="L212" s="733">
        <v>12.89</v>
      </c>
      <c r="M212" s="725">
        <v>1307.9190000000001</v>
      </c>
      <c r="N212" s="733">
        <v>12.9</v>
      </c>
      <c r="O212" s="725">
        <v>1394.145</v>
      </c>
      <c r="P212" s="733">
        <v>12.87</v>
      </c>
      <c r="Q212" s="725">
        <v>1468.4190000000001</v>
      </c>
      <c r="R212" s="733">
        <v>12.82</v>
      </c>
      <c r="S212" s="725">
        <v>1539.893</v>
      </c>
      <c r="T212" s="733">
        <v>12.77</v>
      </c>
      <c r="U212" s="725">
        <v>1578.412</v>
      </c>
      <c r="V212" s="733">
        <v>12.91</v>
      </c>
      <c r="W212" s="725">
        <v>1624.009</v>
      </c>
      <c r="X212" s="734">
        <v>12.98</v>
      </c>
    </row>
    <row r="213" spans="2:24" x14ac:dyDescent="0.2">
      <c r="B213" s="724" t="s">
        <v>99</v>
      </c>
      <c r="C213" s="725">
        <v>1118.819</v>
      </c>
      <c r="D213" s="733">
        <v>26.13</v>
      </c>
      <c r="E213" s="725">
        <v>1206.117</v>
      </c>
      <c r="F213" s="733">
        <v>25.8</v>
      </c>
      <c r="G213" s="725">
        <v>1318.558</v>
      </c>
      <c r="H213" s="733">
        <v>25.35</v>
      </c>
      <c r="I213" s="725">
        <v>1436.221</v>
      </c>
      <c r="J213" s="733">
        <v>24.93</v>
      </c>
      <c r="K213" s="725">
        <v>1552.7239999999999</v>
      </c>
      <c r="L213" s="733">
        <v>24.6</v>
      </c>
      <c r="M213" s="725">
        <v>1551.104</v>
      </c>
      <c r="N213" s="733">
        <v>25.01</v>
      </c>
      <c r="O213" s="725">
        <v>1632.421</v>
      </c>
      <c r="P213" s="733">
        <v>25.16</v>
      </c>
      <c r="Q213" s="725">
        <v>1732.575</v>
      </c>
      <c r="R213" s="733">
        <v>24.95</v>
      </c>
      <c r="S213" s="725">
        <v>1775.999</v>
      </c>
      <c r="T213" s="733">
        <v>25.23</v>
      </c>
      <c r="U213" s="725">
        <v>1757.2660000000001</v>
      </c>
      <c r="V213" s="733">
        <v>26.17</v>
      </c>
      <c r="W213" s="725">
        <v>1834.5119999999999</v>
      </c>
      <c r="X213" s="734">
        <v>26.07</v>
      </c>
    </row>
    <row r="214" spans="2:24" x14ac:dyDescent="0.2">
      <c r="B214" s="724" t="s">
        <v>100</v>
      </c>
      <c r="C214" s="725">
        <v>638.60500000000002</v>
      </c>
      <c r="D214" s="733">
        <v>14.76</v>
      </c>
      <c r="E214" s="725">
        <v>763.86400000000003</v>
      </c>
      <c r="F214" s="733">
        <v>13.17</v>
      </c>
      <c r="G214" s="725">
        <v>925.29100000000005</v>
      </c>
      <c r="H214" s="733">
        <v>11.92</v>
      </c>
      <c r="I214" s="725">
        <v>1088.384</v>
      </c>
      <c r="J214" s="733">
        <v>11.08</v>
      </c>
      <c r="K214" s="725">
        <v>1241.6300000000001</v>
      </c>
      <c r="L214" s="733">
        <v>10.51</v>
      </c>
      <c r="M214" s="725">
        <v>1365.0150000000001</v>
      </c>
      <c r="N214" s="733">
        <v>10.18</v>
      </c>
      <c r="O214" s="725">
        <v>1457.3979999999999</v>
      </c>
      <c r="P214" s="733">
        <v>9.98</v>
      </c>
      <c r="Q214" s="725">
        <v>1502.8489999999999</v>
      </c>
      <c r="R214" s="733">
        <v>10.050000000000001</v>
      </c>
      <c r="S214" s="725">
        <v>1550.2139999999999</v>
      </c>
      <c r="T214" s="733">
        <v>10.07</v>
      </c>
      <c r="U214" s="725">
        <v>1591.88</v>
      </c>
      <c r="V214" s="733">
        <v>10.1</v>
      </c>
      <c r="W214" s="725">
        <v>1642.4949999999999</v>
      </c>
      <c r="X214" s="734">
        <v>10.050000000000001</v>
      </c>
    </row>
    <row r="215" spans="2:24" x14ac:dyDescent="0.2">
      <c r="B215" s="724" t="s">
        <v>101</v>
      </c>
      <c r="C215" s="725">
        <v>121.253</v>
      </c>
      <c r="D215" s="733">
        <v>19.79</v>
      </c>
      <c r="E215" s="725">
        <v>152.27699999999999</v>
      </c>
      <c r="F215" s="733">
        <v>18.809999999999999</v>
      </c>
      <c r="G215" s="725">
        <v>197.18100000000001</v>
      </c>
      <c r="H215" s="733">
        <v>17.62</v>
      </c>
      <c r="I215" s="725">
        <v>254.69300000000001</v>
      </c>
      <c r="J215" s="733">
        <v>16.38</v>
      </c>
      <c r="K215" s="725">
        <v>317.42899999999997</v>
      </c>
      <c r="L215" s="733">
        <v>15.6</v>
      </c>
      <c r="M215" s="725">
        <v>384.21499999999997</v>
      </c>
      <c r="N215" s="733">
        <v>15.12</v>
      </c>
      <c r="O215" s="725">
        <v>449.63200000000001</v>
      </c>
      <c r="P215" s="733">
        <v>14.9</v>
      </c>
      <c r="Q215" s="725">
        <v>513.01300000000003</v>
      </c>
      <c r="R215" s="733">
        <v>14.79</v>
      </c>
      <c r="S215" s="725">
        <v>572.76099999999997</v>
      </c>
      <c r="T215" s="733">
        <v>14.76</v>
      </c>
      <c r="U215" s="725">
        <v>615.37699999999995</v>
      </c>
      <c r="V215" s="733">
        <v>14.76</v>
      </c>
      <c r="W215" s="725">
        <v>658.20500000000004</v>
      </c>
      <c r="X215" s="734">
        <v>15.02</v>
      </c>
    </row>
    <row r="216" spans="2:24" x14ac:dyDescent="0.2">
      <c r="B216" s="724" t="s">
        <v>102</v>
      </c>
      <c r="C216" s="725">
        <v>933.16099999999994</v>
      </c>
      <c r="D216" s="733">
        <v>17.13</v>
      </c>
      <c r="E216" s="725">
        <v>1029.625</v>
      </c>
      <c r="F216" s="733">
        <v>16.3</v>
      </c>
      <c r="G216" s="725">
        <v>1160.047</v>
      </c>
      <c r="H216" s="733">
        <v>16.03</v>
      </c>
      <c r="I216" s="725">
        <v>1292.5319999999999</v>
      </c>
      <c r="J216" s="733">
        <v>15.94</v>
      </c>
      <c r="K216" s="725">
        <v>1416.13</v>
      </c>
      <c r="L216" s="733">
        <v>15.92</v>
      </c>
      <c r="M216" s="725">
        <v>1521.181</v>
      </c>
      <c r="N216" s="733">
        <v>15.92</v>
      </c>
      <c r="O216" s="725">
        <v>1606.2270000000001</v>
      </c>
      <c r="P216" s="733">
        <v>15.92</v>
      </c>
      <c r="Q216" s="725">
        <v>1676.5329999999999</v>
      </c>
      <c r="R216" s="733">
        <v>15.86</v>
      </c>
      <c r="S216" s="725">
        <v>1737.662</v>
      </c>
      <c r="T216" s="733">
        <v>15.89</v>
      </c>
      <c r="U216" s="725">
        <v>1789.2380000000001</v>
      </c>
      <c r="V216" s="733">
        <v>15.92</v>
      </c>
      <c r="W216" s="725">
        <v>1839.018</v>
      </c>
      <c r="X216" s="734">
        <v>15.96</v>
      </c>
    </row>
    <row r="217" spans="2:24" x14ac:dyDescent="0.2">
      <c r="B217" s="724" t="s">
        <v>103</v>
      </c>
      <c r="C217" s="725">
        <v>913.46400000000006</v>
      </c>
      <c r="D217" s="733">
        <v>14.16</v>
      </c>
      <c r="E217" s="725">
        <v>1085.1320000000001</v>
      </c>
      <c r="F217" s="733">
        <v>13.28</v>
      </c>
      <c r="G217" s="725">
        <v>1319.6089999999999</v>
      </c>
      <c r="H217" s="733">
        <v>12.72</v>
      </c>
      <c r="I217" s="725">
        <v>1569.2260000000001</v>
      </c>
      <c r="J217" s="733">
        <v>12.36</v>
      </c>
      <c r="K217" s="725">
        <v>1820.2550000000001</v>
      </c>
      <c r="L217" s="733">
        <v>12.13</v>
      </c>
      <c r="M217" s="725">
        <v>2066.13</v>
      </c>
      <c r="N217" s="733">
        <v>11.98</v>
      </c>
      <c r="O217" s="725">
        <v>2302.701</v>
      </c>
      <c r="P217" s="733">
        <v>11.88</v>
      </c>
      <c r="Q217" s="725">
        <v>2532.0549999999998</v>
      </c>
      <c r="R217" s="733">
        <v>11.8</v>
      </c>
      <c r="S217" s="725">
        <v>2745.2849999999999</v>
      </c>
      <c r="T217" s="733">
        <v>11.77</v>
      </c>
      <c r="U217" s="725">
        <v>2934.721</v>
      </c>
      <c r="V217" s="733">
        <v>11.75</v>
      </c>
      <c r="W217" s="725">
        <v>3099.99</v>
      </c>
      <c r="X217" s="734">
        <v>11.75</v>
      </c>
    </row>
    <row r="218" spans="2:24" ht="13.5" thickBot="1" x14ac:dyDescent="0.25">
      <c r="B218" s="757" t="s">
        <v>104</v>
      </c>
      <c r="C218" s="727">
        <v>1003.494</v>
      </c>
      <c r="D218" s="735">
        <v>18.89</v>
      </c>
      <c r="E218" s="727">
        <v>1168.5809999999999</v>
      </c>
      <c r="F218" s="735">
        <v>17.72</v>
      </c>
      <c r="G218" s="727">
        <v>1401.6610000000001</v>
      </c>
      <c r="H218" s="735">
        <v>16.16</v>
      </c>
      <c r="I218" s="727">
        <v>1636.3209999999999</v>
      </c>
      <c r="J218" s="735">
        <v>14.93</v>
      </c>
      <c r="K218" s="727">
        <v>1901.9839999999999</v>
      </c>
      <c r="L218" s="735">
        <v>13.86</v>
      </c>
      <c r="M218" s="727">
        <v>2156.5709999999999</v>
      </c>
      <c r="N218" s="735">
        <v>13.09</v>
      </c>
      <c r="O218" s="727">
        <v>2404.3209999999999</v>
      </c>
      <c r="P218" s="735">
        <v>12.46</v>
      </c>
      <c r="Q218" s="727">
        <v>2623.9490000000001</v>
      </c>
      <c r="R218" s="735">
        <v>12.03</v>
      </c>
      <c r="S218" s="727">
        <v>2837.9229999999998</v>
      </c>
      <c r="T218" s="735">
        <v>11.66</v>
      </c>
      <c r="U218" s="727">
        <v>3044.3220000000001</v>
      </c>
      <c r="V218" s="735">
        <v>11.35</v>
      </c>
      <c r="W218" s="727">
        <v>3202.65</v>
      </c>
      <c r="X218" s="736">
        <v>11.15</v>
      </c>
    </row>
    <row r="221" spans="2:24" x14ac:dyDescent="0.2">
      <c r="B221" s="788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89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90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17824.224999999999</v>
      </c>
      <c r="D224" s="754">
        <f t="shared" ref="D224:D232" si="83">E207</f>
        <v>19352.633000000002</v>
      </c>
      <c r="E224" s="754">
        <f t="shared" ref="E224:E232" si="84">G207</f>
        <v>21322.974999999999</v>
      </c>
      <c r="F224" s="754">
        <f t="shared" ref="F224:F232" si="85">I207</f>
        <v>23361.858</v>
      </c>
      <c r="G224" s="754">
        <f t="shared" ref="G224:G232" si="86">K207</f>
        <v>25344.296999999999</v>
      </c>
      <c r="H224" s="754">
        <f t="shared" ref="H224:H232" si="87">M207</f>
        <v>27101.046999999999</v>
      </c>
      <c r="I224" s="754">
        <f t="shared" ref="I224:I232" si="88">O207</f>
        <v>28648.923999999999</v>
      </c>
      <c r="J224" s="754">
        <f t="shared" ref="J224:J232" si="89">Q207</f>
        <v>30121.384999999998</v>
      </c>
      <c r="K224" s="754">
        <f t="shared" ref="K224:K232" si="90">S207</f>
        <v>31490.683000000001</v>
      </c>
      <c r="L224" s="754">
        <f t="shared" ref="L224:L232" si="91">U207</f>
        <v>32718.145</v>
      </c>
      <c r="M224" s="755">
        <f t="shared" ref="M224:M232" si="92">W207</f>
        <v>33772.752</v>
      </c>
      <c r="N224" s="722"/>
    </row>
    <row r="225" spans="2:14" x14ac:dyDescent="0.2">
      <c r="B225" s="743" t="s">
        <v>94</v>
      </c>
      <c r="C225" s="744">
        <f t="shared" si="82"/>
        <v>6680.7650000000003</v>
      </c>
      <c r="D225" s="744">
        <f t="shared" si="83"/>
        <v>6938.674</v>
      </c>
      <c r="E225" s="744">
        <f t="shared" si="84"/>
        <v>7291.491</v>
      </c>
      <c r="F225" s="744">
        <f t="shared" si="85"/>
        <v>7633.2870000000003</v>
      </c>
      <c r="G225" s="744">
        <f t="shared" si="86"/>
        <v>7951.3310000000001</v>
      </c>
      <c r="H225" s="744">
        <f t="shared" si="87"/>
        <v>8288.268</v>
      </c>
      <c r="I225" s="744">
        <f t="shared" si="88"/>
        <v>8554.2039999999997</v>
      </c>
      <c r="J225" s="744">
        <f t="shared" si="89"/>
        <v>8868.6810000000005</v>
      </c>
      <c r="K225" s="744">
        <f t="shared" si="90"/>
        <v>9161.866</v>
      </c>
      <c r="L225" s="744">
        <f t="shared" si="91"/>
        <v>9441.4380000000001</v>
      </c>
      <c r="M225" s="745">
        <f t="shared" si="92"/>
        <v>9667.4060000000009</v>
      </c>
      <c r="N225" s="725"/>
    </row>
    <row r="226" spans="2:14" x14ac:dyDescent="0.2">
      <c r="B226" s="743" t="s">
        <v>95</v>
      </c>
      <c r="C226" s="744">
        <f t="shared" si="82"/>
        <v>1663.288</v>
      </c>
      <c r="D226" s="744">
        <f t="shared" si="83"/>
        <v>1785.2470000000001</v>
      </c>
      <c r="E226" s="744">
        <f t="shared" si="84"/>
        <v>1940.2550000000001</v>
      </c>
      <c r="F226" s="744">
        <f t="shared" si="85"/>
        <v>2098.527</v>
      </c>
      <c r="G226" s="744">
        <f t="shared" si="86"/>
        <v>2254.7620000000002</v>
      </c>
      <c r="H226" s="744">
        <f t="shared" si="87"/>
        <v>2412.3609999999999</v>
      </c>
      <c r="I226" s="744">
        <f t="shared" si="88"/>
        <v>2516.5859999999998</v>
      </c>
      <c r="J226" s="744">
        <f t="shared" si="89"/>
        <v>2623.7310000000002</v>
      </c>
      <c r="K226" s="744">
        <f t="shared" si="90"/>
        <v>2759.3870000000002</v>
      </c>
      <c r="L226" s="744">
        <f t="shared" si="91"/>
        <v>2873.6219999999998</v>
      </c>
      <c r="M226" s="745">
        <f t="shared" si="92"/>
        <v>2958.7280000000001</v>
      </c>
      <c r="N226" s="725"/>
    </row>
    <row r="227" spans="2:14" x14ac:dyDescent="0.2">
      <c r="B227" s="743" t="s">
        <v>96</v>
      </c>
      <c r="C227" s="744">
        <f t="shared" si="82"/>
        <v>1562.9290000000001</v>
      </c>
      <c r="D227" s="744">
        <f t="shared" si="83"/>
        <v>1676.617</v>
      </c>
      <c r="E227" s="744">
        <f t="shared" si="84"/>
        <v>1825.075</v>
      </c>
      <c r="F227" s="744">
        <f t="shared" si="85"/>
        <v>1986.154</v>
      </c>
      <c r="G227" s="744">
        <f t="shared" si="86"/>
        <v>2128.0540000000001</v>
      </c>
      <c r="H227" s="744">
        <f t="shared" si="87"/>
        <v>2255.86</v>
      </c>
      <c r="I227" s="744">
        <f t="shared" si="88"/>
        <v>2350.1080000000002</v>
      </c>
      <c r="J227" s="744">
        <f t="shared" si="89"/>
        <v>2432.5230000000001</v>
      </c>
      <c r="K227" s="744">
        <f t="shared" si="90"/>
        <v>2498.9479999999999</v>
      </c>
      <c r="L227" s="744">
        <f t="shared" si="91"/>
        <v>2561.1</v>
      </c>
      <c r="M227" s="745">
        <f t="shared" si="92"/>
        <v>2615.556</v>
      </c>
      <c r="N227" s="725"/>
    </row>
    <row r="228" spans="2:14" x14ac:dyDescent="0.2">
      <c r="B228" s="743" t="s">
        <v>97</v>
      </c>
      <c r="C228" s="744">
        <f t="shared" si="82"/>
        <v>2627.0949999999998</v>
      </c>
      <c r="D228" s="744">
        <f t="shared" si="83"/>
        <v>2830.665</v>
      </c>
      <c r="E228" s="744">
        <f t="shared" si="84"/>
        <v>3085.0520000000001</v>
      </c>
      <c r="F228" s="744">
        <f t="shared" si="85"/>
        <v>3355.087</v>
      </c>
      <c r="G228" s="744">
        <f t="shared" si="86"/>
        <v>3618.2710000000002</v>
      </c>
      <c r="H228" s="744">
        <f t="shared" si="87"/>
        <v>3845.0259999999998</v>
      </c>
      <c r="I228" s="744">
        <f t="shared" si="88"/>
        <v>4032.5810000000001</v>
      </c>
      <c r="J228" s="744">
        <f t="shared" si="89"/>
        <v>4191.5469999999996</v>
      </c>
      <c r="K228" s="744">
        <f t="shared" si="90"/>
        <v>4333.8140000000003</v>
      </c>
      <c r="L228" s="744">
        <f t="shared" si="91"/>
        <v>4444.8729999999996</v>
      </c>
      <c r="M228" s="745">
        <f t="shared" si="92"/>
        <v>4516.0829999999996</v>
      </c>
      <c r="N228" s="725"/>
    </row>
    <row r="229" spans="2:14" x14ac:dyDescent="0.2">
      <c r="B229" s="743" t="s">
        <v>98</v>
      </c>
      <c r="C229" s="744">
        <f t="shared" si="82"/>
        <v>707.34799999999996</v>
      </c>
      <c r="D229" s="744">
        <f t="shared" si="83"/>
        <v>813.19600000000003</v>
      </c>
      <c r="E229" s="744">
        <f t="shared" si="84"/>
        <v>941.21600000000001</v>
      </c>
      <c r="F229" s="744">
        <f t="shared" si="85"/>
        <v>1080.4870000000001</v>
      </c>
      <c r="G229" s="744">
        <f t="shared" si="86"/>
        <v>1199.1089999999999</v>
      </c>
      <c r="H229" s="744">
        <f t="shared" si="87"/>
        <v>1307.9190000000001</v>
      </c>
      <c r="I229" s="744">
        <f t="shared" si="88"/>
        <v>1394.145</v>
      </c>
      <c r="J229" s="744">
        <f t="shared" si="89"/>
        <v>1468.4190000000001</v>
      </c>
      <c r="K229" s="744">
        <f t="shared" si="90"/>
        <v>1539.893</v>
      </c>
      <c r="L229" s="744">
        <f t="shared" si="91"/>
        <v>1578.412</v>
      </c>
      <c r="M229" s="745">
        <f t="shared" si="92"/>
        <v>1624.009</v>
      </c>
      <c r="N229" s="725"/>
    </row>
    <row r="230" spans="2:14" x14ac:dyDescent="0.2">
      <c r="B230" s="743" t="s">
        <v>99</v>
      </c>
      <c r="C230" s="744">
        <f t="shared" si="82"/>
        <v>1118.819</v>
      </c>
      <c r="D230" s="744">
        <f t="shared" si="83"/>
        <v>1206.117</v>
      </c>
      <c r="E230" s="744">
        <f t="shared" si="84"/>
        <v>1318.558</v>
      </c>
      <c r="F230" s="744">
        <f t="shared" si="85"/>
        <v>1436.221</v>
      </c>
      <c r="G230" s="744">
        <f t="shared" si="86"/>
        <v>1552.7239999999999</v>
      </c>
      <c r="H230" s="744">
        <f t="shared" si="87"/>
        <v>1551.104</v>
      </c>
      <c r="I230" s="744">
        <f t="shared" si="88"/>
        <v>1632.421</v>
      </c>
      <c r="J230" s="744">
        <f t="shared" si="89"/>
        <v>1732.575</v>
      </c>
      <c r="K230" s="744">
        <f t="shared" si="90"/>
        <v>1775.999</v>
      </c>
      <c r="L230" s="744">
        <f t="shared" si="91"/>
        <v>1757.2660000000001</v>
      </c>
      <c r="M230" s="745">
        <f t="shared" si="92"/>
        <v>1834.5119999999999</v>
      </c>
      <c r="N230" s="725"/>
    </row>
    <row r="231" spans="2:14" x14ac:dyDescent="0.2">
      <c r="B231" s="743" t="s">
        <v>100</v>
      </c>
      <c r="C231" s="744">
        <f t="shared" si="82"/>
        <v>638.60500000000002</v>
      </c>
      <c r="D231" s="744">
        <f t="shared" si="83"/>
        <v>763.86400000000003</v>
      </c>
      <c r="E231" s="744">
        <f t="shared" si="84"/>
        <v>925.29100000000005</v>
      </c>
      <c r="F231" s="744">
        <f t="shared" si="85"/>
        <v>1088.384</v>
      </c>
      <c r="G231" s="744">
        <f t="shared" si="86"/>
        <v>1241.6300000000001</v>
      </c>
      <c r="H231" s="744">
        <f t="shared" si="87"/>
        <v>1365.0150000000001</v>
      </c>
      <c r="I231" s="744">
        <f t="shared" si="88"/>
        <v>1457.3979999999999</v>
      </c>
      <c r="J231" s="744">
        <f t="shared" si="89"/>
        <v>1502.8489999999999</v>
      </c>
      <c r="K231" s="744">
        <f t="shared" si="90"/>
        <v>1550.2139999999999</v>
      </c>
      <c r="L231" s="744">
        <f t="shared" si="91"/>
        <v>1591.88</v>
      </c>
      <c r="M231" s="745">
        <f t="shared" si="92"/>
        <v>1642.4949999999999</v>
      </c>
      <c r="N231" s="725"/>
    </row>
    <row r="232" spans="2:14" x14ac:dyDescent="0.2">
      <c r="B232" s="743" t="s">
        <v>101</v>
      </c>
      <c r="C232" s="744">
        <f t="shared" si="82"/>
        <v>121.253</v>
      </c>
      <c r="D232" s="744">
        <f t="shared" si="83"/>
        <v>152.27699999999999</v>
      </c>
      <c r="E232" s="744">
        <f t="shared" si="84"/>
        <v>197.18100000000001</v>
      </c>
      <c r="F232" s="744">
        <f t="shared" si="85"/>
        <v>254.69300000000001</v>
      </c>
      <c r="G232" s="744">
        <f t="shared" si="86"/>
        <v>317.42899999999997</v>
      </c>
      <c r="H232" s="744">
        <f t="shared" si="87"/>
        <v>384.21499999999997</v>
      </c>
      <c r="I232" s="744">
        <f t="shared" si="88"/>
        <v>449.63200000000001</v>
      </c>
      <c r="J232" s="744">
        <f t="shared" si="89"/>
        <v>513.01300000000003</v>
      </c>
      <c r="K232" s="744">
        <f t="shared" si="90"/>
        <v>572.76099999999997</v>
      </c>
      <c r="L232" s="744">
        <f t="shared" si="91"/>
        <v>615.37699999999995</v>
      </c>
      <c r="M232" s="745">
        <f t="shared" si="92"/>
        <v>658.20500000000004</v>
      </c>
      <c r="N232" s="725"/>
    </row>
    <row r="233" spans="2:14" x14ac:dyDescent="0.2">
      <c r="B233" s="743" t="s">
        <v>102</v>
      </c>
      <c r="C233" s="744">
        <f t="shared" ref="C233:C235" si="93">C216</f>
        <v>933.16099999999994</v>
      </c>
      <c r="D233" s="744">
        <f t="shared" ref="D233:D235" si="94">E216</f>
        <v>1029.625</v>
      </c>
      <c r="E233" s="744">
        <f t="shared" ref="E233:E235" si="95">G216</f>
        <v>1160.047</v>
      </c>
      <c r="F233" s="744">
        <f t="shared" ref="F233:F235" si="96">I216</f>
        <v>1292.5319999999999</v>
      </c>
      <c r="G233" s="744">
        <f t="shared" ref="G233:G235" si="97">K216</f>
        <v>1416.13</v>
      </c>
      <c r="H233" s="744">
        <f t="shared" ref="H233:H235" si="98">M216</f>
        <v>1521.181</v>
      </c>
      <c r="I233" s="744">
        <f t="shared" ref="I233:I235" si="99">O216</f>
        <v>1606.2270000000001</v>
      </c>
      <c r="J233" s="744">
        <f t="shared" ref="J233:J235" si="100">Q216</f>
        <v>1676.5329999999999</v>
      </c>
      <c r="K233" s="744">
        <f t="shared" ref="K233:K235" si="101">S216</f>
        <v>1737.662</v>
      </c>
      <c r="L233" s="744">
        <f t="shared" ref="L233:L235" si="102">U216</f>
        <v>1789.2380000000001</v>
      </c>
      <c r="M233" s="745">
        <f t="shared" ref="M233:M235" si="103">W216</f>
        <v>1839.018</v>
      </c>
      <c r="N233" s="725"/>
    </row>
    <row r="234" spans="2:14" x14ac:dyDescent="0.2">
      <c r="B234" s="743" t="s">
        <v>103</v>
      </c>
      <c r="C234" s="744">
        <f t="shared" si="93"/>
        <v>913.46400000000006</v>
      </c>
      <c r="D234" s="744">
        <f t="shared" si="94"/>
        <v>1085.1320000000001</v>
      </c>
      <c r="E234" s="744">
        <f t="shared" si="95"/>
        <v>1319.6089999999999</v>
      </c>
      <c r="F234" s="744">
        <f t="shared" si="96"/>
        <v>1569.2260000000001</v>
      </c>
      <c r="G234" s="744">
        <f t="shared" si="97"/>
        <v>1820.2550000000001</v>
      </c>
      <c r="H234" s="744">
        <f t="shared" si="98"/>
        <v>2066.13</v>
      </c>
      <c r="I234" s="744">
        <f t="shared" si="99"/>
        <v>2302.701</v>
      </c>
      <c r="J234" s="744">
        <f t="shared" si="100"/>
        <v>2532.0549999999998</v>
      </c>
      <c r="K234" s="744">
        <f t="shared" si="101"/>
        <v>2745.2849999999999</v>
      </c>
      <c r="L234" s="744">
        <f t="shared" si="102"/>
        <v>2934.721</v>
      </c>
      <c r="M234" s="745">
        <f t="shared" si="103"/>
        <v>3099.99</v>
      </c>
      <c r="N234" s="725"/>
    </row>
    <row r="235" spans="2:14" ht="13.5" thickBot="1" x14ac:dyDescent="0.25">
      <c r="B235" s="746" t="s">
        <v>104</v>
      </c>
      <c r="C235" s="747">
        <f t="shared" si="93"/>
        <v>1003.494</v>
      </c>
      <c r="D235" s="747">
        <f t="shared" si="94"/>
        <v>1168.5809999999999</v>
      </c>
      <c r="E235" s="747">
        <f t="shared" si="95"/>
        <v>1401.6610000000001</v>
      </c>
      <c r="F235" s="747">
        <f t="shared" si="96"/>
        <v>1636.3209999999999</v>
      </c>
      <c r="G235" s="747">
        <f t="shared" si="97"/>
        <v>1901.9839999999999</v>
      </c>
      <c r="H235" s="747">
        <f t="shared" si="98"/>
        <v>2156.5709999999999</v>
      </c>
      <c r="I235" s="747">
        <f t="shared" si="99"/>
        <v>2404.3209999999999</v>
      </c>
      <c r="J235" s="747">
        <f t="shared" si="100"/>
        <v>2623.9490000000001</v>
      </c>
      <c r="K235" s="747">
        <f t="shared" si="101"/>
        <v>2837.9229999999998</v>
      </c>
      <c r="L235" s="747">
        <f t="shared" si="102"/>
        <v>3044.3220000000001</v>
      </c>
      <c r="M235" s="748">
        <f t="shared" si="103"/>
        <v>3202.65</v>
      </c>
      <c r="N235" s="725"/>
    </row>
    <row r="238" spans="2:14" x14ac:dyDescent="0.2">
      <c r="B238" s="788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89"/>
      <c r="C239" s="717" t="s">
        <v>489</v>
      </c>
      <c r="D239" s="717" t="s">
        <v>489</v>
      </c>
      <c r="E239" s="717" t="s">
        <v>489</v>
      </c>
      <c r="F239" s="717" t="s">
        <v>489</v>
      </c>
      <c r="G239" s="717" t="s">
        <v>489</v>
      </c>
      <c r="H239" s="717" t="s">
        <v>489</v>
      </c>
      <c r="I239" s="717" t="s">
        <v>489</v>
      </c>
      <c r="J239" s="717" t="s">
        <v>489</v>
      </c>
      <c r="K239" s="717" t="s">
        <v>489</v>
      </c>
      <c r="L239" s="717" t="s">
        <v>489</v>
      </c>
      <c r="M239" s="719" t="s">
        <v>489</v>
      </c>
      <c r="N239" s="738"/>
    </row>
    <row r="240" spans="2:14" ht="41.25" thickBot="1" x14ac:dyDescent="0.25">
      <c r="B240" s="790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18134.319</v>
      </c>
      <c r="D241" s="754">
        <f t="shared" ref="D241:D252" si="105">SUM(D190,E207)</f>
        <v>19694.018</v>
      </c>
      <c r="E241" s="754">
        <f t="shared" ref="E241:E252" si="106">SUM(E190,G207)</f>
        <v>21696.309999999998</v>
      </c>
      <c r="F241" s="754">
        <f t="shared" ref="F241:F252" si="107">SUM(F190,I207)</f>
        <v>23763.465</v>
      </c>
      <c r="G241" s="754">
        <f t="shared" ref="G241:G252" si="108">SUM(G190,K207)</f>
        <v>25772.464</v>
      </c>
      <c r="H241" s="754">
        <f t="shared" ref="H241:H252" si="109">SUM(H190,M207)</f>
        <v>27550.415999999997</v>
      </c>
      <c r="I241" s="754">
        <f t="shared" ref="I241:I252" si="110">SUM(I190,O207)</f>
        <v>29113.935999999998</v>
      </c>
      <c r="J241" s="754">
        <f t="shared" ref="J241:J252" si="111">SUM(J190,Q207)</f>
        <v>30602.313999999998</v>
      </c>
      <c r="K241" s="754">
        <f t="shared" ref="K241:K252" si="112">SUM(K190,S207)</f>
        <v>31984.716</v>
      </c>
      <c r="L241" s="754">
        <f t="shared" ref="L241:L252" si="113">SUM(L190,U207)</f>
        <v>33227.152000000002</v>
      </c>
      <c r="M241" s="755">
        <f t="shared" ref="M241:M252" si="114">SUM(M190,W207)</f>
        <v>34291.175999999999</v>
      </c>
      <c r="N241" s="722"/>
    </row>
    <row r="242" spans="1:14" x14ac:dyDescent="0.2">
      <c r="B242" s="743" t="s">
        <v>94</v>
      </c>
      <c r="C242" s="744">
        <f t="shared" si="104"/>
        <v>6727.8340000000007</v>
      </c>
      <c r="D242" s="744">
        <f t="shared" si="105"/>
        <v>6988.549</v>
      </c>
      <c r="E242" s="744">
        <f t="shared" si="106"/>
        <v>7344.4830000000002</v>
      </c>
      <c r="F242" s="744">
        <f t="shared" si="107"/>
        <v>7689.6350000000002</v>
      </c>
      <c r="G242" s="744">
        <f t="shared" si="108"/>
        <v>8011.1100000000006</v>
      </c>
      <c r="H242" s="744">
        <f t="shared" si="109"/>
        <v>8350.8119999999999</v>
      </c>
      <c r="I242" s="744">
        <f t="shared" si="110"/>
        <v>8619.6149999999998</v>
      </c>
      <c r="J242" s="744">
        <f t="shared" si="111"/>
        <v>8936.1190000000006</v>
      </c>
      <c r="K242" s="744">
        <f t="shared" si="112"/>
        <v>9232.0169999999998</v>
      </c>
      <c r="L242" s="744">
        <f t="shared" si="113"/>
        <v>9513.9290000000001</v>
      </c>
      <c r="M242" s="745">
        <f t="shared" si="114"/>
        <v>9742.8490000000002</v>
      </c>
      <c r="N242" s="725"/>
    </row>
    <row r="243" spans="1:14" x14ac:dyDescent="0.2">
      <c r="B243" s="743" t="s">
        <v>95</v>
      </c>
      <c r="C243" s="744">
        <f t="shared" si="104"/>
        <v>1742.308</v>
      </c>
      <c r="D243" s="744">
        <f t="shared" si="105"/>
        <v>1875.259</v>
      </c>
      <c r="E243" s="744">
        <f t="shared" si="106"/>
        <v>2041.2030000000002</v>
      </c>
      <c r="F243" s="744">
        <f t="shared" si="107"/>
        <v>2208.279</v>
      </c>
      <c r="G243" s="744">
        <f t="shared" si="108"/>
        <v>2372.6060000000002</v>
      </c>
      <c r="H243" s="744">
        <f t="shared" si="109"/>
        <v>2535.1639999999998</v>
      </c>
      <c r="I243" s="744">
        <f t="shared" si="110"/>
        <v>2642.6089999999999</v>
      </c>
      <c r="J243" s="744">
        <f t="shared" si="111"/>
        <v>2755.4690000000001</v>
      </c>
      <c r="K243" s="744">
        <f t="shared" si="112"/>
        <v>2895.2530000000002</v>
      </c>
      <c r="L243" s="744">
        <f t="shared" si="113"/>
        <v>3015.7739999999999</v>
      </c>
      <c r="M243" s="745">
        <f t="shared" si="114"/>
        <v>3102.06</v>
      </c>
      <c r="N243" s="725"/>
    </row>
    <row r="244" spans="1:14" x14ac:dyDescent="0.2">
      <c r="B244" s="743" t="s">
        <v>96</v>
      </c>
      <c r="C244" s="744">
        <f t="shared" si="104"/>
        <v>1564.191</v>
      </c>
      <c r="D244" s="744">
        <f t="shared" si="105"/>
        <v>1677.97</v>
      </c>
      <c r="E244" s="744">
        <f t="shared" si="106"/>
        <v>1826.452</v>
      </c>
      <c r="F244" s="744">
        <f t="shared" si="107"/>
        <v>1987.5719999999999</v>
      </c>
      <c r="G244" s="744">
        <f t="shared" si="108"/>
        <v>2129.5160000000001</v>
      </c>
      <c r="H244" s="744">
        <f t="shared" si="109"/>
        <v>2257.3510000000001</v>
      </c>
      <c r="I244" s="744">
        <f t="shared" si="110"/>
        <v>2351.6120000000001</v>
      </c>
      <c r="J244" s="744">
        <f t="shared" si="111"/>
        <v>2434.0390000000002</v>
      </c>
      <c r="K244" s="744">
        <f t="shared" si="112"/>
        <v>2500.5</v>
      </c>
      <c r="L244" s="744">
        <f t="shared" si="113"/>
        <v>2562.7039999999997</v>
      </c>
      <c r="M244" s="745">
        <f t="shared" si="114"/>
        <v>2617.1820000000002</v>
      </c>
      <c r="N244" s="725"/>
    </row>
    <row r="245" spans="1:14" x14ac:dyDescent="0.2">
      <c r="B245" s="743" t="s">
        <v>97</v>
      </c>
      <c r="C245" s="744">
        <f t="shared" si="104"/>
        <v>2629.2259999999997</v>
      </c>
      <c r="D245" s="744">
        <f t="shared" si="105"/>
        <v>2832.9270000000001</v>
      </c>
      <c r="E245" s="744">
        <f t="shared" si="106"/>
        <v>3087.5120000000002</v>
      </c>
      <c r="F245" s="744">
        <f t="shared" si="107"/>
        <v>3358.0509999999999</v>
      </c>
      <c r="G245" s="744">
        <f t="shared" si="108"/>
        <v>3622.1420000000003</v>
      </c>
      <c r="H245" s="744">
        <f t="shared" si="109"/>
        <v>3849.7579999999998</v>
      </c>
      <c r="I245" s="744">
        <f t="shared" si="110"/>
        <v>4038.1240000000003</v>
      </c>
      <c r="J245" s="744">
        <f t="shared" si="111"/>
        <v>4197.7809999999999</v>
      </c>
      <c r="K245" s="744">
        <f t="shared" si="112"/>
        <v>4340.4410000000007</v>
      </c>
      <c r="L245" s="744">
        <f t="shared" si="113"/>
        <v>4451.9309999999996</v>
      </c>
      <c r="M245" s="745">
        <f t="shared" si="114"/>
        <v>4523.3509999999997</v>
      </c>
      <c r="N245" s="725"/>
    </row>
    <row r="246" spans="1:14" x14ac:dyDescent="0.2">
      <c r="B246" s="743" t="s">
        <v>98</v>
      </c>
      <c r="C246" s="744">
        <f t="shared" si="104"/>
        <v>712.91599999999994</v>
      </c>
      <c r="D246" s="744">
        <f t="shared" si="105"/>
        <v>819.50700000000006</v>
      </c>
      <c r="E246" s="744">
        <f t="shared" si="106"/>
        <v>948.17600000000004</v>
      </c>
      <c r="F246" s="744">
        <f t="shared" si="107"/>
        <v>1088.1660000000002</v>
      </c>
      <c r="G246" s="744">
        <f t="shared" si="108"/>
        <v>1207.7849999999999</v>
      </c>
      <c r="H246" s="744">
        <f t="shared" si="109"/>
        <v>1317.8310000000001</v>
      </c>
      <c r="I246" s="744">
        <f t="shared" si="110"/>
        <v>1405.4690000000001</v>
      </c>
      <c r="J246" s="744">
        <f t="shared" si="111"/>
        <v>1481.3290000000002</v>
      </c>
      <c r="K246" s="744">
        <f t="shared" si="112"/>
        <v>1554.0050000000001</v>
      </c>
      <c r="L246" s="744">
        <f t="shared" si="113"/>
        <v>1592.6390000000001</v>
      </c>
      <c r="M246" s="745">
        <f t="shared" si="114"/>
        <v>1638.018</v>
      </c>
      <c r="N246" s="725"/>
    </row>
    <row r="247" spans="1:14" x14ac:dyDescent="0.2">
      <c r="B247" s="743" t="s">
        <v>99</v>
      </c>
      <c r="C247" s="744">
        <f t="shared" si="104"/>
        <v>1123.3419999999999</v>
      </c>
      <c r="D247" s="744">
        <f t="shared" si="105"/>
        <v>1210.7739999999999</v>
      </c>
      <c r="E247" s="744">
        <f t="shared" si="106"/>
        <v>1323.0930000000001</v>
      </c>
      <c r="F247" s="744">
        <f t="shared" si="107"/>
        <v>1440.7090000000001</v>
      </c>
      <c r="G247" s="744">
        <f t="shared" si="108"/>
        <v>1557.4069999999999</v>
      </c>
      <c r="H247" s="744">
        <f t="shared" si="109"/>
        <v>1556.152</v>
      </c>
      <c r="I247" s="744">
        <f t="shared" si="110"/>
        <v>1637.6970000000001</v>
      </c>
      <c r="J247" s="744">
        <f t="shared" si="111"/>
        <v>1737.7170000000001</v>
      </c>
      <c r="K247" s="744">
        <f t="shared" si="112"/>
        <v>1781.0060000000001</v>
      </c>
      <c r="L247" s="744">
        <f t="shared" si="113"/>
        <v>1762.145</v>
      </c>
      <c r="M247" s="745">
        <f t="shared" si="114"/>
        <v>1839.307</v>
      </c>
      <c r="N247" s="725"/>
    </row>
    <row r="248" spans="1:14" x14ac:dyDescent="0.2">
      <c r="B248" s="743" t="s">
        <v>100</v>
      </c>
      <c r="C248" s="744">
        <f t="shared" si="104"/>
        <v>638.66100000000006</v>
      </c>
      <c r="D248" s="744">
        <f t="shared" si="105"/>
        <v>763.93700000000001</v>
      </c>
      <c r="E248" s="744">
        <f t="shared" si="106"/>
        <v>925.40500000000009</v>
      </c>
      <c r="F248" s="744">
        <f t="shared" si="107"/>
        <v>1088.5709999999999</v>
      </c>
      <c r="G248" s="744">
        <f t="shared" si="108"/>
        <v>1241.8850000000002</v>
      </c>
      <c r="H248" s="744">
        <f t="shared" si="109"/>
        <v>1365.3310000000001</v>
      </c>
      <c r="I248" s="744">
        <f t="shared" si="110"/>
        <v>1457.7659999999998</v>
      </c>
      <c r="J248" s="744">
        <f t="shared" si="111"/>
        <v>1503.259</v>
      </c>
      <c r="K248" s="744">
        <f t="shared" si="112"/>
        <v>1550.6559999999999</v>
      </c>
      <c r="L248" s="744">
        <f t="shared" si="113"/>
        <v>1592.3480000000002</v>
      </c>
      <c r="M248" s="745">
        <f t="shared" si="114"/>
        <v>1642.9859999999999</v>
      </c>
      <c r="N248" s="725"/>
    </row>
    <row r="249" spans="1:14" x14ac:dyDescent="0.2">
      <c r="B249" s="743" t="s">
        <v>101</v>
      </c>
      <c r="C249" s="744">
        <f t="shared" si="104"/>
        <v>121.253</v>
      </c>
      <c r="D249" s="744">
        <f t="shared" si="105"/>
        <v>152.27699999999999</v>
      </c>
      <c r="E249" s="744">
        <f t="shared" si="106"/>
        <v>197.18100000000001</v>
      </c>
      <c r="F249" s="744">
        <f t="shared" si="107"/>
        <v>254.69300000000001</v>
      </c>
      <c r="G249" s="744">
        <f t="shared" si="108"/>
        <v>317.42899999999997</v>
      </c>
      <c r="H249" s="744">
        <f t="shared" si="109"/>
        <v>384.21499999999997</v>
      </c>
      <c r="I249" s="744">
        <f t="shared" si="110"/>
        <v>449.63200000000001</v>
      </c>
      <c r="J249" s="744">
        <f t="shared" si="111"/>
        <v>513.01300000000003</v>
      </c>
      <c r="K249" s="744">
        <f t="shared" si="112"/>
        <v>572.76099999999997</v>
      </c>
      <c r="L249" s="744">
        <f t="shared" si="113"/>
        <v>615.37699999999995</v>
      </c>
      <c r="M249" s="745">
        <f t="shared" si="114"/>
        <v>658.20500000000004</v>
      </c>
      <c r="N249" s="725"/>
    </row>
    <row r="250" spans="1:14" x14ac:dyDescent="0.2">
      <c r="B250" s="743" t="s">
        <v>102</v>
      </c>
      <c r="C250" s="744">
        <f t="shared" si="104"/>
        <v>933.96799999999996</v>
      </c>
      <c r="D250" s="744">
        <f t="shared" si="105"/>
        <v>1030.6959999999999</v>
      </c>
      <c r="E250" s="744">
        <f t="shared" si="106"/>
        <v>1161.4760000000001</v>
      </c>
      <c r="F250" s="744">
        <f t="shared" si="107"/>
        <v>1294.3239999999998</v>
      </c>
      <c r="G250" s="744">
        <f t="shared" si="108"/>
        <v>1418.2330000000002</v>
      </c>
      <c r="H250" s="744">
        <f t="shared" si="109"/>
        <v>1523.4840000000002</v>
      </c>
      <c r="I250" s="744">
        <f t="shared" si="110"/>
        <v>1608.64</v>
      </c>
      <c r="J250" s="744">
        <f t="shared" si="111"/>
        <v>1679.0719999999999</v>
      </c>
      <c r="K250" s="744">
        <f t="shared" si="112"/>
        <v>1740.348</v>
      </c>
      <c r="L250" s="744">
        <f t="shared" si="113"/>
        <v>1791.8980000000001</v>
      </c>
      <c r="M250" s="745">
        <f t="shared" si="114"/>
        <v>1841.759</v>
      </c>
      <c r="N250" s="725"/>
    </row>
    <row r="251" spans="1:14" x14ac:dyDescent="0.2">
      <c r="B251" s="743" t="s">
        <v>103</v>
      </c>
      <c r="C251" s="744">
        <f t="shared" si="104"/>
        <v>913.46400000000006</v>
      </c>
      <c r="D251" s="744">
        <f t="shared" si="105"/>
        <v>1085.1320000000001</v>
      </c>
      <c r="E251" s="744">
        <f t="shared" si="106"/>
        <v>1319.6089999999999</v>
      </c>
      <c r="F251" s="744">
        <f t="shared" si="107"/>
        <v>1569.2260000000001</v>
      </c>
      <c r="G251" s="744">
        <f t="shared" si="108"/>
        <v>1820.2550000000001</v>
      </c>
      <c r="H251" s="744">
        <f t="shared" si="109"/>
        <v>2066.13</v>
      </c>
      <c r="I251" s="744">
        <f t="shared" si="110"/>
        <v>2302.701</v>
      </c>
      <c r="J251" s="744">
        <f t="shared" si="111"/>
        <v>2532.0549999999998</v>
      </c>
      <c r="K251" s="744">
        <f t="shared" si="112"/>
        <v>2745.2849999999999</v>
      </c>
      <c r="L251" s="744">
        <f t="shared" si="113"/>
        <v>2934.721</v>
      </c>
      <c r="M251" s="745">
        <f t="shared" si="114"/>
        <v>3099.99</v>
      </c>
      <c r="N251" s="725"/>
    </row>
    <row r="252" spans="1:14" ht="13.5" thickBot="1" x14ac:dyDescent="0.25">
      <c r="B252" s="746" t="s">
        <v>104</v>
      </c>
      <c r="C252" s="747">
        <f t="shared" si="104"/>
        <v>1173.153</v>
      </c>
      <c r="D252" s="747">
        <f t="shared" si="105"/>
        <v>1354.3519999999999</v>
      </c>
      <c r="E252" s="747">
        <f t="shared" si="106"/>
        <v>1604.18</v>
      </c>
      <c r="F252" s="747">
        <f t="shared" si="107"/>
        <v>1853.3019999999999</v>
      </c>
      <c r="G252" s="747">
        <f t="shared" si="108"/>
        <v>2131.48</v>
      </c>
      <c r="H252" s="747">
        <f t="shared" si="109"/>
        <v>2396.7909999999997</v>
      </c>
      <c r="I252" s="747">
        <f t="shared" si="110"/>
        <v>2651.471</v>
      </c>
      <c r="J252" s="747">
        <f t="shared" si="111"/>
        <v>2876.9520000000002</v>
      </c>
      <c r="K252" s="747">
        <f t="shared" si="112"/>
        <v>3095.5119999999997</v>
      </c>
      <c r="L252" s="747">
        <f t="shared" si="113"/>
        <v>3307.7890000000002</v>
      </c>
      <c r="M252" s="748">
        <f t="shared" si="114"/>
        <v>3471.3690000000001</v>
      </c>
      <c r="N252" s="725"/>
    </row>
    <row r="254" spans="1:14" x14ac:dyDescent="0.2">
      <c r="A254" s="273"/>
    </row>
    <row r="255" spans="1:14" x14ac:dyDescent="0.2">
      <c r="B255" s="788" t="s">
        <v>749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89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90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7.992</v>
      </c>
      <c r="D258" s="722">
        <v>7.8019999999999996</v>
      </c>
      <c r="E258" s="722">
        <v>7.4710000000000001</v>
      </c>
      <c r="F258" s="722">
        <v>7.26</v>
      </c>
      <c r="G258" s="722">
        <v>6.9320000000000004</v>
      </c>
      <c r="H258" s="722">
        <v>6.758</v>
      </c>
      <c r="I258" s="722">
        <v>6.6029999999999998</v>
      </c>
      <c r="J258" s="722">
        <v>6.6029999999999998</v>
      </c>
      <c r="K258" s="722">
        <v>6.56</v>
      </c>
      <c r="L258" s="722">
        <v>6.5910000000000002</v>
      </c>
      <c r="M258" s="723">
        <v>6.649</v>
      </c>
    </row>
    <row r="259" spans="2:24" x14ac:dyDescent="0.2">
      <c r="B259" s="724" t="s">
        <v>94</v>
      </c>
      <c r="C259" s="725">
        <v>0.66600000000000004</v>
      </c>
      <c r="D259" s="725">
        <v>0.73099999999999998</v>
      </c>
      <c r="E259" s="725">
        <v>0.754</v>
      </c>
      <c r="F259" s="725">
        <v>0.82699999999999996</v>
      </c>
      <c r="G259" s="725">
        <v>0.86</v>
      </c>
      <c r="H259" s="725">
        <v>0.88500000000000001</v>
      </c>
      <c r="I259" s="725">
        <v>0.91500000000000004</v>
      </c>
      <c r="J259" s="725">
        <v>0.94499999999999995</v>
      </c>
      <c r="K259" s="725">
        <v>0.97699999999999998</v>
      </c>
      <c r="L259" s="725">
        <v>1.028</v>
      </c>
      <c r="M259" s="726">
        <v>1.0760000000000001</v>
      </c>
    </row>
    <row r="260" spans="2:24" x14ac:dyDescent="0.2">
      <c r="B260" s="724" t="s">
        <v>95</v>
      </c>
      <c r="C260" s="725">
        <v>2.8559999999999999</v>
      </c>
      <c r="D260" s="725">
        <v>2.7519999999999998</v>
      </c>
      <c r="E260" s="725">
        <v>2.6259999999999999</v>
      </c>
      <c r="F260" s="725">
        <v>2.5009999999999999</v>
      </c>
      <c r="G260" s="725">
        <v>2.3809999999999998</v>
      </c>
      <c r="H260" s="725">
        <v>2.3479999999999999</v>
      </c>
      <c r="I260" s="725">
        <v>2.3090000000000002</v>
      </c>
      <c r="J260" s="725">
        <v>2.403</v>
      </c>
      <c r="K260" s="725">
        <v>2.532</v>
      </c>
      <c r="L260" s="725">
        <v>2.6829999999999998</v>
      </c>
      <c r="M260" s="726">
        <v>2.887</v>
      </c>
    </row>
    <row r="261" spans="2:24" x14ac:dyDescent="0.2">
      <c r="B261" s="724" t="s">
        <v>96</v>
      </c>
      <c r="C261" s="725">
        <v>2.3E-2</v>
      </c>
      <c r="D261" s="725">
        <v>2.1000000000000001E-2</v>
      </c>
      <c r="E261" s="725">
        <v>1.9E-2</v>
      </c>
      <c r="F261" s="725">
        <v>1.6E-2</v>
      </c>
      <c r="G261" s="725">
        <v>1.4999999999999999E-2</v>
      </c>
      <c r="H261" s="725">
        <v>1.4E-2</v>
      </c>
      <c r="I261" s="725">
        <v>1.4999999999999999E-2</v>
      </c>
      <c r="J261" s="725">
        <v>1.7999999999999999E-2</v>
      </c>
      <c r="K261" s="725">
        <v>1.7000000000000001E-2</v>
      </c>
      <c r="L261" s="725">
        <v>1.7999999999999999E-2</v>
      </c>
      <c r="M261" s="726">
        <v>1.7000000000000001E-2</v>
      </c>
    </row>
    <row r="262" spans="2:24" x14ac:dyDescent="0.2">
      <c r="B262" s="724" t="s">
        <v>97</v>
      </c>
      <c r="C262" s="725">
        <v>3.2000000000000001E-2</v>
      </c>
      <c r="D262" s="725">
        <v>4.4999999999999998E-2</v>
      </c>
      <c r="E262" s="725">
        <v>7.0000000000000007E-2</v>
      </c>
      <c r="F262" s="725">
        <v>0.16900000000000001</v>
      </c>
      <c r="G262" s="725">
        <v>0.21</v>
      </c>
      <c r="H262" s="725">
        <v>0.20799999999999999</v>
      </c>
      <c r="I262" s="725">
        <v>0.19</v>
      </c>
      <c r="J262" s="725">
        <v>0.16700000000000001</v>
      </c>
      <c r="K262" s="725">
        <v>0.14299999999999999</v>
      </c>
      <c r="L262" s="725">
        <v>0.13100000000000001</v>
      </c>
      <c r="M262" s="726">
        <v>0.123</v>
      </c>
    </row>
    <row r="263" spans="2:24" x14ac:dyDescent="0.2">
      <c r="B263" s="724" t="s">
        <v>98</v>
      </c>
      <c r="C263" s="725">
        <v>0.185</v>
      </c>
      <c r="D263" s="725">
        <v>0.16400000000000001</v>
      </c>
      <c r="E263" s="725">
        <v>0.154</v>
      </c>
      <c r="F263" s="725">
        <v>0.183</v>
      </c>
      <c r="G263" s="725">
        <v>0.26400000000000001</v>
      </c>
      <c r="H263" s="725">
        <v>0.33100000000000002</v>
      </c>
      <c r="I263" s="725">
        <v>0.39700000000000002</v>
      </c>
      <c r="J263" s="725">
        <v>0.45</v>
      </c>
      <c r="K263" s="725">
        <v>0.47</v>
      </c>
      <c r="L263" s="725">
        <v>0.45800000000000002</v>
      </c>
      <c r="M263" s="726">
        <v>0.42</v>
      </c>
    </row>
    <row r="264" spans="2:24" x14ac:dyDescent="0.2">
      <c r="B264" s="724" t="s">
        <v>99</v>
      </c>
      <c r="C264" s="725">
        <v>0.121</v>
      </c>
      <c r="D264" s="725">
        <v>0.11799999999999999</v>
      </c>
      <c r="E264" s="725">
        <v>9.7000000000000003E-2</v>
      </c>
      <c r="F264" s="725">
        <v>8.1000000000000003E-2</v>
      </c>
      <c r="G264" s="725">
        <v>8.2000000000000003E-2</v>
      </c>
      <c r="H264" s="725">
        <v>8.6999999999999994E-2</v>
      </c>
      <c r="I264" s="725">
        <v>9.0999999999999998E-2</v>
      </c>
      <c r="J264" s="725">
        <v>0.1</v>
      </c>
      <c r="K264" s="725">
        <v>9.7000000000000003E-2</v>
      </c>
      <c r="L264" s="725">
        <v>0.104</v>
      </c>
      <c r="M264" s="726">
        <v>0.107</v>
      </c>
    </row>
    <row r="265" spans="2:24" x14ac:dyDescent="0.2">
      <c r="B265" s="724" t="s">
        <v>100</v>
      </c>
      <c r="C265" s="725">
        <v>3.0000000000000001E-3</v>
      </c>
      <c r="D265" s="725">
        <v>4.0000000000000001E-3</v>
      </c>
      <c r="E265" s="725">
        <v>1.2E-2</v>
      </c>
      <c r="F265" s="725">
        <v>1.4E-2</v>
      </c>
      <c r="G265" s="725">
        <v>1.2999999999999999E-2</v>
      </c>
      <c r="H265" s="725">
        <v>1.2E-2</v>
      </c>
      <c r="I265" s="725">
        <v>0.01</v>
      </c>
      <c r="J265" s="725">
        <v>7.0000000000000001E-3</v>
      </c>
      <c r="K265" s="725">
        <v>6.0000000000000001E-3</v>
      </c>
      <c r="L265" s="725">
        <v>5.0000000000000001E-3</v>
      </c>
      <c r="M265" s="726">
        <v>4.0000000000000001E-3</v>
      </c>
    </row>
    <row r="266" spans="2:24" x14ac:dyDescent="0.2">
      <c r="B266" s="724" t="s">
        <v>101</v>
      </c>
      <c r="C266" s="725">
        <v>0</v>
      </c>
      <c r="D266" s="725">
        <v>0</v>
      </c>
      <c r="E266" s="725">
        <v>0</v>
      </c>
      <c r="F266" s="725">
        <v>0</v>
      </c>
      <c r="G266" s="725">
        <v>0</v>
      </c>
      <c r="H266" s="725">
        <v>0</v>
      </c>
      <c r="I266" s="725">
        <v>0</v>
      </c>
      <c r="J266" s="725">
        <v>0</v>
      </c>
      <c r="K266" s="725">
        <v>0</v>
      </c>
      <c r="L266" s="725">
        <v>0</v>
      </c>
      <c r="M266" s="726">
        <v>0</v>
      </c>
    </row>
    <row r="267" spans="2:24" x14ac:dyDescent="0.2">
      <c r="B267" s="724" t="s">
        <v>102</v>
      </c>
      <c r="C267" s="725">
        <v>8.1000000000000003E-2</v>
      </c>
      <c r="D267" s="725">
        <v>0.08</v>
      </c>
      <c r="E267" s="725">
        <v>7.6999999999999999E-2</v>
      </c>
      <c r="F267" s="725">
        <v>8.2000000000000003E-2</v>
      </c>
      <c r="G267" s="725">
        <v>7.6999999999999999E-2</v>
      </c>
      <c r="H267" s="725">
        <v>6.7000000000000004E-2</v>
      </c>
      <c r="I267" s="725">
        <v>5.2999999999999999E-2</v>
      </c>
      <c r="J267" s="725">
        <v>4.7E-2</v>
      </c>
      <c r="K267" s="725">
        <v>4.4999999999999998E-2</v>
      </c>
      <c r="L267" s="725">
        <v>3.7999999999999999E-2</v>
      </c>
      <c r="M267" s="726">
        <v>3.5000000000000003E-2</v>
      </c>
    </row>
    <row r="268" spans="2:24" x14ac:dyDescent="0.2">
      <c r="B268" s="724" t="s">
        <v>103</v>
      </c>
      <c r="C268" s="725">
        <v>0</v>
      </c>
      <c r="D268" s="725">
        <v>0</v>
      </c>
      <c r="E268" s="725">
        <v>0</v>
      </c>
      <c r="F268" s="725">
        <v>0</v>
      </c>
      <c r="G268" s="725">
        <v>0</v>
      </c>
      <c r="H268" s="725">
        <v>0</v>
      </c>
      <c r="I268" s="725">
        <v>0</v>
      </c>
      <c r="J268" s="725">
        <v>0</v>
      </c>
      <c r="K268" s="725">
        <v>0</v>
      </c>
      <c r="L268" s="725">
        <v>0</v>
      </c>
      <c r="M268" s="726">
        <v>0</v>
      </c>
    </row>
    <row r="269" spans="2:24" ht="13.5" thickBot="1" x14ac:dyDescent="0.25">
      <c r="B269" s="757" t="s">
        <v>104</v>
      </c>
      <c r="C269" s="727">
        <v>4.0259999999999998</v>
      </c>
      <c r="D269" s="727">
        <v>3.8879999999999999</v>
      </c>
      <c r="E269" s="727">
        <v>3.6629999999999998</v>
      </c>
      <c r="F269" s="727">
        <v>3.3879999999999999</v>
      </c>
      <c r="G269" s="727">
        <v>3.0289999999999999</v>
      </c>
      <c r="H269" s="727">
        <v>2.806</v>
      </c>
      <c r="I269" s="727">
        <v>2.6230000000000002</v>
      </c>
      <c r="J269" s="727">
        <v>2.4649999999999999</v>
      </c>
      <c r="K269" s="727">
        <v>2.2709999999999999</v>
      </c>
      <c r="L269" s="727">
        <v>2.1259999999999999</v>
      </c>
      <c r="M269" s="728">
        <v>1.98</v>
      </c>
    </row>
    <row r="272" spans="2:24" x14ac:dyDescent="0.2">
      <c r="B272" s="788" t="s">
        <v>749</v>
      </c>
      <c r="C272" s="791" t="s">
        <v>331</v>
      </c>
      <c r="D272" s="792"/>
      <c r="E272" s="791" t="s">
        <v>222</v>
      </c>
      <c r="F272" s="792"/>
      <c r="G272" s="791" t="s">
        <v>225</v>
      </c>
      <c r="H272" s="792"/>
      <c r="I272" s="791" t="s">
        <v>226</v>
      </c>
      <c r="J272" s="792"/>
      <c r="K272" s="791" t="s">
        <v>227</v>
      </c>
      <c r="L272" s="792"/>
      <c r="M272" s="791" t="s">
        <v>228</v>
      </c>
      <c r="N272" s="792"/>
      <c r="O272" s="791" t="s">
        <v>332</v>
      </c>
      <c r="P272" s="792"/>
      <c r="Q272" s="791" t="s">
        <v>333</v>
      </c>
      <c r="R272" s="792"/>
      <c r="S272" s="791" t="s">
        <v>231</v>
      </c>
      <c r="T272" s="792"/>
      <c r="U272" s="791" t="s">
        <v>232</v>
      </c>
      <c r="V272" s="792"/>
      <c r="W272" s="791" t="s">
        <v>233</v>
      </c>
      <c r="X272" s="793"/>
    </row>
    <row r="273" spans="2:24" x14ac:dyDescent="0.2">
      <c r="B273" s="789"/>
      <c r="C273" s="794" t="s">
        <v>79</v>
      </c>
      <c r="D273" s="795"/>
      <c r="E273" s="794" t="s">
        <v>79</v>
      </c>
      <c r="F273" s="795"/>
      <c r="G273" s="794" t="s">
        <v>79</v>
      </c>
      <c r="H273" s="795"/>
      <c r="I273" s="794" t="s">
        <v>79</v>
      </c>
      <c r="J273" s="795"/>
      <c r="K273" s="794" t="s">
        <v>79</v>
      </c>
      <c r="L273" s="795"/>
      <c r="M273" s="794" t="s">
        <v>79</v>
      </c>
      <c r="N273" s="795"/>
      <c r="O273" s="794"/>
      <c r="P273" s="795"/>
      <c r="Q273" s="794"/>
      <c r="R273" s="795"/>
      <c r="S273" s="794"/>
      <c r="T273" s="795"/>
      <c r="U273" s="794"/>
      <c r="V273" s="795"/>
      <c r="W273" s="794"/>
      <c r="X273" s="796"/>
    </row>
    <row r="274" spans="2:24" ht="41.25" thickBot="1" x14ac:dyDescent="0.25">
      <c r="B274" s="790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367.58300000000003</v>
      </c>
      <c r="D275" s="731">
        <v>6.42</v>
      </c>
      <c r="E275" s="722">
        <v>437.36</v>
      </c>
      <c r="F275" s="731">
        <v>3.53</v>
      </c>
      <c r="G275" s="722">
        <v>468.21199999999999</v>
      </c>
      <c r="H275" s="731">
        <v>3.15</v>
      </c>
      <c r="I275" s="722">
        <v>462.70499999999998</v>
      </c>
      <c r="J275" s="731">
        <v>3.16</v>
      </c>
      <c r="K275" s="722">
        <v>441.20699999999999</v>
      </c>
      <c r="L275" s="731">
        <v>3.14</v>
      </c>
      <c r="M275" s="722">
        <v>414.51299999999998</v>
      </c>
      <c r="N275" s="731">
        <v>3.12</v>
      </c>
      <c r="O275" s="722">
        <v>382.98599999999999</v>
      </c>
      <c r="P275" s="731">
        <v>3.13</v>
      </c>
      <c r="Q275" s="722">
        <v>350.916</v>
      </c>
      <c r="R275" s="731">
        <v>3.15</v>
      </c>
      <c r="S275" s="722">
        <v>323.22300000000001</v>
      </c>
      <c r="T275" s="731">
        <v>3.16</v>
      </c>
      <c r="U275" s="722">
        <v>299.22800000000001</v>
      </c>
      <c r="V275" s="731">
        <v>3.2</v>
      </c>
      <c r="W275" s="722">
        <v>279.96300000000002</v>
      </c>
      <c r="X275" s="732">
        <v>3.24</v>
      </c>
    </row>
    <row r="276" spans="2:24" x14ac:dyDescent="0.2">
      <c r="B276" s="724" t="s">
        <v>94</v>
      </c>
      <c r="C276" s="725">
        <v>74.260000000000005</v>
      </c>
      <c r="D276" s="733">
        <v>16.670000000000002</v>
      </c>
      <c r="E276" s="725">
        <v>86.316999999999993</v>
      </c>
      <c r="F276" s="733">
        <v>8.7899999999999991</v>
      </c>
      <c r="G276" s="725">
        <v>87.867000000000004</v>
      </c>
      <c r="H276" s="733">
        <v>7.66</v>
      </c>
      <c r="I276" s="725">
        <v>85.248999999999995</v>
      </c>
      <c r="J276" s="733">
        <v>7.51</v>
      </c>
      <c r="K276" s="725">
        <v>81.287999999999997</v>
      </c>
      <c r="L276" s="733">
        <v>7.43</v>
      </c>
      <c r="M276" s="725">
        <v>77.296999999999997</v>
      </c>
      <c r="N276" s="733">
        <v>7.37</v>
      </c>
      <c r="O276" s="725">
        <v>72.584999999999994</v>
      </c>
      <c r="P276" s="733">
        <v>7.22</v>
      </c>
      <c r="Q276" s="725">
        <v>68.736000000000004</v>
      </c>
      <c r="R276" s="733">
        <v>7.13</v>
      </c>
      <c r="S276" s="725">
        <v>65.126000000000005</v>
      </c>
      <c r="T276" s="733">
        <v>7.07</v>
      </c>
      <c r="U276" s="725">
        <v>62.634</v>
      </c>
      <c r="V276" s="733">
        <v>7.05</v>
      </c>
      <c r="W276" s="725">
        <v>59.59</v>
      </c>
      <c r="X276" s="734">
        <v>7.03</v>
      </c>
    </row>
    <row r="277" spans="2:24" x14ac:dyDescent="0.2">
      <c r="B277" s="724" t="s">
        <v>95</v>
      </c>
      <c r="C277" s="725">
        <v>31.167000000000002</v>
      </c>
      <c r="D277" s="733">
        <v>17.13</v>
      </c>
      <c r="E277" s="725">
        <v>38.567</v>
      </c>
      <c r="F277" s="733">
        <v>13.9</v>
      </c>
      <c r="G277" s="725">
        <v>42.091000000000001</v>
      </c>
      <c r="H277" s="733">
        <v>13.36</v>
      </c>
      <c r="I277" s="725">
        <v>42.606000000000002</v>
      </c>
      <c r="J277" s="733">
        <v>13.31</v>
      </c>
      <c r="K277" s="725">
        <v>42.155000000000001</v>
      </c>
      <c r="L277" s="733">
        <v>13.36</v>
      </c>
      <c r="M277" s="725">
        <v>40.908999999999999</v>
      </c>
      <c r="N277" s="733">
        <v>13.18</v>
      </c>
      <c r="O277" s="725">
        <v>38.865000000000002</v>
      </c>
      <c r="P277" s="733">
        <v>13.27</v>
      </c>
      <c r="Q277" s="725">
        <v>36.795999999999999</v>
      </c>
      <c r="R277" s="733">
        <v>13.32</v>
      </c>
      <c r="S277" s="725">
        <v>35.978999999999999</v>
      </c>
      <c r="T277" s="733">
        <v>13.06</v>
      </c>
      <c r="U277" s="725">
        <v>34.405999999999999</v>
      </c>
      <c r="V277" s="733">
        <v>12.92</v>
      </c>
      <c r="W277" s="725">
        <v>33.604999999999997</v>
      </c>
      <c r="X277" s="734">
        <v>12.95</v>
      </c>
    </row>
    <row r="278" spans="2:24" x14ac:dyDescent="0.2">
      <c r="B278" s="724" t="s">
        <v>96</v>
      </c>
      <c r="C278" s="725">
        <v>24.21</v>
      </c>
      <c r="D278" s="733">
        <v>23.05</v>
      </c>
      <c r="E278" s="725">
        <v>31.096</v>
      </c>
      <c r="F278" s="733">
        <v>12.83</v>
      </c>
      <c r="G278" s="725">
        <v>33.9</v>
      </c>
      <c r="H278" s="733">
        <v>11.11</v>
      </c>
      <c r="I278" s="725">
        <v>33.286000000000001</v>
      </c>
      <c r="J278" s="733">
        <v>11.16</v>
      </c>
      <c r="K278" s="725">
        <v>29.526</v>
      </c>
      <c r="L278" s="733">
        <v>11.35</v>
      </c>
      <c r="M278" s="725">
        <v>26.2</v>
      </c>
      <c r="N278" s="733">
        <v>11.3</v>
      </c>
      <c r="O278" s="725">
        <v>22.062999999999999</v>
      </c>
      <c r="P278" s="733">
        <v>11.21</v>
      </c>
      <c r="Q278" s="725">
        <v>18.731000000000002</v>
      </c>
      <c r="R278" s="733">
        <v>11.12</v>
      </c>
      <c r="S278" s="725">
        <v>16.102</v>
      </c>
      <c r="T278" s="733">
        <v>10.9</v>
      </c>
      <c r="U278" s="725">
        <v>14.236000000000001</v>
      </c>
      <c r="V278" s="733">
        <v>10.91</v>
      </c>
      <c r="W278" s="725">
        <v>13.063000000000001</v>
      </c>
      <c r="X278" s="734">
        <v>10.91</v>
      </c>
    </row>
    <row r="279" spans="2:24" x14ac:dyDescent="0.2">
      <c r="B279" s="724" t="s">
        <v>97</v>
      </c>
      <c r="C279" s="725">
        <v>62.078000000000003</v>
      </c>
      <c r="D279" s="733">
        <v>11.39</v>
      </c>
      <c r="E279" s="725">
        <v>66.828999999999994</v>
      </c>
      <c r="F279" s="733">
        <v>10.15</v>
      </c>
      <c r="G279" s="725">
        <v>64.41</v>
      </c>
      <c r="H279" s="733">
        <v>9.8000000000000007</v>
      </c>
      <c r="I279" s="725">
        <v>59.082999999999998</v>
      </c>
      <c r="J279" s="733">
        <v>9.48</v>
      </c>
      <c r="K279" s="725">
        <v>54.145000000000003</v>
      </c>
      <c r="L279" s="733">
        <v>9.08</v>
      </c>
      <c r="M279" s="725">
        <v>49.314999999999998</v>
      </c>
      <c r="N279" s="733">
        <v>9.1</v>
      </c>
      <c r="O279" s="725">
        <v>43.773000000000003</v>
      </c>
      <c r="P279" s="733">
        <v>9.31</v>
      </c>
      <c r="Q279" s="725">
        <v>38.470999999999997</v>
      </c>
      <c r="R279" s="733">
        <v>9.5</v>
      </c>
      <c r="S279" s="725">
        <v>33.832000000000001</v>
      </c>
      <c r="T279" s="733">
        <v>9.6199999999999992</v>
      </c>
      <c r="U279" s="725">
        <v>29.727</v>
      </c>
      <c r="V279" s="733">
        <v>9.66</v>
      </c>
      <c r="W279" s="725">
        <v>25.69</v>
      </c>
      <c r="X279" s="734">
        <v>9.52</v>
      </c>
    </row>
    <row r="280" spans="2:24" x14ac:dyDescent="0.2">
      <c r="B280" s="724" t="s">
        <v>98</v>
      </c>
      <c r="C280" s="725">
        <v>29.181999999999999</v>
      </c>
      <c r="D280" s="733">
        <v>13.64</v>
      </c>
      <c r="E280" s="725">
        <v>31.536999999999999</v>
      </c>
      <c r="F280" s="733">
        <v>14.05</v>
      </c>
      <c r="G280" s="725">
        <v>30.696000000000002</v>
      </c>
      <c r="H280" s="733">
        <v>14.02</v>
      </c>
      <c r="I280" s="725">
        <v>29.507000000000001</v>
      </c>
      <c r="J280" s="733">
        <v>14.66</v>
      </c>
      <c r="K280" s="725">
        <v>26.678999999999998</v>
      </c>
      <c r="L280" s="733">
        <v>14.86</v>
      </c>
      <c r="M280" s="725">
        <v>24.242000000000001</v>
      </c>
      <c r="N280" s="733">
        <v>14.86</v>
      </c>
      <c r="O280" s="725">
        <v>21.702000000000002</v>
      </c>
      <c r="P280" s="733">
        <v>14.21</v>
      </c>
      <c r="Q280" s="725">
        <v>19.18</v>
      </c>
      <c r="R280" s="733">
        <v>13.55</v>
      </c>
      <c r="S280" s="725">
        <v>17.236999999999998</v>
      </c>
      <c r="T280" s="733">
        <v>12.92</v>
      </c>
      <c r="U280" s="725">
        <v>14.724</v>
      </c>
      <c r="V280" s="733">
        <v>11.87</v>
      </c>
      <c r="W280" s="725">
        <v>13.566000000000001</v>
      </c>
      <c r="X280" s="734">
        <v>11.93</v>
      </c>
    </row>
    <row r="281" spans="2:24" x14ac:dyDescent="0.2">
      <c r="B281" s="724" t="s">
        <v>99</v>
      </c>
      <c r="C281" s="725">
        <v>21.541</v>
      </c>
      <c r="D281" s="733">
        <v>25.41</v>
      </c>
      <c r="E281" s="725">
        <v>25.256</v>
      </c>
      <c r="F281" s="733">
        <v>22.81</v>
      </c>
      <c r="G281" s="725">
        <v>27.228000000000002</v>
      </c>
      <c r="H281" s="733">
        <v>22</v>
      </c>
      <c r="I281" s="725">
        <v>27.614000000000001</v>
      </c>
      <c r="J281" s="733">
        <v>21.93</v>
      </c>
      <c r="K281" s="725">
        <v>27.558</v>
      </c>
      <c r="L281" s="733">
        <v>21.94</v>
      </c>
      <c r="M281" s="725">
        <v>25.988</v>
      </c>
      <c r="N281" s="733">
        <v>22.15</v>
      </c>
      <c r="O281" s="725">
        <v>23.800999999999998</v>
      </c>
      <c r="P281" s="733">
        <v>22.82</v>
      </c>
      <c r="Q281" s="725">
        <v>22.285</v>
      </c>
      <c r="R281" s="733">
        <v>22.86</v>
      </c>
      <c r="S281" s="725">
        <v>20.638000000000002</v>
      </c>
      <c r="T281" s="733">
        <v>23.06</v>
      </c>
      <c r="U281" s="725">
        <v>18.015999999999998</v>
      </c>
      <c r="V281" s="733">
        <v>23.62</v>
      </c>
      <c r="W281" s="725">
        <v>17.236000000000001</v>
      </c>
      <c r="X281" s="734">
        <v>23.42</v>
      </c>
    </row>
    <row r="282" spans="2:24" x14ac:dyDescent="0.2">
      <c r="B282" s="724" t="s">
        <v>100</v>
      </c>
      <c r="C282" s="725">
        <v>25.788</v>
      </c>
      <c r="D282" s="733">
        <v>11.53</v>
      </c>
      <c r="E282" s="725">
        <v>31.420999999999999</v>
      </c>
      <c r="F282" s="733">
        <v>10.43</v>
      </c>
      <c r="G282" s="725">
        <v>35.399000000000001</v>
      </c>
      <c r="H282" s="733">
        <v>10.14</v>
      </c>
      <c r="I282" s="725">
        <v>35.28</v>
      </c>
      <c r="J282" s="733">
        <v>9.83</v>
      </c>
      <c r="K282" s="725">
        <v>32.036999999999999</v>
      </c>
      <c r="L282" s="733">
        <v>9.69</v>
      </c>
      <c r="M282" s="725">
        <v>27.344999999999999</v>
      </c>
      <c r="N282" s="733">
        <v>9.67</v>
      </c>
      <c r="O282" s="725">
        <v>22.568000000000001</v>
      </c>
      <c r="P282" s="733">
        <v>9.61</v>
      </c>
      <c r="Q282" s="725">
        <v>18.062000000000001</v>
      </c>
      <c r="R282" s="733">
        <v>9.58</v>
      </c>
      <c r="S282" s="725">
        <v>14.324999999999999</v>
      </c>
      <c r="T282" s="733">
        <v>9.6300000000000008</v>
      </c>
      <c r="U282" s="725">
        <v>12.244</v>
      </c>
      <c r="V282" s="733">
        <v>9.8000000000000007</v>
      </c>
      <c r="W282" s="725">
        <v>11.59</v>
      </c>
      <c r="X282" s="734">
        <v>9.81</v>
      </c>
    </row>
    <row r="283" spans="2:24" x14ac:dyDescent="0.2">
      <c r="B283" s="724" t="s">
        <v>101</v>
      </c>
      <c r="C283" s="725">
        <v>6.7270000000000003</v>
      </c>
      <c r="D283" s="733">
        <v>18.89</v>
      </c>
      <c r="E283" s="725">
        <v>8.6129999999999995</v>
      </c>
      <c r="F283" s="733">
        <v>17</v>
      </c>
      <c r="G283" s="725">
        <v>11.002000000000001</v>
      </c>
      <c r="H283" s="733">
        <v>15.54</v>
      </c>
      <c r="I283" s="725">
        <v>13</v>
      </c>
      <c r="J283" s="733">
        <v>15.09</v>
      </c>
      <c r="K283" s="725">
        <v>13.972</v>
      </c>
      <c r="L283" s="733">
        <v>14.94</v>
      </c>
      <c r="M283" s="725">
        <v>14.679</v>
      </c>
      <c r="N283" s="733">
        <v>15.31</v>
      </c>
      <c r="O283" s="725">
        <v>14.526</v>
      </c>
      <c r="P283" s="733">
        <v>15.45</v>
      </c>
      <c r="Q283" s="725">
        <v>13.94</v>
      </c>
      <c r="R283" s="733">
        <v>15.59</v>
      </c>
      <c r="S283" s="725">
        <v>13.398999999999999</v>
      </c>
      <c r="T283" s="733">
        <v>15.76</v>
      </c>
      <c r="U283" s="725">
        <v>12.694000000000001</v>
      </c>
      <c r="V283" s="733">
        <v>15.9</v>
      </c>
      <c r="W283" s="725">
        <v>11.839</v>
      </c>
      <c r="X283" s="734">
        <v>16.28</v>
      </c>
    </row>
    <row r="284" spans="2:24" x14ac:dyDescent="0.2">
      <c r="B284" s="724" t="s">
        <v>102</v>
      </c>
      <c r="C284" s="725">
        <v>19.983000000000001</v>
      </c>
      <c r="D284" s="733">
        <v>36.42</v>
      </c>
      <c r="E284" s="725">
        <v>28.497</v>
      </c>
      <c r="F284" s="733">
        <v>22.15</v>
      </c>
      <c r="G284" s="725">
        <v>29.242999999999999</v>
      </c>
      <c r="H284" s="733">
        <v>20.86</v>
      </c>
      <c r="I284" s="725">
        <v>27.734999999999999</v>
      </c>
      <c r="J284" s="733">
        <v>21.15</v>
      </c>
      <c r="K284" s="725">
        <v>24.204999999999998</v>
      </c>
      <c r="L284" s="733">
        <v>20.25</v>
      </c>
      <c r="M284" s="725">
        <v>20.555</v>
      </c>
      <c r="N284" s="733">
        <v>19.75</v>
      </c>
      <c r="O284" s="725">
        <v>18.46</v>
      </c>
      <c r="P284" s="733">
        <v>19.28</v>
      </c>
      <c r="Q284" s="725">
        <v>15.691000000000001</v>
      </c>
      <c r="R284" s="733">
        <v>18.57</v>
      </c>
      <c r="S284" s="725">
        <v>13.563000000000001</v>
      </c>
      <c r="T284" s="733">
        <v>18.59</v>
      </c>
      <c r="U284" s="725">
        <v>11.734</v>
      </c>
      <c r="V284" s="733">
        <v>18.84</v>
      </c>
      <c r="W284" s="725">
        <v>10.766</v>
      </c>
      <c r="X284" s="734">
        <v>19.510000000000002</v>
      </c>
    </row>
    <row r="285" spans="2:24" x14ac:dyDescent="0.2">
      <c r="B285" s="724" t="s">
        <v>103</v>
      </c>
      <c r="C285" s="725">
        <v>34.302</v>
      </c>
      <c r="D285" s="733">
        <v>15.59</v>
      </c>
      <c r="E285" s="725">
        <v>43.655000000000001</v>
      </c>
      <c r="F285" s="733">
        <v>11.85</v>
      </c>
      <c r="G285" s="725">
        <v>50.685000000000002</v>
      </c>
      <c r="H285" s="733">
        <v>11.51</v>
      </c>
      <c r="I285" s="725">
        <v>52.116999999999997</v>
      </c>
      <c r="J285" s="733">
        <v>11.56</v>
      </c>
      <c r="K285" s="725">
        <v>52.158000000000001</v>
      </c>
      <c r="L285" s="733">
        <v>11.61</v>
      </c>
      <c r="M285" s="725">
        <v>51.220999999999997</v>
      </c>
      <c r="N285" s="733">
        <v>11.65</v>
      </c>
      <c r="O285" s="725">
        <v>49.76</v>
      </c>
      <c r="P285" s="733">
        <v>11.68</v>
      </c>
      <c r="Q285" s="725">
        <v>47.555999999999997</v>
      </c>
      <c r="R285" s="733">
        <v>11.71</v>
      </c>
      <c r="S285" s="725">
        <v>44.85</v>
      </c>
      <c r="T285" s="733">
        <v>11.74</v>
      </c>
      <c r="U285" s="725">
        <v>41.912999999999997</v>
      </c>
      <c r="V285" s="733">
        <v>11.77</v>
      </c>
      <c r="W285" s="725">
        <v>38.72</v>
      </c>
      <c r="X285" s="734">
        <v>11.82</v>
      </c>
    </row>
    <row r="286" spans="2:24" ht="13.5" thickBot="1" x14ac:dyDescent="0.25">
      <c r="B286" s="757" t="s">
        <v>104</v>
      </c>
      <c r="C286" s="727">
        <v>38.762</v>
      </c>
      <c r="D286" s="735">
        <v>14.16</v>
      </c>
      <c r="E286" s="727">
        <v>45.853000000000002</v>
      </c>
      <c r="F286" s="735">
        <v>11.49</v>
      </c>
      <c r="G286" s="727">
        <v>56.505000000000003</v>
      </c>
      <c r="H286" s="735">
        <v>9.83</v>
      </c>
      <c r="I286" s="727">
        <v>57.987000000000002</v>
      </c>
      <c r="J286" s="735">
        <v>9.36</v>
      </c>
      <c r="K286" s="727">
        <v>58.472999999999999</v>
      </c>
      <c r="L286" s="735">
        <v>9</v>
      </c>
      <c r="M286" s="727">
        <v>57.911999999999999</v>
      </c>
      <c r="N286" s="735">
        <v>8.75</v>
      </c>
      <c r="O286" s="727">
        <v>56.277999999999999</v>
      </c>
      <c r="P286" s="735">
        <v>8.59</v>
      </c>
      <c r="Q286" s="727">
        <v>53.06</v>
      </c>
      <c r="R286" s="735">
        <v>8.57</v>
      </c>
      <c r="S286" s="727">
        <v>49.747</v>
      </c>
      <c r="T286" s="735">
        <v>8.5399999999999991</v>
      </c>
      <c r="U286" s="727">
        <v>46.726999999999997</v>
      </c>
      <c r="V286" s="735">
        <v>8.59</v>
      </c>
      <c r="W286" s="727">
        <v>43.500999999999998</v>
      </c>
      <c r="X286" s="736">
        <v>8.64</v>
      </c>
    </row>
    <row r="289" spans="2:14" x14ac:dyDescent="0.2">
      <c r="B289" s="788" t="s">
        <v>749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89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90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3" si="115">C275</f>
        <v>367.58300000000003</v>
      </c>
      <c r="D292" s="754">
        <f t="shared" ref="D292:D303" si="116">E275</f>
        <v>437.36</v>
      </c>
      <c r="E292" s="754">
        <f t="shared" ref="E292:E303" si="117">G275</f>
        <v>468.21199999999999</v>
      </c>
      <c r="F292" s="754">
        <f t="shared" ref="F292:F303" si="118">I275</f>
        <v>462.70499999999998</v>
      </c>
      <c r="G292" s="754">
        <f t="shared" ref="G292:G303" si="119">K275</f>
        <v>441.20699999999999</v>
      </c>
      <c r="H292" s="754">
        <f t="shared" ref="H292:H303" si="120">M275</f>
        <v>414.51299999999998</v>
      </c>
      <c r="I292" s="754">
        <f t="shared" ref="I292:I303" si="121">O275</f>
        <v>382.98599999999999</v>
      </c>
      <c r="J292" s="754">
        <f t="shared" ref="J292:J303" si="122">Q275</f>
        <v>350.916</v>
      </c>
      <c r="K292" s="754">
        <f t="shared" ref="K292:K303" si="123">S275</f>
        <v>323.22300000000001</v>
      </c>
      <c r="L292" s="754">
        <f t="shared" ref="L292:L303" si="124">U275</f>
        <v>299.22800000000001</v>
      </c>
      <c r="M292" s="755">
        <f t="shared" ref="M292:M303" si="125">W275</f>
        <v>279.96300000000002</v>
      </c>
      <c r="N292" s="722"/>
    </row>
    <row r="293" spans="2:14" x14ac:dyDescent="0.2">
      <c r="B293" s="743" t="s">
        <v>94</v>
      </c>
      <c r="C293" s="744">
        <f t="shared" si="115"/>
        <v>74.260000000000005</v>
      </c>
      <c r="D293" s="744">
        <f t="shared" si="116"/>
        <v>86.316999999999993</v>
      </c>
      <c r="E293" s="744">
        <f t="shared" si="117"/>
        <v>87.867000000000004</v>
      </c>
      <c r="F293" s="744">
        <f t="shared" si="118"/>
        <v>85.248999999999995</v>
      </c>
      <c r="G293" s="744">
        <f t="shared" si="119"/>
        <v>81.287999999999997</v>
      </c>
      <c r="H293" s="744">
        <f t="shared" si="120"/>
        <v>77.296999999999997</v>
      </c>
      <c r="I293" s="744">
        <f t="shared" si="121"/>
        <v>72.584999999999994</v>
      </c>
      <c r="J293" s="744">
        <f t="shared" si="122"/>
        <v>68.736000000000004</v>
      </c>
      <c r="K293" s="744">
        <f t="shared" si="123"/>
        <v>65.126000000000005</v>
      </c>
      <c r="L293" s="744">
        <f t="shared" si="124"/>
        <v>62.634</v>
      </c>
      <c r="M293" s="745">
        <f t="shared" si="125"/>
        <v>59.59</v>
      </c>
      <c r="N293" s="725"/>
    </row>
    <row r="294" spans="2:14" x14ac:dyDescent="0.2">
      <c r="B294" s="743" t="s">
        <v>95</v>
      </c>
      <c r="C294" s="744">
        <f t="shared" si="115"/>
        <v>31.167000000000002</v>
      </c>
      <c r="D294" s="744">
        <f t="shared" si="116"/>
        <v>38.567</v>
      </c>
      <c r="E294" s="744">
        <f t="shared" si="117"/>
        <v>42.091000000000001</v>
      </c>
      <c r="F294" s="744">
        <f t="shared" si="118"/>
        <v>42.606000000000002</v>
      </c>
      <c r="G294" s="744">
        <f t="shared" si="119"/>
        <v>42.155000000000001</v>
      </c>
      <c r="H294" s="744">
        <f t="shared" si="120"/>
        <v>40.908999999999999</v>
      </c>
      <c r="I294" s="744">
        <f t="shared" si="121"/>
        <v>38.865000000000002</v>
      </c>
      <c r="J294" s="744">
        <f t="shared" si="122"/>
        <v>36.795999999999999</v>
      </c>
      <c r="K294" s="744">
        <f t="shared" si="123"/>
        <v>35.978999999999999</v>
      </c>
      <c r="L294" s="744">
        <f t="shared" si="124"/>
        <v>34.405999999999999</v>
      </c>
      <c r="M294" s="745">
        <f t="shared" si="125"/>
        <v>33.604999999999997</v>
      </c>
      <c r="N294" s="725"/>
    </row>
    <row r="295" spans="2:14" x14ac:dyDescent="0.2">
      <c r="B295" s="743" t="s">
        <v>96</v>
      </c>
      <c r="C295" s="744">
        <f t="shared" si="115"/>
        <v>24.21</v>
      </c>
      <c r="D295" s="744">
        <f t="shared" si="116"/>
        <v>31.096</v>
      </c>
      <c r="E295" s="744">
        <f t="shared" si="117"/>
        <v>33.9</v>
      </c>
      <c r="F295" s="744">
        <f t="shared" si="118"/>
        <v>33.286000000000001</v>
      </c>
      <c r="G295" s="744">
        <f t="shared" si="119"/>
        <v>29.526</v>
      </c>
      <c r="H295" s="744">
        <f t="shared" si="120"/>
        <v>26.2</v>
      </c>
      <c r="I295" s="744">
        <f t="shared" si="121"/>
        <v>22.062999999999999</v>
      </c>
      <c r="J295" s="744">
        <f t="shared" si="122"/>
        <v>18.731000000000002</v>
      </c>
      <c r="K295" s="744">
        <f t="shared" si="123"/>
        <v>16.102</v>
      </c>
      <c r="L295" s="744">
        <f t="shared" si="124"/>
        <v>14.236000000000001</v>
      </c>
      <c r="M295" s="745">
        <f t="shared" si="125"/>
        <v>13.063000000000001</v>
      </c>
      <c r="N295" s="725"/>
    </row>
    <row r="296" spans="2:14" x14ac:dyDescent="0.2">
      <c r="B296" s="743" t="s">
        <v>97</v>
      </c>
      <c r="C296" s="744">
        <f t="shared" si="115"/>
        <v>62.078000000000003</v>
      </c>
      <c r="D296" s="744">
        <f t="shared" si="116"/>
        <v>66.828999999999994</v>
      </c>
      <c r="E296" s="744">
        <f t="shared" si="117"/>
        <v>64.41</v>
      </c>
      <c r="F296" s="744">
        <f t="shared" si="118"/>
        <v>59.082999999999998</v>
      </c>
      <c r="G296" s="744">
        <f t="shared" si="119"/>
        <v>54.145000000000003</v>
      </c>
      <c r="H296" s="744">
        <f t="shared" si="120"/>
        <v>49.314999999999998</v>
      </c>
      <c r="I296" s="744">
        <f t="shared" si="121"/>
        <v>43.773000000000003</v>
      </c>
      <c r="J296" s="744">
        <f t="shared" si="122"/>
        <v>38.470999999999997</v>
      </c>
      <c r="K296" s="744">
        <f t="shared" si="123"/>
        <v>33.832000000000001</v>
      </c>
      <c r="L296" s="744">
        <f t="shared" si="124"/>
        <v>29.727</v>
      </c>
      <c r="M296" s="745">
        <f t="shared" si="125"/>
        <v>25.69</v>
      </c>
      <c r="N296" s="725"/>
    </row>
    <row r="297" spans="2:14" x14ac:dyDescent="0.2">
      <c r="B297" s="743" t="s">
        <v>98</v>
      </c>
      <c r="C297" s="744">
        <f t="shared" si="115"/>
        <v>29.181999999999999</v>
      </c>
      <c r="D297" s="744">
        <f t="shared" si="116"/>
        <v>31.536999999999999</v>
      </c>
      <c r="E297" s="744">
        <f t="shared" si="117"/>
        <v>30.696000000000002</v>
      </c>
      <c r="F297" s="744">
        <f t="shared" si="118"/>
        <v>29.507000000000001</v>
      </c>
      <c r="G297" s="744">
        <f t="shared" si="119"/>
        <v>26.678999999999998</v>
      </c>
      <c r="H297" s="744">
        <f t="shared" si="120"/>
        <v>24.242000000000001</v>
      </c>
      <c r="I297" s="744">
        <f t="shared" si="121"/>
        <v>21.702000000000002</v>
      </c>
      <c r="J297" s="744">
        <f t="shared" si="122"/>
        <v>19.18</v>
      </c>
      <c r="K297" s="744">
        <f t="shared" si="123"/>
        <v>17.236999999999998</v>
      </c>
      <c r="L297" s="744">
        <f t="shared" si="124"/>
        <v>14.724</v>
      </c>
      <c r="M297" s="745">
        <f t="shared" si="125"/>
        <v>13.566000000000001</v>
      </c>
      <c r="N297" s="725"/>
    </row>
    <row r="298" spans="2:14" x14ac:dyDescent="0.2">
      <c r="B298" s="743" t="s">
        <v>99</v>
      </c>
      <c r="C298" s="744">
        <f t="shared" si="115"/>
        <v>21.541</v>
      </c>
      <c r="D298" s="744">
        <f t="shared" si="116"/>
        <v>25.256</v>
      </c>
      <c r="E298" s="744">
        <f t="shared" si="117"/>
        <v>27.228000000000002</v>
      </c>
      <c r="F298" s="744">
        <f t="shared" si="118"/>
        <v>27.614000000000001</v>
      </c>
      <c r="G298" s="744">
        <f t="shared" si="119"/>
        <v>27.558</v>
      </c>
      <c r="H298" s="744">
        <f t="shared" si="120"/>
        <v>25.988</v>
      </c>
      <c r="I298" s="744">
        <f t="shared" si="121"/>
        <v>23.800999999999998</v>
      </c>
      <c r="J298" s="744">
        <f t="shared" si="122"/>
        <v>22.285</v>
      </c>
      <c r="K298" s="744">
        <f t="shared" si="123"/>
        <v>20.638000000000002</v>
      </c>
      <c r="L298" s="744">
        <f t="shared" si="124"/>
        <v>18.015999999999998</v>
      </c>
      <c r="M298" s="745">
        <f t="shared" si="125"/>
        <v>17.236000000000001</v>
      </c>
      <c r="N298" s="725"/>
    </row>
    <row r="299" spans="2:14" x14ac:dyDescent="0.2">
      <c r="B299" s="743" t="s">
        <v>100</v>
      </c>
      <c r="C299" s="744">
        <f t="shared" si="115"/>
        <v>25.788</v>
      </c>
      <c r="D299" s="744">
        <f t="shared" si="116"/>
        <v>31.420999999999999</v>
      </c>
      <c r="E299" s="744">
        <f t="shared" si="117"/>
        <v>35.399000000000001</v>
      </c>
      <c r="F299" s="744">
        <f t="shared" si="118"/>
        <v>35.28</v>
      </c>
      <c r="G299" s="744">
        <f t="shared" si="119"/>
        <v>32.036999999999999</v>
      </c>
      <c r="H299" s="744">
        <f t="shared" si="120"/>
        <v>27.344999999999999</v>
      </c>
      <c r="I299" s="744">
        <f t="shared" si="121"/>
        <v>22.568000000000001</v>
      </c>
      <c r="J299" s="744">
        <f t="shared" si="122"/>
        <v>18.062000000000001</v>
      </c>
      <c r="K299" s="744">
        <f t="shared" si="123"/>
        <v>14.324999999999999</v>
      </c>
      <c r="L299" s="744">
        <f t="shared" si="124"/>
        <v>12.244</v>
      </c>
      <c r="M299" s="745">
        <f t="shared" si="125"/>
        <v>11.59</v>
      </c>
      <c r="N299" s="725"/>
    </row>
    <row r="300" spans="2:14" x14ac:dyDescent="0.2">
      <c r="B300" s="743" t="s">
        <v>101</v>
      </c>
      <c r="C300" s="744">
        <f t="shared" si="115"/>
        <v>6.7270000000000003</v>
      </c>
      <c r="D300" s="744">
        <f t="shared" si="116"/>
        <v>8.6129999999999995</v>
      </c>
      <c r="E300" s="744">
        <f t="shared" si="117"/>
        <v>11.002000000000001</v>
      </c>
      <c r="F300" s="744">
        <f t="shared" si="118"/>
        <v>13</v>
      </c>
      <c r="G300" s="744">
        <f t="shared" si="119"/>
        <v>13.972</v>
      </c>
      <c r="H300" s="744">
        <f t="shared" si="120"/>
        <v>14.679</v>
      </c>
      <c r="I300" s="744">
        <f t="shared" si="121"/>
        <v>14.526</v>
      </c>
      <c r="J300" s="744">
        <f t="shared" si="122"/>
        <v>13.94</v>
      </c>
      <c r="K300" s="744">
        <f t="shared" si="123"/>
        <v>13.398999999999999</v>
      </c>
      <c r="L300" s="744">
        <f t="shared" si="124"/>
        <v>12.694000000000001</v>
      </c>
      <c r="M300" s="745">
        <f t="shared" si="125"/>
        <v>11.839</v>
      </c>
      <c r="N300" s="725"/>
    </row>
    <row r="301" spans="2:14" x14ac:dyDescent="0.2">
      <c r="B301" s="743" t="s">
        <v>102</v>
      </c>
      <c r="C301" s="744">
        <f t="shared" si="115"/>
        <v>19.983000000000001</v>
      </c>
      <c r="D301" s="744">
        <f t="shared" si="116"/>
        <v>28.497</v>
      </c>
      <c r="E301" s="744">
        <f t="shared" si="117"/>
        <v>29.242999999999999</v>
      </c>
      <c r="F301" s="744">
        <f t="shared" si="118"/>
        <v>27.734999999999999</v>
      </c>
      <c r="G301" s="744">
        <f t="shared" si="119"/>
        <v>24.204999999999998</v>
      </c>
      <c r="H301" s="744">
        <f t="shared" si="120"/>
        <v>20.555</v>
      </c>
      <c r="I301" s="744">
        <f t="shared" si="121"/>
        <v>18.46</v>
      </c>
      <c r="J301" s="744">
        <f t="shared" si="122"/>
        <v>15.691000000000001</v>
      </c>
      <c r="K301" s="744">
        <f t="shared" si="123"/>
        <v>13.563000000000001</v>
      </c>
      <c r="L301" s="744">
        <f t="shared" si="124"/>
        <v>11.734</v>
      </c>
      <c r="M301" s="745">
        <f t="shared" si="125"/>
        <v>10.766</v>
      </c>
      <c r="N301" s="725"/>
    </row>
    <row r="302" spans="2:14" x14ac:dyDescent="0.2">
      <c r="B302" s="743" t="s">
        <v>103</v>
      </c>
      <c r="C302" s="744">
        <f t="shared" si="115"/>
        <v>34.302</v>
      </c>
      <c r="D302" s="744">
        <f t="shared" si="116"/>
        <v>43.655000000000001</v>
      </c>
      <c r="E302" s="744">
        <f t="shared" si="117"/>
        <v>50.685000000000002</v>
      </c>
      <c r="F302" s="744">
        <f t="shared" si="118"/>
        <v>52.116999999999997</v>
      </c>
      <c r="G302" s="744">
        <f t="shared" si="119"/>
        <v>52.158000000000001</v>
      </c>
      <c r="H302" s="744">
        <f t="shared" si="120"/>
        <v>51.220999999999997</v>
      </c>
      <c r="I302" s="744">
        <f t="shared" si="121"/>
        <v>49.76</v>
      </c>
      <c r="J302" s="744">
        <f t="shared" si="122"/>
        <v>47.555999999999997</v>
      </c>
      <c r="K302" s="744">
        <f t="shared" si="123"/>
        <v>44.85</v>
      </c>
      <c r="L302" s="744">
        <f t="shared" si="124"/>
        <v>41.912999999999997</v>
      </c>
      <c r="M302" s="745">
        <f t="shared" si="125"/>
        <v>38.72</v>
      </c>
      <c r="N302" s="725"/>
    </row>
    <row r="303" spans="2:14" ht="13.5" thickBot="1" x14ac:dyDescent="0.25">
      <c r="B303" s="746" t="s">
        <v>104</v>
      </c>
      <c r="C303" s="747">
        <f t="shared" si="115"/>
        <v>38.762</v>
      </c>
      <c r="D303" s="747">
        <f t="shared" si="116"/>
        <v>45.853000000000002</v>
      </c>
      <c r="E303" s="747">
        <f t="shared" si="117"/>
        <v>56.505000000000003</v>
      </c>
      <c r="F303" s="747">
        <f t="shared" si="118"/>
        <v>57.987000000000002</v>
      </c>
      <c r="G303" s="747">
        <f t="shared" si="119"/>
        <v>58.472999999999999</v>
      </c>
      <c r="H303" s="747">
        <f t="shared" si="120"/>
        <v>57.911999999999999</v>
      </c>
      <c r="I303" s="747">
        <f t="shared" si="121"/>
        <v>56.277999999999999</v>
      </c>
      <c r="J303" s="747">
        <f t="shared" si="122"/>
        <v>53.06</v>
      </c>
      <c r="K303" s="747">
        <f t="shared" si="123"/>
        <v>49.747</v>
      </c>
      <c r="L303" s="747">
        <f t="shared" si="124"/>
        <v>46.726999999999997</v>
      </c>
      <c r="M303" s="748">
        <f t="shared" si="125"/>
        <v>43.500999999999998</v>
      </c>
      <c r="N303" s="725"/>
    </row>
    <row r="306" spans="2:14" x14ac:dyDescent="0.2">
      <c r="B306" s="788" t="s">
        <v>749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89"/>
      <c r="C307" s="717" t="s">
        <v>489</v>
      </c>
      <c r="D307" s="717" t="s">
        <v>489</v>
      </c>
      <c r="E307" s="717" t="s">
        <v>489</v>
      </c>
      <c r="F307" s="717" t="s">
        <v>489</v>
      </c>
      <c r="G307" s="717" t="s">
        <v>489</v>
      </c>
      <c r="H307" s="717" t="s">
        <v>489</v>
      </c>
      <c r="I307" s="717" t="s">
        <v>489</v>
      </c>
      <c r="J307" s="717" t="s">
        <v>489</v>
      </c>
      <c r="K307" s="717" t="s">
        <v>489</v>
      </c>
      <c r="L307" s="717" t="s">
        <v>489</v>
      </c>
      <c r="M307" s="719" t="s">
        <v>489</v>
      </c>
      <c r="N307" s="738"/>
    </row>
    <row r="308" spans="2:14" ht="41.25" thickBot="1" x14ac:dyDescent="0.25">
      <c r="B308" s="790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26">SUM(C258,C275)</f>
        <v>375.57500000000005</v>
      </c>
      <c r="D309" s="754">
        <f t="shared" ref="D309:D320" si="127">SUM(D258,E275)</f>
        <v>445.16200000000003</v>
      </c>
      <c r="E309" s="754">
        <f t="shared" ref="E309:E320" si="128">SUM(E258,G275)</f>
        <v>475.68299999999999</v>
      </c>
      <c r="F309" s="754">
        <f t="shared" ref="F309:F320" si="129">SUM(F258,I275)</f>
        <v>469.96499999999997</v>
      </c>
      <c r="G309" s="754">
        <f t="shared" ref="G309:G320" si="130">SUM(G258,K275)</f>
        <v>448.13900000000001</v>
      </c>
      <c r="H309" s="754">
        <f t="shared" ref="H309:H320" si="131">SUM(H258,M275)</f>
        <v>421.27099999999996</v>
      </c>
      <c r="I309" s="754">
        <f t="shared" ref="I309:I320" si="132">SUM(I258,O275)</f>
        <v>389.589</v>
      </c>
      <c r="J309" s="754">
        <f t="shared" ref="J309:J320" si="133">SUM(J258,Q275)</f>
        <v>357.51900000000001</v>
      </c>
      <c r="K309" s="754">
        <f t="shared" ref="K309:K320" si="134">SUM(K258,S275)</f>
        <v>329.78300000000002</v>
      </c>
      <c r="L309" s="754">
        <f t="shared" ref="L309:L320" si="135">SUM(L258,U275)</f>
        <v>305.81900000000002</v>
      </c>
      <c r="M309" s="755">
        <f t="shared" ref="M309:M320" si="136">SUM(M258,W275)</f>
        <v>286.61200000000002</v>
      </c>
      <c r="N309" s="722"/>
    </row>
    <row r="310" spans="2:14" x14ac:dyDescent="0.2">
      <c r="B310" s="743" t="s">
        <v>94</v>
      </c>
      <c r="C310" s="744">
        <f t="shared" si="126"/>
        <v>74.926000000000002</v>
      </c>
      <c r="D310" s="744">
        <f t="shared" si="127"/>
        <v>87.047999999999988</v>
      </c>
      <c r="E310" s="744">
        <f t="shared" si="128"/>
        <v>88.621000000000009</v>
      </c>
      <c r="F310" s="744">
        <f t="shared" si="129"/>
        <v>86.075999999999993</v>
      </c>
      <c r="G310" s="744">
        <f t="shared" si="130"/>
        <v>82.147999999999996</v>
      </c>
      <c r="H310" s="744">
        <f t="shared" si="131"/>
        <v>78.182000000000002</v>
      </c>
      <c r="I310" s="744">
        <f t="shared" si="132"/>
        <v>73.5</v>
      </c>
      <c r="J310" s="744">
        <f t="shared" si="133"/>
        <v>69.680999999999997</v>
      </c>
      <c r="K310" s="744">
        <f t="shared" si="134"/>
        <v>66.103000000000009</v>
      </c>
      <c r="L310" s="744">
        <f t="shared" si="135"/>
        <v>63.661999999999999</v>
      </c>
      <c r="M310" s="745">
        <f t="shared" si="136"/>
        <v>60.666000000000004</v>
      </c>
      <c r="N310" s="725"/>
    </row>
    <row r="311" spans="2:14" x14ac:dyDescent="0.2">
      <c r="B311" s="743" t="s">
        <v>95</v>
      </c>
      <c r="C311" s="744">
        <f t="shared" si="126"/>
        <v>34.023000000000003</v>
      </c>
      <c r="D311" s="744">
        <f t="shared" si="127"/>
        <v>41.319000000000003</v>
      </c>
      <c r="E311" s="744">
        <f t="shared" si="128"/>
        <v>44.716999999999999</v>
      </c>
      <c r="F311" s="744">
        <f t="shared" si="129"/>
        <v>45.106999999999999</v>
      </c>
      <c r="G311" s="744">
        <f t="shared" si="130"/>
        <v>44.536000000000001</v>
      </c>
      <c r="H311" s="744">
        <f t="shared" si="131"/>
        <v>43.256999999999998</v>
      </c>
      <c r="I311" s="744">
        <f t="shared" si="132"/>
        <v>41.173999999999999</v>
      </c>
      <c r="J311" s="744">
        <f t="shared" si="133"/>
        <v>39.198999999999998</v>
      </c>
      <c r="K311" s="744">
        <f t="shared" si="134"/>
        <v>38.510999999999996</v>
      </c>
      <c r="L311" s="744">
        <f t="shared" si="135"/>
        <v>37.088999999999999</v>
      </c>
      <c r="M311" s="745">
        <f t="shared" si="136"/>
        <v>36.491999999999997</v>
      </c>
      <c r="N311" s="725"/>
    </row>
    <row r="312" spans="2:14" x14ac:dyDescent="0.2">
      <c r="B312" s="743" t="s">
        <v>96</v>
      </c>
      <c r="C312" s="744">
        <f t="shared" si="126"/>
        <v>24.233000000000001</v>
      </c>
      <c r="D312" s="744">
        <f t="shared" si="127"/>
        <v>31.117000000000001</v>
      </c>
      <c r="E312" s="744">
        <f t="shared" si="128"/>
        <v>33.918999999999997</v>
      </c>
      <c r="F312" s="744">
        <f t="shared" si="129"/>
        <v>33.302</v>
      </c>
      <c r="G312" s="744">
        <f t="shared" si="130"/>
        <v>29.541</v>
      </c>
      <c r="H312" s="744">
        <f t="shared" si="131"/>
        <v>26.213999999999999</v>
      </c>
      <c r="I312" s="744">
        <f t="shared" si="132"/>
        <v>22.077999999999999</v>
      </c>
      <c r="J312" s="744">
        <f t="shared" si="133"/>
        <v>18.749000000000002</v>
      </c>
      <c r="K312" s="744">
        <f t="shared" si="134"/>
        <v>16.119</v>
      </c>
      <c r="L312" s="744">
        <f t="shared" si="135"/>
        <v>14.254000000000001</v>
      </c>
      <c r="M312" s="745">
        <f t="shared" si="136"/>
        <v>13.08</v>
      </c>
      <c r="N312" s="725"/>
    </row>
    <row r="313" spans="2:14" x14ac:dyDescent="0.2">
      <c r="B313" s="743" t="s">
        <v>97</v>
      </c>
      <c r="C313" s="744">
        <f t="shared" si="126"/>
        <v>62.11</v>
      </c>
      <c r="D313" s="744">
        <f t="shared" si="127"/>
        <v>66.873999999999995</v>
      </c>
      <c r="E313" s="744">
        <f t="shared" si="128"/>
        <v>64.47999999999999</v>
      </c>
      <c r="F313" s="744">
        <f t="shared" si="129"/>
        <v>59.251999999999995</v>
      </c>
      <c r="G313" s="744">
        <f t="shared" si="130"/>
        <v>54.355000000000004</v>
      </c>
      <c r="H313" s="744">
        <f t="shared" si="131"/>
        <v>49.522999999999996</v>
      </c>
      <c r="I313" s="744">
        <f t="shared" si="132"/>
        <v>43.963000000000001</v>
      </c>
      <c r="J313" s="744">
        <f t="shared" si="133"/>
        <v>38.637999999999998</v>
      </c>
      <c r="K313" s="744">
        <f t="shared" si="134"/>
        <v>33.975000000000001</v>
      </c>
      <c r="L313" s="744">
        <f t="shared" si="135"/>
        <v>29.858000000000001</v>
      </c>
      <c r="M313" s="745">
        <f t="shared" si="136"/>
        <v>25.813000000000002</v>
      </c>
      <c r="N313" s="725"/>
    </row>
    <row r="314" spans="2:14" x14ac:dyDescent="0.2">
      <c r="B314" s="743" t="s">
        <v>98</v>
      </c>
      <c r="C314" s="744">
        <f t="shared" si="126"/>
        <v>29.366999999999997</v>
      </c>
      <c r="D314" s="744">
        <f t="shared" si="127"/>
        <v>31.701000000000001</v>
      </c>
      <c r="E314" s="744">
        <f t="shared" si="128"/>
        <v>30.85</v>
      </c>
      <c r="F314" s="744">
        <f t="shared" si="129"/>
        <v>29.69</v>
      </c>
      <c r="G314" s="744">
        <f t="shared" si="130"/>
        <v>26.942999999999998</v>
      </c>
      <c r="H314" s="744">
        <f t="shared" si="131"/>
        <v>24.573</v>
      </c>
      <c r="I314" s="744">
        <f t="shared" si="132"/>
        <v>22.099</v>
      </c>
      <c r="J314" s="744">
        <f t="shared" si="133"/>
        <v>19.63</v>
      </c>
      <c r="K314" s="744">
        <f t="shared" si="134"/>
        <v>17.706999999999997</v>
      </c>
      <c r="L314" s="744">
        <f t="shared" si="135"/>
        <v>15.182</v>
      </c>
      <c r="M314" s="745">
        <f t="shared" si="136"/>
        <v>13.986000000000001</v>
      </c>
      <c r="N314" s="725"/>
    </row>
    <row r="315" spans="2:14" x14ac:dyDescent="0.2">
      <c r="B315" s="743" t="s">
        <v>99</v>
      </c>
      <c r="C315" s="744">
        <f t="shared" si="126"/>
        <v>21.661999999999999</v>
      </c>
      <c r="D315" s="744">
        <f t="shared" si="127"/>
        <v>25.373999999999999</v>
      </c>
      <c r="E315" s="744">
        <f t="shared" si="128"/>
        <v>27.325000000000003</v>
      </c>
      <c r="F315" s="744">
        <f t="shared" si="129"/>
        <v>27.695</v>
      </c>
      <c r="G315" s="744">
        <f t="shared" si="130"/>
        <v>27.64</v>
      </c>
      <c r="H315" s="744">
        <f t="shared" si="131"/>
        <v>26.074999999999999</v>
      </c>
      <c r="I315" s="744">
        <f t="shared" si="132"/>
        <v>23.891999999999999</v>
      </c>
      <c r="J315" s="744">
        <f t="shared" si="133"/>
        <v>22.385000000000002</v>
      </c>
      <c r="K315" s="744">
        <f t="shared" si="134"/>
        <v>20.735000000000003</v>
      </c>
      <c r="L315" s="744">
        <f t="shared" si="135"/>
        <v>18.119999999999997</v>
      </c>
      <c r="M315" s="745">
        <f t="shared" si="136"/>
        <v>17.343</v>
      </c>
      <c r="N315" s="725"/>
    </row>
    <row r="316" spans="2:14" x14ac:dyDescent="0.2">
      <c r="B316" s="743" t="s">
        <v>100</v>
      </c>
      <c r="C316" s="744">
        <f t="shared" si="126"/>
        <v>25.791</v>
      </c>
      <c r="D316" s="744">
        <f t="shared" si="127"/>
        <v>31.425000000000001</v>
      </c>
      <c r="E316" s="744">
        <f t="shared" si="128"/>
        <v>35.411000000000001</v>
      </c>
      <c r="F316" s="744">
        <f t="shared" si="129"/>
        <v>35.294000000000004</v>
      </c>
      <c r="G316" s="744">
        <f t="shared" si="130"/>
        <v>32.049999999999997</v>
      </c>
      <c r="H316" s="744">
        <f t="shared" si="131"/>
        <v>27.356999999999999</v>
      </c>
      <c r="I316" s="744">
        <f t="shared" si="132"/>
        <v>22.578000000000003</v>
      </c>
      <c r="J316" s="744">
        <f t="shared" si="133"/>
        <v>18.069000000000003</v>
      </c>
      <c r="K316" s="744">
        <f t="shared" si="134"/>
        <v>14.331</v>
      </c>
      <c r="L316" s="744">
        <f t="shared" si="135"/>
        <v>12.249000000000001</v>
      </c>
      <c r="M316" s="745">
        <f t="shared" si="136"/>
        <v>11.593999999999999</v>
      </c>
      <c r="N316" s="725"/>
    </row>
    <row r="317" spans="2:14" x14ac:dyDescent="0.2">
      <c r="B317" s="743" t="s">
        <v>101</v>
      </c>
      <c r="C317" s="744">
        <f t="shared" si="126"/>
        <v>6.7270000000000003</v>
      </c>
      <c r="D317" s="744">
        <f t="shared" si="127"/>
        <v>8.6129999999999995</v>
      </c>
      <c r="E317" s="744">
        <f t="shared" si="128"/>
        <v>11.002000000000001</v>
      </c>
      <c r="F317" s="744">
        <f t="shared" si="129"/>
        <v>13</v>
      </c>
      <c r="G317" s="744">
        <f t="shared" si="130"/>
        <v>13.972</v>
      </c>
      <c r="H317" s="744">
        <f t="shared" si="131"/>
        <v>14.679</v>
      </c>
      <c r="I317" s="744">
        <f t="shared" si="132"/>
        <v>14.526</v>
      </c>
      <c r="J317" s="744">
        <f t="shared" si="133"/>
        <v>13.94</v>
      </c>
      <c r="K317" s="744">
        <f t="shared" si="134"/>
        <v>13.398999999999999</v>
      </c>
      <c r="L317" s="744">
        <f t="shared" si="135"/>
        <v>12.694000000000001</v>
      </c>
      <c r="M317" s="745">
        <f t="shared" si="136"/>
        <v>11.839</v>
      </c>
      <c r="N317" s="725"/>
    </row>
    <row r="318" spans="2:14" x14ac:dyDescent="0.2">
      <c r="B318" s="743" t="s">
        <v>102</v>
      </c>
      <c r="C318" s="744">
        <f t="shared" si="126"/>
        <v>20.064</v>
      </c>
      <c r="D318" s="744">
        <f t="shared" si="127"/>
        <v>28.576999999999998</v>
      </c>
      <c r="E318" s="744">
        <f t="shared" si="128"/>
        <v>29.32</v>
      </c>
      <c r="F318" s="744">
        <f t="shared" si="129"/>
        <v>27.817</v>
      </c>
      <c r="G318" s="744">
        <f t="shared" si="130"/>
        <v>24.282</v>
      </c>
      <c r="H318" s="744">
        <f t="shared" si="131"/>
        <v>20.622</v>
      </c>
      <c r="I318" s="744">
        <f t="shared" si="132"/>
        <v>18.513000000000002</v>
      </c>
      <c r="J318" s="744">
        <f t="shared" si="133"/>
        <v>15.738000000000001</v>
      </c>
      <c r="K318" s="744">
        <f t="shared" si="134"/>
        <v>13.608000000000001</v>
      </c>
      <c r="L318" s="744">
        <f t="shared" si="135"/>
        <v>11.772</v>
      </c>
      <c r="M318" s="745">
        <f t="shared" si="136"/>
        <v>10.801</v>
      </c>
      <c r="N318" s="725"/>
    </row>
    <row r="319" spans="2:14" x14ac:dyDescent="0.2">
      <c r="B319" s="743" t="s">
        <v>103</v>
      </c>
      <c r="C319" s="744">
        <f t="shared" si="126"/>
        <v>34.302</v>
      </c>
      <c r="D319" s="744">
        <f t="shared" si="127"/>
        <v>43.655000000000001</v>
      </c>
      <c r="E319" s="744">
        <f t="shared" si="128"/>
        <v>50.685000000000002</v>
      </c>
      <c r="F319" s="744">
        <f t="shared" si="129"/>
        <v>52.116999999999997</v>
      </c>
      <c r="G319" s="744">
        <f t="shared" si="130"/>
        <v>52.158000000000001</v>
      </c>
      <c r="H319" s="744">
        <f t="shared" si="131"/>
        <v>51.220999999999997</v>
      </c>
      <c r="I319" s="744">
        <f t="shared" si="132"/>
        <v>49.76</v>
      </c>
      <c r="J319" s="744">
        <f t="shared" si="133"/>
        <v>47.555999999999997</v>
      </c>
      <c r="K319" s="744">
        <f t="shared" si="134"/>
        <v>44.85</v>
      </c>
      <c r="L319" s="744">
        <f t="shared" si="135"/>
        <v>41.912999999999997</v>
      </c>
      <c r="M319" s="745">
        <f t="shared" si="136"/>
        <v>38.72</v>
      </c>
      <c r="N319" s="725"/>
    </row>
    <row r="320" spans="2:14" ht="13.5" thickBot="1" x14ac:dyDescent="0.25">
      <c r="B320" s="746" t="s">
        <v>104</v>
      </c>
      <c r="C320" s="747">
        <f t="shared" si="126"/>
        <v>42.787999999999997</v>
      </c>
      <c r="D320" s="747">
        <f t="shared" si="127"/>
        <v>49.741</v>
      </c>
      <c r="E320" s="747">
        <f t="shared" si="128"/>
        <v>60.167999999999999</v>
      </c>
      <c r="F320" s="747">
        <f t="shared" si="129"/>
        <v>61.375</v>
      </c>
      <c r="G320" s="747">
        <f t="shared" si="130"/>
        <v>61.501999999999995</v>
      </c>
      <c r="H320" s="747">
        <f t="shared" si="131"/>
        <v>60.717999999999996</v>
      </c>
      <c r="I320" s="747">
        <f t="shared" si="132"/>
        <v>58.900999999999996</v>
      </c>
      <c r="J320" s="747">
        <f t="shared" si="133"/>
        <v>55.525000000000006</v>
      </c>
      <c r="K320" s="747">
        <f t="shared" si="134"/>
        <v>52.018000000000001</v>
      </c>
      <c r="L320" s="747">
        <f t="shared" si="135"/>
        <v>48.852999999999994</v>
      </c>
      <c r="M320" s="748">
        <f t="shared" si="136"/>
        <v>45.480999999999995</v>
      </c>
      <c r="N320" s="725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5.4439999999999995E-2</v>
      </c>
      <c r="D8" s="642">
        <f>'Section 13 data'!$D$24</f>
        <v>0.62611000000000006</v>
      </c>
      <c r="E8" s="201">
        <f>'Section 13 data'!$E$24</f>
        <v>23.09</v>
      </c>
      <c r="F8" s="643">
        <f>SUM(C8,D8)</f>
        <v>0.6805500000000001</v>
      </c>
    </row>
    <row r="9" spans="2:6" ht="15" customHeight="1" x14ac:dyDescent="0.2">
      <c r="B9" s="95" t="s">
        <v>341</v>
      </c>
      <c r="C9" s="641">
        <f>'Section 13 data'!$C$25</f>
        <v>2.0840000000000001E-2</v>
      </c>
      <c r="D9" s="642">
        <f>'Section 13 data'!$D$25</f>
        <v>0.40538000000000002</v>
      </c>
      <c r="E9" s="201">
        <f>'Section 13 data'!$E$25</f>
        <v>27.87</v>
      </c>
      <c r="F9" s="643">
        <f t="shared" ref="F9:F17" si="0">SUM(C9,D9)</f>
        <v>0.42622000000000004</v>
      </c>
    </row>
    <row r="10" spans="2:6" ht="15" customHeight="1" x14ac:dyDescent="0.2">
      <c r="B10" s="96" t="s">
        <v>342</v>
      </c>
      <c r="C10" s="641">
        <f>'Section 13 data'!$C$26</f>
        <v>1.66E-2</v>
      </c>
      <c r="D10" s="642">
        <f>'Section 13 data'!$D$26</f>
        <v>0.73514000000000002</v>
      </c>
      <c r="E10" s="201">
        <f>'Section 13 data'!$E$26</f>
        <v>27.11</v>
      </c>
      <c r="F10" s="643">
        <f t="shared" si="0"/>
        <v>0.75173999999999996</v>
      </c>
    </row>
    <row r="11" spans="2:6" ht="15" customHeight="1" x14ac:dyDescent="0.2">
      <c r="B11" s="94" t="s">
        <v>343</v>
      </c>
      <c r="C11" s="641">
        <f>'Section 13 data'!$C$27</f>
        <v>2.283E-2</v>
      </c>
      <c r="D11" s="642">
        <f>'Section 13 data'!$D$27</f>
        <v>1.1288</v>
      </c>
      <c r="E11" s="201">
        <f>'Section 13 data'!$E$27</f>
        <v>23.4</v>
      </c>
      <c r="F11" s="643">
        <f t="shared" si="0"/>
        <v>1.1516299999999999</v>
      </c>
    </row>
    <row r="12" spans="2:6" ht="15" customHeight="1" x14ac:dyDescent="0.2">
      <c r="B12" s="94" t="s">
        <v>344</v>
      </c>
      <c r="C12" s="641">
        <f>'Section 13 data'!$C$28</f>
        <v>3.1989999999999998E-2</v>
      </c>
      <c r="D12" s="642">
        <f>'Section 13 data'!$D$28</f>
        <v>2.7111100000000001</v>
      </c>
      <c r="E12" s="201">
        <f>'Section 13 data'!$E$28</f>
        <v>18.420000000000002</v>
      </c>
      <c r="F12" s="643">
        <f t="shared" si="0"/>
        <v>2.7431000000000001</v>
      </c>
    </row>
    <row r="13" spans="2:6" ht="15" customHeight="1" x14ac:dyDescent="0.2">
      <c r="B13" s="94" t="s">
        <v>345</v>
      </c>
      <c r="C13" s="641">
        <f>'Section 13 data'!$C$29</f>
        <v>8.7190000000000004E-2</v>
      </c>
      <c r="D13" s="642">
        <f>'Section 13 data'!$D$29</f>
        <v>2.1801900000000001</v>
      </c>
      <c r="E13" s="201">
        <f>'Section 13 data'!$E$29</f>
        <v>19.73</v>
      </c>
      <c r="F13" s="643">
        <f t="shared" si="0"/>
        <v>2.2673800000000002</v>
      </c>
    </row>
    <row r="14" spans="2:6" ht="15" customHeight="1" x14ac:dyDescent="0.2">
      <c r="B14" s="94" t="s">
        <v>346</v>
      </c>
      <c r="C14" s="641">
        <f>'Section 13 data'!$C$30</f>
        <v>6.5930000000000002E-2</v>
      </c>
      <c r="D14" s="642">
        <f>'Section 13 data'!$D$30</f>
        <v>4.6009500000000001</v>
      </c>
      <c r="E14" s="201">
        <f>'Section 13 data'!$E$30</f>
        <v>15.34</v>
      </c>
      <c r="F14" s="643">
        <f t="shared" si="0"/>
        <v>4.6668799999999999</v>
      </c>
    </row>
    <row r="15" spans="2:6" ht="15" customHeight="1" x14ac:dyDescent="0.2">
      <c r="B15" s="94" t="s">
        <v>347</v>
      </c>
      <c r="C15" s="641">
        <f>'Section 13 data'!$C$31</f>
        <v>3.7000000000000002E-3</v>
      </c>
      <c r="D15" s="642">
        <f>'Section 13 data'!$D$31</f>
        <v>2.23943</v>
      </c>
      <c r="E15" s="201">
        <f>'Section 13 data'!$E$31</f>
        <v>19.88</v>
      </c>
      <c r="F15" s="643">
        <f t="shared" si="0"/>
        <v>2.2431299999999998</v>
      </c>
    </row>
    <row r="16" spans="2:6" ht="15" customHeight="1" x14ac:dyDescent="0.2">
      <c r="B16" s="94" t="s">
        <v>270</v>
      </c>
      <c r="C16" s="641">
        <f>'Section 13 data'!$C$32</f>
        <v>0</v>
      </c>
      <c r="D16" s="642">
        <f>'Section 13 data'!$D$32</f>
        <v>0.98914000000000002</v>
      </c>
      <c r="E16" s="201">
        <f>'Section 13 data'!$E$32</f>
        <v>31.47</v>
      </c>
      <c r="F16" s="643">
        <f t="shared" si="0"/>
        <v>0.98914000000000002</v>
      </c>
    </row>
    <row r="17" spans="2:6" ht="15" customHeight="1" x14ac:dyDescent="0.2">
      <c r="B17" s="97" t="s">
        <v>80</v>
      </c>
      <c r="C17" s="644">
        <f>'Section 13 data'!$C$8</f>
        <v>0.30352999999999997</v>
      </c>
      <c r="D17" s="644">
        <f>'Section 13 data'!$D$8</f>
        <v>15.61627</v>
      </c>
      <c r="E17" s="316">
        <f>'Section 13 data'!$E$8</f>
        <v>7.07</v>
      </c>
      <c r="F17" s="644">
        <f t="shared" si="0"/>
        <v>15.9198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0.628</v>
      </c>
      <c r="E8" s="201">
        <f>'Section 13 data'!$L$13</f>
        <v>86.47</v>
      </c>
      <c r="F8" s="629">
        <f>SUM(C8,D8)</f>
        <v>0.628</v>
      </c>
    </row>
    <row r="9" spans="2:6" ht="15" customHeight="1" x14ac:dyDescent="0.2">
      <c r="B9" s="82" t="s">
        <v>335</v>
      </c>
      <c r="C9" s="67">
        <f>'Section 13 data'!$J$14</f>
        <v>4.5999999999999999E-2</v>
      </c>
      <c r="D9" s="634">
        <f>'Section 13 data'!$K$14</f>
        <v>41.264000000000003</v>
      </c>
      <c r="E9" s="201">
        <f>'Section 13 data'!$L$14</f>
        <v>31.34</v>
      </c>
      <c r="F9" s="629">
        <f t="shared" ref="F9:F15" si="0">SUM(C9,D9)</f>
        <v>41.31</v>
      </c>
    </row>
    <row r="10" spans="2:6" ht="15" customHeight="1" x14ac:dyDescent="0.2">
      <c r="B10" s="81" t="s">
        <v>336</v>
      </c>
      <c r="C10" s="67">
        <f>'Section 13 data'!$J$15</f>
        <v>1.032</v>
      </c>
      <c r="D10" s="634">
        <f>'Section 13 data'!$K$15</f>
        <v>259.45600000000002</v>
      </c>
      <c r="E10" s="201">
        <f>'Section 13 data'!$L$15</f>
        <v>23.895032847903476</v>
      </c>
      <c r="F10" s="629">
        <f t="shared" si="0"/>
        <v>260.488</v>
      </c>
    </row>
    <row r="11" spans="2:6" ht="15" customHeight="1" x14ac:dyDescent="0.2">
      <c r="B11" s="81" t="s">
        <v>337</v>
      </c>
      <c r="C11" s="67">
        <f>'Section 13 data'!$J$16</f>
        <v>2.395</v>
      </c>
      <c r="D11" s="634">
        <f>'Section 13 data'!$K$16</f>
        <v>427.52100000000002</v>
      </c>
      <c r="E11" s="201">
        <f>'Section 13 data'!$L$16</f>
        <v>19.880627969568501</v>
      </c>
      <c r="F11" s="629">
        <f t="shared" si="0"/>
        <v>429.916</v>
      </c>
    </row>
    <row r="12" spans="2:6" ht="15" customHeight="1" x14ac:dyDescent="0.2">
      <c r="B12" s="81" t="s">
        <v>338</v>
      </c>
      <c r="C12" s="67">
        <f>'Section 13 data'!$J$17</f>
        <v>2.7109999999999999</v>
      </c>
      <c r="D12" s="634">
        <f>'Section 13 data'!$K$17</f>
        <v>1397.06</v>
      </c>
      <c r="E12" s="201">
        <f>'Section 13 data'!$L$17</f>
        <v>20.81</v>
      </c>
      <c r="F12" s="629">
        <f t="shared" si="0"/>
        <v>1399.771</v>
      </c>
    </row>
    <row r="13" spans="2:6" ht="15" customHeight="1" x14ac:dyDescent="0.2">
      <c r="B13" s="81" t="s">
        <v>339</v>
      </c>
      <c r="C13" s="67">
        <f>'Section 13 data'!$J$18</f>
        <v>12.362</v>
      </c>
      <c r="D13" s="634">
        <f>'Section 13 data'!$K$18</f>
        <v>2302.377</v>
      </c>
      <c r="E13" s="201">
        <f>'Section 13 data'!$L$18</f>
        <v>15.75</v>
      </c>
      <c r="F13" s="629">
        <f t="shared" si="0"/>
        <v>2314.739</v>
      </c>
    </row>
    <row r="14" spans="2:6" ht="15" customHeight="1" x14ac:dyDescent="0.2">
      <c r="B14" s="81" t="s">
        <v>268</v>
      </c>
      <c r="C14" s="67">
        <f>'Section 13 data'!$J$19</f>
        <v>27.006</v>
      </c>
      <c r="D14" s="634">
        <f>'Section 13 data'!$K$19</f>
        <v>2124.8829999999998</v>
      </c>
      <c r="E14" s="201">
        <f>'Section 13 data'!$L$19</f>
        <v>24.508610664282134</v>
      </c>
      <c r="F14" s="629">
        <f t="shared" si="0"/>
        <v>2151.8889999999997</v>
      </c>
    </row>
    <row r="15" spans="2:6" ht="15" customHeight="1" x14ac:dyDescent="0.2">
      <c r="B15" s="83" t="s">
        <v>80</v>
      </c>
      <c r="C15" s="635">
        <f>'Section 13 data'!$J$8</f>
        <v>45.551000000000002</v>
      </c>
      <c r="D15" s="635">
        <f>'Section 13 data'!$K$8</f>
        <v>6553.19</v>
      </c>
      <c r="E15" s="316">
        <f>'Section 13 data'!$L$8</f>
        <v>10.53</v>
      </c>
      <c r="F15" s="636">
        <f t="shared" si="0"/>
        <v>6598.741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0.126</v>
      </c>
      <c r="D8" s="85">
        <f>'Section 13 data'!$K$24</f>
        <v>3.4809999999999999</v>
      </c>
      <c r="E8" s="201">
        <f>'Section 13 data'!$L$24</f>
        <v>33.479999999999997</v>
      </c>
      <c r="F8" s="629">
        <f>SUM(C8,D8)</f>
        <v>3.6069999999999998</v>
      </c>
    </row>
    <row r="9" spans="2:6" ht="15" customHeight="1" x14ac:dyDescent="0.2">
      <c r="B9" s="79" t="s">
        <v>341</v>
      </c>
      <c r="C9" s="67">
        <f>'Section 13 data'!$J$25</f>
        <v>0.71</v>
      </c>
      <c r="D9" s="85">
        <f>'Section 13 data'!$K$25</f>
        <v>20.064</v>
      </c>
      <c r="E9" s="201">
        <f>'Section 13 data'!$L$25</f>
        <v>32.68</v>
      </c>
      <c r="F9" s="629">
        <f t="shared" ref="F9:F17" si="0">SUM(C9,D9)</f>
        <v>20.774000000000001</v>
      </c>
    </row>
    <row r="10" spans="2:6" ht="15" customHeight="1" x14ac:dyDescent="0.2">
      <c r="B10" s="80" t="s">
        <v>342</v>
      </c>
      <c r="C10" s="67">
        <f>'Section 13 data'!$J$26</f>
        <v>2.242</v>
      </c>
      <c r="D10" s="85">
        <f>'Section 13 data'!$K$26</f>
        <v>75.84</v>
      </c>
      <c r="E10" s="201">
        <f>'Section 13 data'!$L$26</f>
        <v>25.95</v>
      </c>
      <c r="F10" s="629">
        <f t="shared" si="0"/>
        <v>78.082000000000008</v>
      </c>
    </row>
    <row r="11" spans="2:6" ht="15" customHeight="1" x14ac:dyDescent="0.2">
      <c r="B11" s="78" t="s">
        <v>343</v>
      </c>
      <c r="C11" s="67">
        <f>'Section 13 data'!$J$27</f>
        <v>4.7670000000000003</v>
      </c>
      <c r="D11" s="85">
        <f>'Section 13 data'!$K$27</f>
        <v>142.285</v>
      </c>
      <c r="E11" s="201">
        <f>'Section 13 data'!$L$27</f>
        <v>22.13</v>
      </c>
      <c r="F11" s="629">
        <f t="shared" si="0"/>
        <v>147.05199999999999</v>
      </c>
    </row>
    <row r="12" spans="2:6" ht="15" customHeight="1" x14ac:dyDescent="0.2">
      <c r="B12" s="78" t="s">
        <v>344</v>
      </c>
      <c r="C12" s="67">
        <f>'Section 13 data'!$J$28</f>
        <v>8.6010000000000009</v>
      </c>
      <c r="D12" s="85">
        <f>'Section 13 data'!$K$28</f>
        <v>575.37</v>
      </c>
      <c r="E12" s="201">
        <f>'Section 13 data'!$L$28</f>
        <v>18.96</v>
      </c>
      <c r="F12" s="629">
        <f t="shared" si="0"/>
        <v>583.971</v>
      </c>
    </row>
    <row r="13" spans="2:6" ht="15" customHeight="1" x14ac:dyDescent="0.2">
      <c r="B13" s="78" t="s">
        <v>345</v>
      </c>
      <c r="C13" s="67">
        <f>'Section 13 data'!$J$29</f>
        <v>15.464</v>
      </c>
      <c r="D13" s="85">
        <f>'Section 13 data'!$K$29</f>
        <v>734.08199999999999</v>
      </c>
      <c r="E13" s="201">
        <f>'Section 13 data'!$L$29</f>
        <v>21.65</v>
      </c>
      <c r="F13" s="629">
        <f t="shared" si="0"/>
        <v>749.54600000000005</v>
      </c>
    </row>
    <row r="14" spans="2:6" ht="15" customHeight="1" x14ac:dyDescent="0.2">
      <c r="B14" s="78" t="s">
        <v>346</v>
      </c>
      <c r="C14" s="67">
        <f>'Section 13 data'!$J$30</f>
        <v>12.711</v>
      </c>
      <c r="D14" s="85">
        <f>'Section 13 data'!$K$30</f>
        <v>2269.7750000000001</v>
      </c>
      <c r="E14" s="201">
        <f>'Section 13 data'!$L$30</f>
        <v>16.920000000000002</v>
      </c>
      <c r="F14" s="629">
        <f t="shared" si="0"/>
        <v>2282.4859999999999</v>
      </c>
    </row>
    <row r="15" spans="2:6" ht="15" customHeight="1" x14ac:dyDescent="0.2">
      <c r="B15" s="78" t="s">
        <v>347</v>
      </c>
      <c r="C15" s="67">
        <f>'Section 13 data'!$J$31</f>
        <v>0.93100000000000005</v>
      </c>
      <c r="D15" s="85">
        <f>'Section 13 data'!$K$31</f>
        <v>1789.1859999999999</v>
      </c>
      <c r="E15" s="201">
        <f>'Section 13 data'!$L$31</f>
        <v>25.74</v>
      </c>
      <c r="F15" s="629">
        <f t="shared" si="0"/>
        <v>1790.117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943.10500000000002</v>
      </c>
      <c r="E16" s="201">
        <f>'Section 13 data'!$L$32</f>
        <v>34.9</v>
      </c>
      <c r="F16" s="629">
        <f t="shared" si="0"/>
        <v>943.10500000000002</v>
      </c>
    </row>
    <row r="17" spans="2:6" ht="15" customHeight="1" x14ac:dyDescent="0.2">
      <c r="B17" s="86" t="s">
        <v>80</v>
      </c>
      <c r="C17" s="87">
        <f>'Section 13 data'!$J$8</f>
        <v>45.551000000000002</v>
      </c>
      <c r="D17" s="87">
        <f>'Section 13 data'!$K$8</f>
        <v>6553.19</v>
      </c>
      <c r="E17" s="316">
        <f>'Section 13 data'!$L$8</f>
        <v>10.53</v>
      </c>
      <c r="F17" s="87">
        <f t="shared" si="0"/>
        <v>6598.741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4">
        <f>'Section 13 data'!$R$13</f>
        <v>30.760999999999999</v>
      </c>
      <c r="E8" s="201">
        <f>'Section 13 data'!$S$13</f>
        <v>86.47</v>
      </c>
      <c r="F8" s="629">
        <f>SUM(C8,D8)</f>
        <v>30.760999999999999</v>
      </c>
    </row>
    <row r="9" spans="2:6" ht="15" customHeight="1" x14ac:dyDescent="0.2">
      <c r="B9" s="82" t="s">
        <v>335</v>
      </c>
      <c r="C9" s="67">
        <f>'Section 13 data'!$Q$14</f>
        <v>10.6</v>
      </c>
      <c r="D9" s="634">
        <f>'Section 13 data'!$R$14</f>
        <v>1323.2439999999999</v>
      </c>
      <c r="E9" s="201">
        <f>'Section 13 data'!$S$14</f>
        <v>20.43</v>
      </c>
      <c r="F9" s="629">
        <f t="shared" ref="F9:F15" si="0">SUM(C9,D9)</f>
        <v>1333.8439999999998</v>
      </c>
    </row>
    <row r="10" spans="2:6" ht="15" customHeight="1" x14ac:dyDescent="0.2">
      <c r="B10" s="81" t="s">
        <v>336</v>
      </c>
      <c r="C10" s="67">
        <f>'Section 13 data'!$Q$15</f>
        <v>105.718</v>
      </c>
      <c r="D10" s="634">
        <f>'Section 13 data'!$R$15</f>
        <v>2497.1709999999998</v>
      </c>
      <c r="E10" s="201">
        <f>'Section 13 data'!$S$15</f>
        <v>20.862303504821181</v>
      </c>
      <c r="F10" s="629">
        <f t="shared" si="0"/>
        <v>2602.8889999999997</v>
      </c>
    </row>
    <row r="11" spans="2:6" ht="15" customHeight="1" x14ac:dyDescent="0.2">
      <c r="B11" s="81" t="s">
        <v>337</v>
      </c>
      <c r="C11" s="67">
        <f>'Section 13 data'!$Q$16</f>
        <v>34.932000000000002</v>
      </c>
      <c r="D11" s="634">
        <f>'Section 13 data'!$R$16</f>
        <v>1203.671</v>
      </c>
      <c r="E11" s="201">
        <f>'Section 13 data'!$S$16</f>
        <v>17.438581643858594</v>
      </c>
      <c r="F11" s="629">
        <f t="shared" si="0"/>
        <v>1238.6030000000001</v>
      </c>
    </row>
    <row r="12" spans="2:6" ht="15" customHeight="1" x14ac:dyDescent="0.2">
      <c r="B12" s="81" t="s">
        <v>338</v>
      </c>
      <c r="C12" s="67">
        <f>'Section 13 data'!$Q$17</f>
        <v>17.631</v>
      </c>
      <c r="D12" s="634">
        <f>'Section 13 data'!$R$17</f>
        <v>1134.3900000000001</v>
      </c>
      <c r="E12" s="201">
        <f>'Section 13 data'!$S$17</f>
        <v>17.29</v>
      </c>
      <c r="F12" s="629">
        <f t="shared" si="0"/>
        <v>1152.0210000000002</v>
      </c>
    </row>
    <row r="13" spans="2:6" ht="15" customHeight="1" x14ac:dyDescent="0.2">
      <c r="B13" s="81" t="s">
        <v>339</v>
      </c>
      <c r="C13" s="67">
        <f>'Section 13 data'!$Q$18</f>
        <v>36.588000000000001</v>
      </c>
      <c r="D13" s="634">
        <f>'Section 13 data'!$R$18</f>
        <v>1480.9580000000001</v>
      </c>
      <c r="E13" s="201">
        <f>'Section 13 data'!$S$18</f>
        <v>16.46</v>
      </c>
      <c r="F13" s="629">
        <f t="shared" si="0"/>
        <v>1517.546</v>
      </c>
    </row>
    <row r="14" spans="2:6" ht="15" customHeight="1" x14ac:dyDescent="0.2">
      <c r="B14" s="81" t="s">
        <v>268</v>
      </c>
      <c r="C14" s="67">
        <f>'Section 13 data'!$Q$19</f>
        <v>35.869</v>
      </c>
      <c r="D14" s="634">
        <f>'Section 13 data'!$R$19</f>
        <v>733.24099999999999</v>
      </c>
      <c r="E14" s="201">
        <f>'Section 13 data'!$S$19</f>
        <v>20.200194524277659</v>
      </c>
      <c r="F14" s="629">
        <f t="shared" si="0"/>
        <v>769.11</v>
      </c>
    </row>
    <row r="15" spans="2:6" ht="15" customHeight="1" x14ac:dyDescent="0.2">
      <c r="B15" s="83" t="s">
        <v>80</v>
      </c>
      <c r="C15" s="635">
        <f>'Section 13 data'!$Q$8</f>
        <v>241.339</v>
      </c>
      <c r="D15" s="635">
        <f>'Section 13 data'!$R$8</f>
        <v>8403.4339999999993</v>
      </c>
      <c r="E15" s="316">
        <f>'Section 13 data'!$S$8</f>
        <v>8.69</v>
      </c>
      <c r="F15" s="636">
        <f t="shared" si="0"/>
        <v>8644.7729999999992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Devon Cornwall and the Isles of Scilly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22.914999999999999</v>
      </c>
      <c r="D8" s="631">
        <f>'Section 13 data'!$R$24</f>
        <v>608.37900000000002</v>
      </c>
      <c r="E8" s="201">
        <f>'Section 13 data'!$S$24</f>
        <v>34.39</v>
      </c>
      <c r="F8" s="632">
        <f>SUM(C8,D8)</f>
        <v>631.29399999999998</v>
      </c>
    </row>
    <row r="9" spans="2:6" ht="15" customHeight="1" x14ac:dyDescent="0.2">
      <c r="B9" s="79" t="s">
        <v>341</v>
      </c>
      <c r="C9" s="630">
        <f>'Section 13 data'!$Q$25</f>
        <v>85.388999999999996</v>
      </c>
      <c r="D9" s="631">
        <f>'Section 13 data'!$R$25</f>
        <v>1122.547</v>
      </c>
      <c r="E9" s="201">
        <f>'Section 13 data'!$S$25</f>
        <v>29.47</v>
      </c>
      <c r="F9" s="632">
        <f t="shared" ref="F9:F17" si="0">SUM(C9,D9)</f>
        <v>1207.9359999999999</v>
      </c>
    </row>
    <row r="10" spans="2:6" ht="15" customHeight="1" x14ac:dyDescent="0.2">
      <c r="B10" s="80" t="s">
        <v>342</v>
      </c>
      <c r="C10" s="630">
        <f>'Section 13 data'!$Q$26</f>
        <v>42.302999999999997</v>
      </c>
      <c r="D10" s="631">
        <f>'Section 13 data'!$R$26</f>
        <v>1476.7339999999999</v>
      </c>
      <c r="E10" s="201">
        <f>'Section 13 data'!$S$26</f>
        <v>27.18</v>
      </c>
      <c r="F10" s="632">
        <f t="shared" si="0"/>
        <v>1519.0369999999998</v>
      </c>
    </row>
    <row r="11" spans="2:6" ht="15" customHeight="1" x14ac:dyDescent="0.2">
      <c r="B11" s="78" t="s">
        <v>343</v>
      </c>
      <c r="C11" s="630">
        <f>'Section 13 data'!$Q$27</f>
        <v>33.314</v>
      </c>
      <c r="D11" s="631">
        <f>'Section 13 data'!$R$27</f>
        <v>986.91</v>
      </c>
      <c r="E11" s="201">
        <f>'Section 13 data'!$S$27</f>
        <v>22.78</v>
      </c>
      <c r="F11" s="632">
        <f t="shared" si="0"/>
        <v>1020.2239999999999</v>
      </c>
    </row>
    <row r="12" spans="2:6" ht="15" customHeight="1" x14ac:dyDescent="0.2">
      <c r="B12" s="78" t="s">
        <v>344</v>
      </c>
      <c r="C12" s="630">
        <f>'Section 13 data'!$Q$28</f>
        <v>23.742999999999999</v>
      </c>
      <c r="D12" s="631">
        <f>'Section 13 data'!$R$28</f>
        <v>1496.873</v>
      </c>
      <c r="E12" s="201">
        <f>'Section 13 data'!$S$28</f>
        <v>17.37</v>
      </c>
      <c r="F12" s="632">
        <f t="shared" si="0"/>
        <v>1520.616</v>
      </c>
    </row>
    <row r="13" spans="2:6" ht="15" customHeight="1" x14ac:dyDescent="0.2">
      <c r="B13" s="78" t="s">
        <v>345</v>
      </c>
      <c r="C13" s="630">
        <f>'Section 13 data'!$Q$29</f>
        <v>23.474</v>
      </c>
      <c r="D13" s="631">
        <f>'Section 13 data'!$R$29</f>
        <v>885.47199999999998</v>
      </c>
      <c r="E13" s="201">
        <f>'Section 13 data'!$S$29</f>
        <v>20.23</v>
      </c>
      <c r="F13" s="632">
        <f t="shared" si="0"/>
        <v>908.94600000000003</v>
      </c>
    </row>
    <row r="14" spans="2:6" ht="15" customHeight="1" x14ac:dyDescent="0.2">
      <c r="B14" s="78" t="s">
        <v>346</v>
      </c>
      <c r="C14" s="630">
        <f>'Section 13 data'!$Q$30</f>
        <v>10.006</v>
      </c>
      <c r="D14" s="631">
        <f>'Section 13 data'!$R$30</f>
        <v>1266.3699999999999</v>
      </c>
      <c r="E14" s="201">
        <f>'Section 13 data'!$S$30</f>
        <v>15.52</v>
      </c>
      <c r="F14" s="632">
        <f t="shared" si="0"/>
        <v>1276.376</v>
      </c>
    </row>
    <row r="15" spans="2:6" ht="15" customHeight="1" x14ac:dyDescent="0.2">
      <c r="B15" s="78" t="s">
        <v>347</v>
      </c>
      <c r="C15" s="630">
        <f>'Section 13 data'!$Q$31</f>
        <v>0.19500000000000001</v>
      </c>
      <c r="D15" s="631">
        <f>'Section 13 data'!$R$31</f>
        <v>457.17099999999999</v>
      </c>
      <c r="E15" s="201">
        <f>'Section 13 data'!$S$31</f>
        <v>23.73</v>
      </c>
      <c r="F15" s="632">
        <f t="shared" si="0"/>
        <v>457.36599999999999</v>
      </c>
    </row>
    <row r="16" spans="2:6" ht="15" customHeight="1" x14ac:dyDescent="0.2">
      <c r="B16" s="78" t="s">
        <v>270</v>
      </c>
      <c r="C16" s="630">
        <f>'Section 13 data'!$Q$32</f>
        <v>0</v>
      </c>
      <c r="D16" s="631">
        <f>'Section 13 data'!$R$32</f>
        <v>102.98</v>
      </c>
      <c r="E16" s="201">
        <f>'Section 13 data'!$S$32</f>
        <v>31.88</v>
      </c>
      <c r="F16" s="632">
        <f t="shared" si="0"/>
        <v>102.98</v>
      </c>
    </row>
    <row r="17" spans="2:6" ht="15" customHeight="1" x14ac:dyDescent="0.2">
      <c r="B17" s="72" t="s">
        <v>80</v>
      </c>
      <c r="C17" s="87">
        <f>'Section 13 data'!$Q$8</f>
        <v>241.339</v>
      </c>
      <c r="D17" s="87">
        <f>'Section 13 data'!$R$8</f>
        <v>8403.4339999999993</v>
      </c>
      <c r="E17" s="316">
        <f>'Section 13 data'!$S$8</f>
        <v>8.69</v>
      </c>
      <c r="F17" s="87">
        <f t="shared" si="0"/>
        <v>8644.7729999999992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7" t="s">
        <v>376</v>
      </c>
      <c r="C5" s="916" t="s">
        <v>385</v>
      </c>
      <c r="D5" s="916"/>
      <c r="E5" s="916"/>
      <c r="F5" s="908"/>
      <c r="H5" s="847" t="s">
        <v>376</v>
      </c>
      <c r="I5" s="792" t="s">
        <v>274</v>
      </c>
      <c r="J5" s="866"/>
      <c r="K5" s="866"/>
      <c r="L5" s="791"/>
    </row>
    <row r="6" spans="2:12" ht="45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1" t="s">
        <v>81</v>
      </c>
      <c r="J7" s="36" t="s">
        <v>81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57">
        <f>'Section 13 data'!$C$8</f>
        <v>0.30352999999999997</v>
      </c>
      <c r="D9" s="57">
        <f>'Section 13 data'!$D$8</f>
        <v>15.61627</v>
      </c>
      <c r="E9" s="58">
        <f>'Section 13 data'!$E$8</f>
        <v>7.07</v>
      </c>
      <c r="F9" s="76">
        <f>SUM(C9,D9)</f>
        <v>15.9198</v>
      </c>
      <c r="G9" s="25"/>
      <c r="H9" s="28" t="str">
        <f>Index!$B$4</f>
        <v>Devon Cornwall and the Isles of Scilly</v>
      </c>
      <c r="I9" s="59">
        <f>'Section 13 data'!$G$7</f>
        <v>98.622360000000015</v>
      </c>
      <c r="J9" s="60">
        <f>'Section 13 data'!$G$5</f>
        <v>27.012790000000003</v>
      </c>
      <c r="K9" s="43">
        <f>IF(I9=0,0,100*F9/I9)</f>
        <v>16.142181144316559</v>
      </c>
      <c r="L9" s="61">
        <f>IF(J9=0,0,100*F9/J9)</f>
        <v>58.934304823752001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7" t="s">
        <v>376</v>
      </c>
      <c r="C5" s="916" t="s">
        <v>388</v>
      </c>
      <c r="D5" s="916"/>
      <c r="E5" s="916"/>
      <c r="F5" s="908"/>
      <c r="G5" s="25"/>
      <c r="H5" s="847" t="s">
        <v>376</v>
      </c>
      <c r="I5" s="792" t="s">
        <v>282</v>
      </c>
      <c r="J5" s="866"/>
      <c r="K5" s="866"/>
      <c r="L5" s="791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1" t="s">
        <v>325</v>
      </c>
      <c r="J7" s="36" t="s">
        <v>325</v>
      </c>
      <c r="K7" s="302" t="s">
        <v>280</v>
      </c>
      <c r="L7" s="27" t="s">
        <v>280</v>
      </c>
    </row>
    <row r="8" spans="2:12" ht="15" customHeight="1" x14ac:dyDescent="0.2">
      <c r="B8" s="189"/>
      <c r="C8" s="63"/>
      <c r="D8" s="63"/>
      <c r="E8" s="51"/>
      <c r="F8" s="64"/>
      <c r="G8" s="25"/>
      <c r="H8" s="189"/>
      <c r="I8" s="65"/>
      <c r="J8" s="66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13 data'!$J$8</f>
        <v>45.551000000000002</v>
      </c>
      <c r="D9" s="67">
        <f>'Section 13 data'!$K$8</f>
        <v>6553.19</v>
      </c>
      <c r="E9" s="58">
        <f>'Section 13 data'!$L$8</f>
        <v>10.53</v>
      </c>
      <c r="F9" s="77">
        <f>SUM(C9,D9)</f>
        <v>6598.741</v>
      </c>
      <c r="G9" s="25"/>
      <c r="H9" s="28" t="str">
        <f>Index!$B$4</f>
        <v>Devon Cornwall and the Isles of Scilly</v>
      </c>
      <c r="I9" s="68">
        <f>'Section 13 data'!$N$7</f>
        <v>17451.120000000003</v>
      </c>
      <c r="J9" s="43">
        <f>'Section 13 data'!$N$5</f>
        <v>25733.827999999998</v>
      </c>
      <c r="K9" s="43">
        <f>IF(I9=0,0,100*F9/I9)</f>
        <v>37.812707723057308</v>
      </c>
      <c r="L9" s="61">
        <f>IF(J9=0,0,100*F9/J9)</f>
        <v>25.642282990311433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7" t="s">
        <v>380</v>
      </c>
      <c r="C5" s="916" t="s">
        <v>389</v>
      </c>
      <c r="D5" s="916"/>
      <c r="E5" s="916"/>
      <c r="F5" s="908"/>
      <c r="G5" s="25"/>
      <c r="H5" s="847" t="s">
        <v>380</v>
      </c>
      <c r="I5" s="792" t="s">
        <v>284</v>
      </c>
      <c r="J5" s="866"/>
      <c r="K5" s="866"/>
      <c r="L5" s="791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1" t="s">
        <v>271</v>
      </c>
      <c r="J7" s="36" t="s">
        <v>271</v>
      </c>
      <c r="K7" s="302" t="s">
        <v>280</v>
      </c>
      <c r="L7" s="27" t="s">
        <v>280</v>
      </c>
    </row>
    <row r="8" spans="2:12" ht="15" customHeight="1" x14ac:dyDescent="0.2">
      <c r="B8" s="189"/>
      <c r="C8" s="50"/>
      <c r="D8" s="50"/>
      <c r="E8" s="51"/>
      <c r="F8" s="52"/>
      <c r="G8" s="25"/>
      <c r="H8" s="189"/>
      <c r="I8" s="53"/>
      <c r="J8" s="54"/>
      <c r="K8" s="55"/>
      <c r="L8" s="56"/>
    </row>
    <row r="9" spans="2:12" ht="15" customHeight="1" x14ac:dyDescent="0.2">
      <c r="B9" s="28" t="str">
        <f>Index!$B$4</f>
        <v>Devon Cornwall and the Isles of Scilly</v>
      </c>
      <c r="C9" s="67">
        <f>'Section 13 data'!$Q$8</f>
        <v>241.339</v>
      </c>
      <c r="D9" s="67">
        <f>'Section 13 data'!$R$8</f>
        <v>8403.4339999999993</v>
      </c>
      <c r="E9" s="58">
        <f>'Section 13 data'!$S$8</f>
        <v>8.69</v>
      </c>
      <c r="F9" s="77">
        <f>SUM(C9,D9)</f>
        <v>8644.7729999999992</v>
      </c>
      <c r="G9" s="25"/>
      <c r="H9" s="28" t="str">
        <f>Index!$B$4</f>
        <v>Devon Cornwall and the Isles of Scilly</v>
      </c>
      <c r="I9" s="68">
        <f>'Section 13 data'!$U$7</f>
        <v>101036.16800000001</v>
      </c>
      <c r="J9" s="43">
        <f>'Section 13 data'!$U$5</f>
        <v>124156.857</v>
      </c>
      <c r="K9" s="43">
        <f>IF(I9=0,0,100*F9/I9)</f>
        <v>8.5561172510026307</v>
      </c>
      <c r="L9" s="61">
        <f>IF(J9=0,0,100*F9/J9)</f>
        <v>6.9627833765154019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688</v>
      </c>
    </row>
    <row r="3" spans="1:2" ht="18" x14ac:dyDescent="0.25">
      <c r="B3" s="317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Devon Cornwall and the Isles of Scilly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0</v>
      </c>
      <c r="D8" s="646">
        <f>'Section 14 data'!$D$13</f>
        <v>2.2620000000000001E-2</v>
      </c>
      <c r="E8" s="201">
        <f>'Section 14 data'!$E$13</f>
        <v>56.12</v>
      </c>
      <c r="F8" s="647">
        <f>SUM(C8,D8)</f>
        <v>2.2620000000000001E-2</v>
      </c>
    </row>
    <row r="9" spans="2:6" ht="15" customHeight="1" x14ac:dyDescent="0.2">
      <c r="B9" s="100" t="s">
        <v>335</v>
      </c>
      <c r="C9" s="645">
        <f>'Section 14 data'!$C$14</f>
        <v>7.5000000000000002E-4</v>
      </c>
      <c r="D9" s="646">
        <f>'Section 14 data'!$D$14</f>
        <v>0.14002999999999999</v>
      </c>
      <c r="E9" s="201">
        <f>'Section 14 data'!$E$14</f>
        <v>29.78</v>
      </c>
      <c r="F9" s="647">
        <f t="shared" ref="F9:F15" si="0">SUM(C9,D9)</f>
        <v>0.14077999999999999</v>
      </c>
    </row>
    <row r="10" spans="2:6" ht="15" customHeight="1" x14ac:dyDescent="0.2">
      <c r="B10" s="99" t="s">
        <v>336</v>
      </c>
      <c r="C10" s="645">
        <f>'Section 14 data'!$C$15</f>
        <v>1.0200000000000001E-3</v>
      </c>
      <c r="D10" s="646">
        <f>'Section 14 data'!$D$15</f>
        <v>1.11151</v>
      </c>
      <c r="E10" s="201">
        <f>'Section 14 data'!$E$15</f>
        <v>31.992284752893134</v>
      </c>
      <c r="F10" s="647">
        <f t="shared" si="0"/>
        <v>1.11253</v>
      </c>
    </row>
    <row r="11" spans="2:6" ht="15" customHeight="1" x14ac:dyDescent="0.2">
      <c r="B11" s="99" t="s">
        <v>337</v>
      </c>
      <c r="C11" s="645">
        <f>'Section 14 data'!$C$16</f>
        <v>6.7499999999999999E-3</v>
      </c>
      <c r="D11" s="646">
        <f>'Section 14 data'!$D$16</f>
        <v>0.56820000000000004</v>
      </c>
      <c r="E11" s="201">
        <f>'Section 14 data'!$E$16</f>
        <v>45.184920315304623</v>
      </c>
      <c r="F11" s="647">
        <f t="shared" si="0"/>
        <v>0.57495000000000007</v>
      </c>
    </row>
    <row r="12" spans="2:6" ht="15" customHeight="1" x14ac:dyDescent="0.2">
      <c r="B12" s="99" t="s">
        <v>338</v>
      </c>
      <c r="C12" s="645">
        <f>'Section 14 data'!$C$17</f>
        <v>5.6799999999999993E-3</v>
      </c>
      <c r="D12" s="646">
        <f>'Section 14 data'!$D$17</f>
        <v>0.42982999999999999</v>
      </c>
      <c r="E12" s="201">
        <f>'Section 14 data'!$E$17</f>
        <v>62.98</v>
      </c>
      <c r="F12" s="647">
        <f t="shared" si="0"/>
        <v>0.43551000000000001</v>
      </c>
    </row>
    <row r="13" spans="2:6" ht="15" customHeight="1" x14ac:dyDescent="0.2">
      <c r="B13" s="99" t="s">
        <v>339</v>
      </c>
      <c r="C13" s="645">
        <f>'Section 14 data'!$C$18</f>
        <v>4.7999999999999996E-3</v>
      </c>
      <c r="D13" s="646">
        <f>'Section 14 data'!$D$18</f>
        <v>0.28960000000000002</v>
      </c>
      <c r="E13" s="201">
        <f>'Section 14 data'!$E$18</f>
        <v>58.93</v>
      </c>
      <c r="F13" s="647">
        <f t="shared" si="0"/>
        <v>0.29440000000000005</v>
      </c>
    </row>
    <row r="14" spans="2:6" ht="15" customHeight="1" x14ac:dyDescent="0.2">
      <c r="B14" s="99" t="s">
        <v>268</v>
      </c>
      <c r="C14" s="645">
        <f>'Section 14 data'!$C$19</f>
        <v>4.0800000000000003E-3</v>
      </c>
      <c r="D14" s="646">
        <f>'Section 14 data'!$D$19</f>
        <v>6.656999999999999E-2</v>
      </c>
      <c r="E14" s="201">
        <f>'Section 14 data'!$E$19</f>
        <v>61.958022340807204</v>
      </c>
      <c r="F14" s="647">
        <f t="shared" si="0"/>
        <v>7.0649999999999991E-2</v>
      </c>
    </row>
    <row r="15" spans="2:6" ht="15" customHeight="1" x14ac:dyDescent="0.2">
      <c r="B15" s="101" t="s">
        <v>80</v>
      </c>
      <c r="C15" s="102">
        <f>'Section 14 data'!$C$8</f>
        <v>2.307E-2</v>
      </c>
      <c r="D15" s="102">
        <f>'Section 14 data'!$D$8</f>
        <v>2.6283600000000003</v>
      </c>
      <c r="E15" s="316">
        <f>'Section 14 data'!$E$8</f>
        <v>21.19</v>
      </c>
      <c r="F15" s="102">
        <f t="shared" si="0"/>
        <v>2.6514300000000004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Devon Cornwall and the Isles of Scilly</cp:keywords>
  <cp:lastModifiedBy>Halsall, Lesley</cp:lastModifiedBy>
  <cp:lastPrinted>2016-12-14T11:08:15Z</cp:lastPrinted>
  <dcterms:created xsi:type="dcterms:W3CDTF">2016-08-30T06:54:22Z</dcterms:created>
  <dcterms:modified xsi:type="dcterms:W3CDTF">2017-07-13T15:29:39Z</dcterms:modified>
</cp:coreProperties>
</file>