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485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460" r:id="rId102"/>
    <sheet name="Figure 26" sheetId="190" r:id="rId103"/>
    <sheet name="Figure 26 Report" sheetId="461" r:id="rId104"/>
    <sheet name="Figure 27" sheetId="191" r:id="rId105"/>
    <sheet name="Figure 27 Report" sheetId="462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Figure 55" sheetId="230" r:id="rId192"/>
    <sheet name="Figure 55 report" sheetId="422" r:id="rId193"/>
    <sheet name="Table 49" sheetId="48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5" i="456" l="1"/>
  <c r="C10" i="456" l="1"/>
  <c r="C3" i="456"/>
  <c r="C6" i="456" s="1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9" i="456" l="1"/>
  <c r="C7" i="456"/>
  <c r="C4" i="456"/>
  <c r="C8" i="456"/>
  <c r="C13" i="456" l="1"/>
  <c r="C12" i="456" s="1"/>
  <c r="C15" i="456"/>
  <c r="C14" i="456" s="1"/>
  <c r="C18" i="456"/>
  <c r="C17" i="456" s="1"/>
  <c r="C20" i="456"/>
  <c r="C19" i="456" s="1"/>
  <c r="C23" i="456"/>
  <c r="C22" i="456" s="1"/>
  <c r="C25" i="456"/>
  <c r="C24" i="456" s="1"/>
  <c r="C27" i="456"/>
  <c r="C28" i="456"/>
  <c r="C30" i="456"/>
  <c r="C31" i="456"/>
  <c r="C33" i="456"/>
  <c r="C34" i="456"/>
  <c r="C35" i="456"/>
  <c r="C36" i="456"/>
  <c r="C37" i="456"/>
  <c r="C38" i="456"/>
  <c r="C40" i="456"/>
  <c r="C41" i="456"/>
  <c r="C42" i="456"/>
  <c r="C43" i="456"/>
  <c r="C44" i="456"/>
  <c r="C45" i="456"/>
  <c r="C47" i="456"/>
  <c r="C48" i="456"/>
  <c r="C49" i="456"/>
  <c r="C50" i="456"/>
  <c r="C51" i="456"/>
  <c r="C52" i="456"/>
  <c r="C54" i="456"/>
  <c r="C55" i="456"/>
  <c r="C56" i="456"/>
  <c r="C57" i="456"/>
  <c r="C58" i="456"/>
  <c r="C59" i="456"/>
  <c r="C12" i="114" l="1"/>
  <c r="J9" i="104" l="1"/>
  <c r="I9" i="104"/>
  <c r="D9" i="104"/>
  <c r="C9" i="104"/>
  <c r="J9" i="132"/>
  <c r="I9" i="132"/>
  <c r="D9" i="132"/>
  <c r="C9" i="132"/>
  <c r="J9" i="155"/>
  <c r="I9" i="155"/>
  <c r="D9" i="155"/>
  <c r="C9" i="155"/>
  <c r="J9" i="224"/>
  <c r="I9" i="224"/>
  <c r="D9" i="224"/>
  <c r="C9" i="224"/>
  <c r="H14" i="25" l="1"/>
  <c r="B116" i="42" l="1"/>
  <c r="B98" i="42"/>
  <c r="B80" i="42"/>
  <c r="B62" i="42"/>
  <c r="B44" i="42"/>
  <c r="B26" i="42"/>
  <c r="AI20" i="42"/>
  <c r="E128" i="42" s="1"/>
  <c r="AH20" i="42"/>
  <c r="D128" i="42" s="1"/>
  <c r="AG20" i="42"/>
  <c r="AF20" i="42"/>
  <c r="AE20" i="42"/>
  <c r="G110" i="42" s="1"/>
  <c r="AD20" i="42"/>
  <c r="F110" i="42" s="1"/>
  <c r="AC20" i="42"/>
  <c r="AB20" i="42"/>
  <c r="AA20" i="42"/>
  <c r="C110" i="42" s="1"/>
  <c r="Z20" i="42"/>
  <c r="H92" i="42" s="1"/>
  <c r="Y20" i="42"/>
  <c r="X20" i="42"/>
  <c r="W20" i="42"/>
  <c r="E92" i="42" s="1"/>
  <c r="V20" i="42"/>
  <c r="D92" i="42" s="1"/>
  <c r="U20" i="42"/>
  <c r="T20" i="42"/>
  <c r="H74" i="42" s="1"/>
  <c r="S20" i="42"/>
  <c r="G74" i="42" s="1"/>
  <c r="R20" i="42"/>
  <c r="F74" i="42" s="1"/>
  <c r="Q20" i="42"/>
  <c r="P20" i="42"/>
  <c r="D74" i="42" s="1"/>
  <c r="O20" i="42"/>
  <c r="N20" i="42"/>
  <c r="H56" i="42" s="1"/>
  <c r="M20" i="42"/>
  <c r="L20" i="42"/>
  <c r="F56" i="42" s="1"/>
  <c r="K20" i="42"/>
  <c r="E56" i="42" s="1"/>
  <c r="J20" i="42"/>
  <c r="D56" i="42" s="1"/>
  <c r="I20" i="42"/>
  <c r="H20" i="42"/>
  <c r="G20" i="42"/>
  <c r="G38" i="42" s="1"/>
  <c r="F20" i="42"/>
  <c r="F38" i="42" s="1"/>
  <c r="E20" i="42"/>
  <c r="D20" i="42"/>
  <c r="C20" i="42"/>
  <c r="AI19" i="42"/>
  <c r="E127" i="42" s="1"/>
  <c r="AH19" i="42"/>
  <c r="AG19" i="42"/>
  <c r="C127" i="42" s="1"/>
  <c r="AF19" i="42"/>
  <c r="AE19" i="42"/>
  <c r="G109" i="42" s="1"/>
  <c r="AD19" i="42"/>
  <c r="AC19" i="42"/>
  <c r="AB19" i="42"/>
  <c r="AA19" i="42"/>
  <c r="C109" i="42" s="1"/>
  <c r="Z19" i="42"/>
  <c r="Y19" i="42"/>
  <c r="X19" i="42"/>
  <c r="F91" i="42" s="1"/>
  <c r="W19" i="42"/>
  <c r="E91" i="42" s="1"/>
  <c r="V19" i="42"/>
  <c r="U19" i="42"/>
  <c r="C91" i="42" s="1"/>
  <c r="T19" i="42"/>
  <c r="H73" i="42" s="1"/>
  <c r="S19" i="42"/>
  <c r="G73" i="42" s="1"/>
  <c r="R19" i="42"/>
  <c r="Q19" i="42"/>
  <c r="P19" i="42"/>
  <c r="D73" i="42" s="1"/>
  <c r="O19" i="42"/>
  <c r="C73" i="42" s="1"/>
  <c r="N19" i="42"/>
  <c r="M19" i="42"/>
  <c r="L19" i="42"/>
  <c r="F55" i="42" s="1"/>
  <c r="K19" i="42"/>
  <c r="E55" i="42" s="1"/>
  <c r="J19" i="42"/>
  <c r="I19" i="42"/>
  <c r="C55" i="42" s="1"/>
  <c r="H19" i="42"/>
  <c r="H37" i="42" s="1"/>
  <c r="G19" i="42"/>
  <c r="F19" i="42"/>
  <c r="E19" i="42"/>
  <c r="D19" i="42"/>
  <c r="D37" i="42" s="1"/>
  <c r="C19" i="42"/>
  <c r="C37" i="42" s="1"/>
  <c r="AI18" i="42"/>
  <c r="AH18" i="42"/>
  <c r="D126" i="42" s="1"/>
  <c r="AG18" i="42"/>
  <c r="AF18" i="42"/>
  <c r="H108" i="42" s="1"/>
  <c r="AE18" i="42"/>
  <c r="AD18" i="42"/>
  <c r="F108" i="42" s="1"/>
  <c r="AC18" i="42"/>
  <c r="E108" i="42" s="1"/>
  <c r="AB18" i="42"/>
  <c r="D108" i="42" s="1"/>
  <c r="AA18" i="42"/>
  <c r="Z18" i="42"/>
  <c r="Y18" i="42"/>
  <c r="G90" i="42" s="1"/>
  <c r="X18" i="42"/>
  <c r="F90" i="42" s="1"/>
  <c r="W18" i="42"/>
  <c r="V18" i="42"/>
  <c r="U18" i="42"/>
  <c r="C90" i="42" s="1"/>
  <c r="T18" i="42"/>
  <c r="H72" i="42" s="1"/>
  <c r="S18" i="42"/>
  <c r="R18" i="42"/>
  <c r="Q18" i="42"/>
  <c r="E72" i="42" s="1"/>
  <c r="P18" i="42"/>
  <c r="D72" i="42" s="1"/>
  <c r="O18" i="42"/>
  <c r="N18" i="42"/>
  <c r="H54" i="42" s="1"/>
  <c r="M18" i="42"/>
  <c r="G54" i="42" s="1"/>
  <c r="L18" i="42"/>
  <c r="F54" i="42" s="1"/>
  <c r="K18" i="42"/>
  <c r="J18" i="42"/>
  <c r="I18" i="42"/>
  <c r="C54" i="42" s="1"/>
  <c r="H18" i="42"/>
  <c r="G18" i="42"/>
  <c r="F18" i="42"/>
  <c r="F36" i="42" s="1"/>
  <c r="E18" i="42"/>
  <c r="D18" i="42"/>
  <c r="D36" i="42" s="1"/>
  <c r="C18" i="42"/>
  <c r="AI17" i="42"/>
  <c r="AH17" i="42"/>
  <c r="D125" i="42" s="1"/>
  <c r="AG17" i="42"/>
  <c r="C125" i="42" s="1"/>
  <c r="AF17" i="42"/>
  <c r="AE17" i="42"/>
  <c r="AD17" i="42"/>
  <c r="AC17" i="42"/>
  <c r="E107" i="42" s="1"/>
  <c r="AB17" i="42"/>
  <c r="AA17" i="42"/>
  <c r="C107" i="42" s="1"/>
  <c r="Z17" i="42"/>
  <c r="H89" i="42" s="1"/>
  <c r="Y17" i="42"/>
  <c r="G89" i="42" s="1"/>
  <c r="X17" i="42"/>
  <c r="W17" i="42"/>
  <c r="E89" i="42" s="1"/>
  <c r="V17" i="42"/>
  <c r="U17" i="42"/>
  <c r="C89" i="42" s="1"/>
  <c r="T17" i="42"/>
  <c r="S17" i="42"/>
  <c r="G71" i="42" s="1"/>
  <c r="R17" i="42"/>
  <c r="F71" i="42" s="1"/>
  <c r="Q17" i="42"/>
  <c r="E71" i="42" s="1"/>
  <c r="P17" i="42"/>
  <c r="O17" i="42"/>
  <c r="C71" i="42" s="1"/>
  <c r="N17" i="42"/>
  <c r="M17" i="42"/>
  <c r="G53" i="42" s="1"/>
  <c r="L17" i="42"/>
  <c r="K17" i="42"/>
  <c r="J17" i="42"/>
  <c r="I17" i="42"/>
  <c r="C53" i="42" s="1"/>
  <c r="H17" i="42"/>
  <c r="G17" i="42"/>
  <c r="F17" i="42"/>
  <c r="E17" i="42"/>
  <c r="E35" i="42" s="1"/>
  <c r="D17" i="42"/>
  <c r="C17" i="42"/>
  <c r="C35" i="42" s="1"/>
  <c r="AI16" i="42"/>
  <c r="AH16" i="42"/>
  <c r="D124" i="42" s="1"/>
  <c r="AG16" i="42"/>
  <c r="AF16" i="42"/>
  <c r="AE16" i="42"/>
  <c r="AD16" i="42"/>
  <c r="F106" i="42" s="1"/>
  <c r="AC16" i="42"/>
  <c r="AB16" i="42"/>
  <c r="AA16" i="42"/>
  <c r="C106" i="42" s="1"/>
  <c r="Z16" i="42"/>
  <c r="H88" i="42" s="1"/>
  <c r="Y16" i="42"/>
  <c r="X16" i="42"/>
  <c r="W16" i="42"/>
  <c r="E88" i="42" s="1"/>
  <c r="V16" i="42"/>
  <c r="D88" i="42" s="1"/>
  <c r="U16" i="42"/>
  <c r="T16" i="42"/>
  <c r="H70" i="42" s="1"/>
  <c r="S16" i="42"/>
  <c r="G70" i="42" s="1"/>
  <c r="R16" i="42"/>
  <c r="F70" i="42" s="1"/>
  <c r="Q16" i="42"/>
  <c r="P16" i="42"/>
  <c r="O16" i="42"/>
  <c r="N16" i="42"/>
  <c r="H52" i="42" s="1"/>
  <c r="M16" i="42"/>
  <c r="L16" i="42"/>
  <c r="K16" i="42"/>
  <c r="E52" i="42" s="1"/>
  <c r="J16" i="42"/>
  <c r="D52" i="42" s="1"/>
  <c r="I16" i="42"/>
  <c r="H16" i="42"/>
  <c r="G16" i="42"/>
  <c r="G34" i="42" s="1"/>
  <c r="F16" i="42"/>
  <c r="F34" i="42" s="1"/>
  <c r="E16" i="42"/>
  <c r="D16" i="42"/>
  <c r="D34" i="42" s="1"/>
  <c r="C16" i="42"/>
  <c r="AI15" i="42"/>
  <c r="E123" i="42" s="1"/>
  <c r="AH15" i="42"/>
  <c r="AG15" i="42"/>
  <c r="C123" i="42" s="1"/>
  <c r="AF15" i="42"/>
  <c r="H105" i="42" s="1"/>
  <c r="AE15" i="42"/>
  <c r="G105" i="42" s="1"/>
  <c r="AD15" i="42"/>
  <c r="AC15" i="42"/>
  <c r="AB15" i="42"/>
  <c r="D105" i="42" s="1"/>
  <c r="AA15" i="42"/>
  <c r="C105" i="42" s="1"/>
  <c r="Z15" i="42"/>
  <c r="Y15" i="42"/>
  <c r="X15" i="42"/>
  <c r="W15" i="42"/>
  <c r="E87" i="42" s="1"/>
  <c r="V15" i="42"/>
  <c r="U15" i="42"/>
  <c r="C87" i="42" s="1"/>
  <c r="T15" i="42"/>
  <c r="H69" i="42" s="1"/>
  <c r="S15" i="42"/>
  <c r="G69" i="42" s="1"/>
  <c r="R15" i="42"/>
  <c r="Q15" i="42"/>
  <c r="P15" i="42"/>
  <c r="D69" i="42" s="1"/>
  <c r="O15" i="42"/>
  <c r="C69" i="42" s="1"/>
  <c r="N15" i="42"/>
  <c r="M15" i="42"/>
  <c r="L15" i="42"/>
  <c r="K15" i="42"/>
  <c r="E51" i="42" s="1"/>
  <c r="J15" i="42"/>
  <c r="I15" i="42"/>
  <c r="C51" i="42" s="1"/>
  <c r="H15" i="42"/>
  <c r="G15" i="42"/>
  <c r="G33" i="42" s="1"/>
  <c r="F15" i="42"/>
  <c r="E15" i="42"/>
  <c r="D15" i="42"/>
  <c r="D33" i="42" s="1"/>
  <c r="C15" i="42"/>
  <c r="C33" i="42" s="1"/>
  <c r="AI14" i="42"/>
  <c r="AH14" i="42"/>
  <c r="D122" i="42" s="1"/>
  <c r="AG14" i="42"/>
  <c r="C122" i="42" s="1"/>
  <c r="AF14" i="42"/>
  <c r="H104" i="42" s="1"/>
  <c r="AE14" i="42"/>
  <c r="AD14" i="42"/>
  <c r="AC14" i="42"/>
  <c r="E104" i="42" s="1"/>
  <c r="AB14" i="42"/>
  <c r="D104" i="42" s="1"/>
  <c r="AA14" i="42"/>
  <c r="Z14" i="42"/>
  <c r="Y14" i="42"/>
  <c r="G86" i="42" s="1"/>
  <c r="X14" i="42"/>
  <c r="F86" i="42" s="1"/>
  <c r="W14" i="42"/>
  <c r="V14" i="42"/>
  <c r="U14" i="42"/>
  <c r="C86" i="42" s="1"/>
  <c r="T14" i="42"/>
  <c r="H68" i="42" s="1"/>
  <c r="S14" i="42"/>
  <c r="R14" i="42"/>
  <c r="F68" i="42" s="1"/>
  <c r="Q14" i="42"/>
  <c r="E68" i="42" s="1"/>
  <c r="P14" i="42"/>
  <c r="D68" i="42" s="1"/>
  <c r="O14" i="42"/>
  <c r="N14" i="42"/>
  <c r="H50" i="42" s="1"/>
  <c r="M14" i="42"/>
  <c r="G50" i="42" s="1"/>
  <c r="L14" i="42"/>
  <c r="F50" i="42" s="1"/>
  <c r="K14" i="42"/>
  <c r="J14" i="42"/>
  <c r="D50" i="42" s="1"/>
  <c r="I14" i="42"/>
  <c r="H14" i="42"/>
  <c r="H32" i="42" s="1"/>
  <c r="G14" i="42"/>
  <c r="F14" i="42"/>
  <c r="F32" i="42" s="1"/>
  <c r="E14" i="42"/>
  <c r="E32" i="42" s="1"/>
  <c r="D14" i="42"/>
  <c r="D32" i="42" s="1"/>
  <c r="C14" i="42"/>
  <c r="AI13" i="42"/>
  <c r="E121" i="42" s="1"/>
  <c r="AH13" i="42"/>
  <c r="D121" i="42" s="1"/>
  <c r="AG13" i="42"/>
  <c r="AF13" i="42"/>
  <c r="AE13" i="42"/>
  <c r="AD13" i="42"/>
  <c r="F103" i="42" s="1"/>
  <c r="AC13" i="42"/>
  <c r="E103" i="42" s="1"/>
  <c r="AB13" i="42"/>
  <c r="AA13" i="42"/>
  <c r="C103" i="42" s="1"/>
  <c r="Z13" i="42"/>
  <c r="H85" i="42" s="1"/>
  <c r="Y13" i="42"/>
  <c r="G85" i="42" s="1"/>
  <c r="X13" i="42"/>
  <c r="W13" i="42"/>
  <c r="V13" i="42"/>
  <c r="D85" i="42" s="1"/>
  <c r="U13" i="42"/>
  <c r="C85" i="42" s="1"/>
  <c r="T13" i="42"/>
  <c r="S13" i="42"/>
  <c r="G67" i="42" s="1"/>
  <c r="R13" i="42"/>
  <c r="F67" i="42" s="1"/>
  <c r="Q13" i="42"/>
  <c r="E67" i="42" s="1"/>
  <c r="P13" i="42"/>
  <c r="O13" i="42"/>
  <c r="N13" i="42"/>
  <c r="H49" i="42" s="1"/>
  <c r="M13" i="42"/>
  <c r="G49" i="42" s="1"/>
  <c r="L13" i="42"/>
  <c r="K13" i="42"/>
  <c r="E49" i="42" s="1"/>
  <c r="J13" i="42"/>
  <c r="I13" i="42"/>
  <c r="C49" i="42" s="1"/>
  <c r="H13" i="42"/>
  <c r="G13" i="42"/>
  <c r="F13" i="42"/>
  <c r="F31" i="42" s="1"/>
  <c r="E13" i="42"/>
  <c r="E31" i="42" s="1"/>
  <c r="D13" i="42"/>
  <c r="C13" i="42"/>
  <c r="C31" i="42" s="1"/>
  <c r="AI12" i="42"/>
  <c r="E120" i="42" s="1"/>
  <c r="AH12" i="42"/>
  <c r="D120" i="42" s="1"/>
  <c r="AG12" i="42"/>
  <c r="AF12" i="42"/>
  <c r="AE12" i="42"/>
  <c r="G102" i="42" s="1"/>
  <c r="AD12" i="42"/>
  <c r="F102" i="42" s="1"/>
  <c r="AC12" i="42"/>
  <c r="AB12" i="42"/>
  <c r="AA12" i="42"/>
  <c r="C102" i="42" s="1"/>
  <c r="Z12" i="42"/>
  <c r="H84" i="42" s="1"/>
  <c r="Y12" i="42"/>
  <c r="X12" i="42"/>
  <c r="F84" i="42" s="1"/>
  <c r="W12" i="42"/>
  <c r="E84" i="42" s="1"/>
  <c r="V12" i="42"/>
  <c r="D84" i="42" s="1"/>
  <c r="U12" i="42"/>
  <c r="T12" i="42"/>
  <c r="S12" i="42"/>
  <c r="G66" i="42" s="1"/>
  <c r="R12" i="42"/>
  <c r="F66" i="42" s="1"/>
  <c r="Q12" i="42"/>
  <c r="P12" i="42"/>
  <c r="O12" i="42"/>
  <c r="C66" i="42" s="1"/>
  <c r="N12" i="42"/>
  <c r="H48" i="42" s="1"/>
  <c r="M12" i="42"/>
  <c r="L12" i="42"/>
  <c r="F48" i="42" s="1"/>
  <c r="K12" i="42"/>
  <c r="E48" i="42" s="1"/>
  <c r="J12" i="42"/>
  <c r="D48" i="42" s="1"/>
  <c r="I12" i="42"/>
  <c r="H12" i="42"/>
  <c r="G12" i="42"/>
  <c r="G30" i="42" s="1"/>
  <c r="F12" i="42"/>
  <c r="E12" i="42"/>
  <c r="D12" i="42"/>
  <c r="C12" i="42"/>
  <c r="C30" i="42" s="1"/>
  <c r="AI11" i="42"/>
  <c r="E119" i="42" s="1"/>
  <c r="AH11" i="42"/>
  <c r="AG11" i="42"/>
  <c r="C119" i="42" s="1"/>
  <c r="AF11" i="42"/>
  <c r="H101" i="42" s="1"/>
  <c r="AE11" i="42"/>
  <c r="G101" i="42" s="1"/>
  <c r="AD11" i="42"/>
  <c r="AC11" i="42"/>
  <c r="E101" i="42" s="1"/>
  <c r="AB11" i="42"/>
  <c r="D101" i="42" s="1"/>
  <c r="AA11" i="42"/>
  <c r="C101" i="42" s="1"/>
  <c r="Z11" i="42"/>
  <c r="Y11" i="42"/>
  <c r="G83" i="42" s="1"/>
  <c r="X11" i="42"/>
  <c r="F83" i="42" s="1"/>
  <c r="W11" i="42"/>
  <c r="E83" i="42" s="1"/>
  <c r="V11" i="42"/>
  <c r="U11" i="42"/>
  <c r="C83" i="42" s="1"/>
  <c r="T11" i="42"/>
  <c r="H65" i="42" s="1"/>
  <c r="S11" i="42"/>
  <c r="G65" i="42" s="1"/>
  <c r="R11" i="42"/>
  <c r="Q11" i="42"/>
  <c r="E65" i="42" s="1"/>
  <c r="P11" i="42"/>
  <c r="D65" i="42" s="1"/>
  <c r="O11" i="42"/>
  <c r="C65" i="42" s="1"/>
  <c r="N11" i="42"/>
  <c r="M11" i="42"/>
  <c r="L11" i="42"/>
  <c r="F47" i="42" s="1"/>
  <c r="K11" i="42"/>
  <c r="E47" i="42" s="1"/>
  <c r="J11" i="42"/>
  <c r="I11" i="42"/>
  <c r="C47" i="42" s="1"/>
  <c r="H11" i="42"/>
  <c r="H29" i="42" s="1"/>
  <c r="G11" i="42"/>
  <c r="F11" i="42"/>
  <c r="E11" i="42"/>
  <c r="D11" i="42"/>
  <c r="D29" i="42" s="1"/>
  <c r="C11" i="42"/>
  <c r="C29" i="42" s="1"/>
  <c r="AI10" i="42"/>
  <c r="E118" i="42" s="1"/>
  <c r="AH10" i="42"/>
  <c r="AG10" i="42"/>
  <c r="C118" i="42" s="1"/>
  <c r="AF10" i="42"/>
  <c r="H100" i="42" s="1"/>
  <c r="AE10" i="42"/>
  <c r="AD10" i="42"/>
  <c r="F100" i="42" s="1"/>
  <c r="AC10" i="42"/>
  <c r="E100" i="42" s="1"/>
  <c r="AB10" i="42"/>
  <c r="D100" i="42" s="1"/>
  <c r="AA10" i="42"/>
  <c r="Z10" i="42"/>
  <c r="H82" i="42" s="1"/>
  <c r="Y10" i="42"/>
  <c r="G82" i="42" s="1"/>
  <c r="X10" i="42"/>
  <c r="F82" i="42" s="1"/>
  <c r="W10" i="42"/>
  <c r="V10" i="42"/>
  <c r="D82" i="42" s="1"/>
  <c r="U10" i="42"/>
  <c r="C82" i="42" s="1"/>
  <c r="T10" i="42"/>
  <c r="S10" i="42"/>
  <c r="R10" i="42"/>
  <c r="F64" i="42" s="1"/>
  <c r="Q10" i="42"/>
  <c r="E64" i="42" s="1"/>
  <c r="P10" i="42"/>
  <c r="D64" i="42" s="1"/>
  <c r="O10" i="42"/>
  <c r="N10" i="42"/>
  <c r="H46" i="42" s="1"/>
  <c r="M10" i="42"/>
  <c r="G46" i="42" s="1"/>
  <c r="L10" i="42"/>
  <c r="F46" i="42" s="1"/>
  <c r="K10" i="42"/>
  <c r="J10" i="42"/>
  <c r="I10" i="42"/>
  <c r="H10" i="42"/>
  <c r="H28" i="42" s="1"/>
  <c r="G10" i="42"/>
  <c r="F10" i="42"/>
  <c r="E10" i="42"/>
  <c r="D10" i="42"/>
  <c r="D28" i="42" s="1"/>
  <c r="C10" i="42"/>
  <c r="AI9" i="42"/>
  <c r="AH9" i="42"/>
  <c r="D117" i="42" s="1"/>
  <c r="AG9" i="42"/>
  <c r="C117" i="42" s="1"/>
  <c r="AF9" i="42"/>
  <c r="AE9" i="42"/>
  <c r="AD9" i="42"/>
  <c r="F99" i="42" s="1"/>
  <c r="AC9" i="42"/>
  <c r="E99" i="42" s="1"/>
  <c r="AB9" i="42"/>
  <c r="AA9" i="42"/>
  <c r="C99" i="42" s="1"/>
  <c r="Z9" i="42"/>
  <c r="H81" i="42" s="1"/>
  <c r="Y9" i="42"/>
  <c r="G81" i="42" s="1"/>
  <c r="X9" i="42"/>
  <c r="W9" i="42"/>
  <c r="E81" i="42" s="1"/>
  <c r="V9" i="42"/>
  <c r="D81" i="42" s="1"/>
  <c r="U9" i="42"/>
  <c r="C81" i="42" s="1"/>
  <c r="T9" i="42"/>
  <c r="S9" i="42"/>
  <c r="R9" i="42"/>
  <c r="F63" i="42" s="1"/>
  <c r="Q9" i="42"/>
  <c r="E63" i="42" s="1"/>
  <c r="P9" i="42"/>
  <c r="O9" i="42"/>
  <c r="C63" i="42" s="1"/>
  <c r="N9" i="42"/>
  <c r="H45" i="42" s="1"/>
  <c r="M9" i="42"/>
  <c r="G45" i="42" s="1"/>
  <c r="L9" i="42"/>
  <c r="K9" i="42"/>
  <c r="E45" i="42" s="1"/>
  <c r="J9" i="42"/>
  <c r="D45" i="42" s="1"/>
  <c r="I9" i="42"/>
  <c r="C45" i="42" s="1"/>
  <c r="H9" i="42"/>
  <c r="G9" i="42"/>
  <c r="G27" i="42" s="1"/>
  <c r="F9" i="42"/>
  <c r="F27" i="42" s="1"/>
  <c r="E9" i="42"/>
  <c r="E27" i="42" s="1"/>
  <c r="D9" i="42"/>
  <c r="C9" i="42"/>
  <c r="B8" i="42"/>
  <c r="E126" i="42"/>
  <c r="C124" i="42"/>
  <c r="D118" i="42"/>
  <c r="H109" i="42"/>
  <c r="E109" i="42"/>
  <c r="C108" i="42"/>
  <c r="D107" i="42"/>
  <c r="G106" i="42"/>
  <c r="E105" i="42"/>
  <c r="F104" i="42"/>
  <c r="D103" i="42"/>
  <c r="C100" i="42"/>
  <c r="C92" i="42"/>
  <c r="F89" i="42"/>
  <c r="C88" i="42"/>
  <c r="H86" i="42"/>
  <c r="F85" i="42"/>
  <c r="E85" i="42"/>
  <c r="C84" i="42"/>
  <c r="F81" i="42"/>
  <c r="E70" i="42"/>
  <c r="D70" i="42"/>
  <c r="E66" i="42"/>
  <c r="D66" i="42"/>
  <c r="D55" i="42"/>
  <c r="E54" i="42"/>
  <c r="H53" i="42"/>
  <c r="F52" i="42"/>
  <c r="H51" i="42"/>
  <c r="G51" i="42"/>
  <c r="D51" i="42"/>
  <c r="E50" i="42"/>
  <c r="F49" i="42"/>
  <c r="D49" i="42"/>
  <c r="G47" i="42"/>
  <c r="D47" i="42"/>
  <c r="F45" i="42"/>
  <c r="E38" i="42"/>
  <c r="C38" i="42"/>
  <c r="E37" i="42"/>
  <c r="E36" i="42"/>
  <c r="F35" i="42"/>
  <c r="D35" i="42"/>
  <c r="E34" i="42"/>
  <c r="H33" i="42"/>
  <c r="F33" i="42"/>
  <c r="H31" i="42"/>
  <c r="G31" i="42"/>
  <c r="D31" i="42"/>
  <c r="H30" i="42"/>
  <c r="E30" i="42"/>
  <c r="D30" i="42"/>
  <c r="F29" i="42"/>
  <c r="E28" i="42"/>
  <c r="D27" i="42"/>
  <c r="C128" i="42"/>
  <c r="H110" i="42"/>
  <c r="E110" i="42"/>
  <c r="D110" i="42"/>
  <c r="G92" i="42"/>
  <c r="F92" i="42"/>
  <c r="E74" i="42"/>
  <c r="C74" i="42"/>
  <c r="G56" i="42"/>
  <c r="C56" i="42"/>
  <c r="H38" i="42"/>
  <c r="D38" i="42"/>
  <c r="D127" i="42"/>
  <c r="F109" i="42"/>
  <c r="D109" i="42"/>
  <c r="H91" i="42"/>
  <c r="G91" i="42"/>
  <c r="D91" i="42"/>
  <c r="F73" i="42"/>
  <c r="E73" i="42"/>
  <c r="H55" i="42"/>
  <c r="G55" i="42"/>
  <c r="G37" i="42"/>
  <c r="F37" i="42"/>
  <c r="C126" i="42"/>
  <c r="G108" i="42"/>
  <c r="H90" i="42"/>
  <c r="E90" i="42"/>
  <c r="D90" i="42"/>
  <c r="G72" i="42"/>
  <c r="F72" i="42"/>
  <c r="C72" i="42"/>
  <c r="D54" i="42"/>
  <c r="H36" i="42"/>
  <c r="G36" i="42"/>
  <c r="C36" i="42"/>
  <c r="E125" i="42"/>
  <c r="H107" i="42"/>
  <c r="G107" i="42"/>
  <c r="F107" i="42"/>
  <c r="D89" i="42"/>
  <c r="H71" i="42"/>
  <c r="D71" i="42"/>
  <c r="F53" i="42"/>
  <c r="E53" i="42"/>
  <c r="D53" i="42"/>
  <c r="H35" i="42"/>
  <c r="G35" i="42"/>
  <c r="E124" i="42"/>
  <c r="H106" i="42"/>
  <c r="E106" i="42"/>
  <c r="D106" i="42"/>
  <c r="G88" i="42"/>
  <c r="F88" i="42"/>
  <c r="C70" i="42"/>
  <c r="G52" i="42"/>
  <c r="C52" i="42"/>
  <c r="H34" i="42"/>
  <c r="C34" i="42"/>
  <c r="D123" i="42"/>
  <c r="F105" i="42"/>
  <c r="H87" i="42"/>
  <c r="G87" i="42"/>
  <c r="F87" i="42"/>
  <c r="D87" i="42"/>
  <c r="F69" i="42"/>
  <c r="E69" i="42"/>
  <c r="F51" i="42"/>
  <c r="E33" i="42"/>
  <c r="E122" i="42"/>
  <c r="G104" i="42"/>
  <c r="C104" i="42"/>
  <c r="E86" i="42"/>
  <c r="D86" i="42"/>
  <c r="G68" i="42"/>
  <c r="C68" i="42"/>
  <c r="C50" i="42"/>
  <c r="G32" i="42"/>
  <c r="C32" i="42"/>
  <c r="C121" i="42"/>
  <c r="H103" i="42"/>
  <c r="G103" i="42"/>
  <c r="H67" i="42"/>
  <c r="D67" i="42"/>
  <c r="C67" i="42"/>
  <c r="C120" i="42"/>
  <c r="H102" i="42"/>
  <c r="E102" i="42"/>
  <c r="D102" i="42"/>
  <c r="G84" i="42"/>
  <c r="H66" i="42"/>
  <c r="G48" i="42"/>
  <c r="C48" i="42"/>
  <c r="F30" i="42"/>
  <c r="D119" i="42"/>
  <c r="F101" i="42"/>
  <c r="H83" i="42"/>
  <c r="D83" i="42"/>
  <c r="F65" i="42"/>
  <c r="H47" i="42"/>
  <c r="G29" i="42"/>
  <c r="E29" i="42"/>
  <c r="G100" i="42"/>
  <c r="E82" i="42"/>
  <c r="H64" i="42"/>
  <c r="G64" i="42"/>
  <c r="C64" i="42"/>
  <c r="E46" i="42"/>
  <c r="D46" i="42"/>
  <c r="C46" i="42"/>
  <c r="G28" i="42"/>
  <c r="F28" i="42"/>
  <c r="C28" i="42"/>
  <c r="E117" i="42"/>
  <c r="H99" i="42"/>
  <c r="G99" i="42"/>
  <c r="D99" i="42"/>
  <c r="H63" i="42"/>
  <c r="G63" i="42"/>
  <c r="D63" i="42"/>
  <c r="H27" i="42"/>
  <c r="C27" i="42"/>
  <c r="B116" i="40" l="1"/>
  <c r="B98" i="40"/>
  <c r="B80" i="40"/>
  <c r="B62" i="40"/>
  <c r="B44" i="40"/>
  <c r="B26" i="40"/>
  <c r="AI20" i="40"/>
  <c r="AH20" i="40"/>
  <c r="D128" i="40" s="1"/>
  <c r="AG20" i="40"/>
  <c r="C128" i="40" s="1"/>
  <c r="AF20" i="40"/>
  <c r="H110" i="40" s="1"/>
  <c r="AE20" i="40"/>
  <c r="AD20" i="40"/>
  <c r="F110" i="40" s="1"/>
  <c r="AC20" i="40"/>
  <c r="AB20" i="40"/>
  <c r="AA20" i="40"/>
  <c r="Z20" i="40"/>
  <c r="H92" i="40" s="1"/>
  <c r="Y20" i="40"/>
  <c r="X20" i="40"/>
  <c r="F92" i="40" s="1"/>
  <c r="W20" i="40"/>
  <c r="V20" i="40"/>
  <c r="D92" i="40" s="1"/>
  <c r="U20" i="40"/>
  <c r="C92" i="40" s="1"/>
  <c r="T20" i="40"/>
  <c r="S20" i="40"/>
  <c r="G74" i="40" s="1"/>
  <c r="R20" i="40"/>
  <c r="F74" i="40" s="1"/>
  <c r="Q20" i="40"/>
  <c r="P20" i="40"/>
  <c r="D74" i="40" s="1"/>
  <c r="O20" i="40"/>
  <c r="N20" i="40"/>
  <c r="H56" i="40" s="1"/>
  <c r="M20" i="40"/>
  <c r="L20" i="40"/>
  <c r="F56" i="40" s="1"/>
  <c r="K20" i="40"/>
  <c r="J20" i="40"/>
  <c r="D56" i="40" s="1"/>
  <c r="I20" i="40"/>
  <c r="H20" i="40"/>
  <c r="H38" i="40" s="1"/>
  <c r="G20" i="40"/>
  <c r="F20" i="40"/>
  <c r="E20" i="40"/>
  <c r="D20" i="40"/>
  <c r="D38" i="40" s="1"/>
  <c r="C20" i="40"/>
  <c r="C38" i="40" s="1"/>
  <c r="AI19" i="40"/>
  <c r="E127" i="40" s="1"/>
  <c r="AH19" i="40"/>
  <c r="AG19" i="40"/>
  <c r="C127" i="40" s="1"/>
  <c r="AF19" i="40"/>
  <c r="H109" i="40" s="1"/>
  <c r="AE19" i="40"/>
  <c r="G109" i="40" s="1"/>
  <c r="AD19" i="40"/>
  <c r="F109" i="40" s="1"/>
  <c r="AC19" i="40"/>
  <c r="E109" i="40" s="1"/>
  <c r="AB19" i="40"/>
  <c r="D109" i="40" s="1"/>
  <c r="AA19" i="40"/>
  <c r="C109" i="40" s="1"/>
  <c r="Z19" i="40"/>
  <c r="Y19" i="40"/>
  <c r="X19" i="40"/>
  <c r="F91" i="40" s="1"/>
  <c r="W19" i="40"/>
  <c r="E91" i="40" s="1"/>
  <c r="V19" i="40"/>
  <c r="U19" i="40"/>
  <c r="C91" i="40" s="1"/>
  <c r="T19" i="40"/>
  <c r="H73" i="40" s="1"/>
  <c r="S19" i="40"/>
  <c r="G73" i="40" s="1"/>
  <c r="R19" i="40"/>
  <c r="Q19" i="40"/>
  <c r="E73" i="40" s="1"/>
  <c r="P19" i="40"/>
  <c r="D73" i="40" s="1"/>
  <c r="O19" i="40"/>
  <c r="C73" i="40" s="1"/>
  <c r="N19" i="40"/>
  <c r="M19" i="40"/>
  <c r="L19" i="40"/>
  <c r="K19" i="40"/>
  <c r="J19" i="40"/>
  <c r="I19" i="40"/>
  <c r="C55" i="40" s="1"/>
  <c r="H19" i="40"/>
  <c r="H37" i="40" s="1"/>
  <c r="G19" i="40"/>
  <c r="G37" i="40" s="1"/>
  <c r="F19" i="40"/>
  <c r="E19" i="40"/>
  <c r="D19" i="40"/>
  <c r="C19" i="40"/>
  <c r="C37" i="40" s="1"/>
  <c r="AI18" i="40"/>
  <c r="AH18" i="40"/>
  <c r="D126" i="40" s="1"/>
  <c r="AG18" i="40"/>
  <c r="C126" i="40" s="1"/>
  <c r="AF18" i="40"/>
  <c r="H108" i="40" s="1"/>
  <c r="AE18" i="40"/>
  <c r="AD18" i="40"/>
  <c r="AC18" i="40"/>
  <c r="E108" i="40" s="1"/>
  <c r="AB18" i="40"/>
  <c r="D108" i="40" s="1"/>
  <c r="AA18" i="40"/>
  <c r="C108" i="40" s="1"/>
  <c r="Z18" i="40"/>
  <c r="Y18" i="40"/>
  <c r="X18" i="40"/>
  <c r="F90" i="40" s="1"/>
  <c r="W18" i="40"/>
  <c r="V18" i="40"/>
  <c r="D90" i="40" s="1"/>
  <c r="U18" i="40"/>
  <c r="T18" i="40"/>
  <c r="H72" i="40" s="1"/>
  <c r="S18" i="40"/>
  <c r="R18" i="40"/>
  <c r="F72" i="40" s="1"/>
  <c r="Q18" i="40"/>
  <c r="P18" i="40"/>
  <c r="D72" i="40" s="1"/>
  <c r="O18" i="40"/>
  <c r="C72" i="40" s="1"/>
  <c r="N18" i="40"/>
  <c r="M18" i="40"/>
  <c r="L18" i="40"/>
  <c r="F54" i="40" s="1"/>
  <c r="K18" i="40"/>
  <c r="J18" i="40"/>
  <c r="D54" i="40" s="1"/>
  <c r="I18" i="40"/>
  <c r="C54" i="40" s="1"/>
  <c r="H18" i="40"/>
  <c r="H36" i="40" s="1"/>
  <c r="G18" i="40"/>
  <c r="F18" i="40"/>
  <c r="F36" i="40" s="1"/>
  <c r="E18" i="40"/>
  <c r="D18" i="40"/>
  <c r="D36" i="40" s="1"/>
  <c r="C18" i="40"/>
  <c r="AI17" i="40"/>
  <c r="E125" i="40" s="1"/>
  <c r="AH17" i="40"/>
  <c r="D125" i="40" s="1"/>
  <c r="AG17" i="40"/>
  <c r="C125" i="40" s="1"/>
  <c r="AF17" i="40"/>
  <c r="AE17" i="40"/>
  <c r="G107" i="40" s="1"/>
  <c r="AD17" i="40"/>
  <c r="F107" i="40" s="1"/>
  <c r="AC17" i="40"/>
  <c r="E107" i="40" s="1"/>
  <c r="AB17" i="40"/>
  <c r="AA17" i="40"/>
  <c r="C107" i="40" s="1"/>
  <c r="Z17" i="40"/>
  <c r="H89" i="40" s="1"/>
  <c r="Y17" i="40"/>
  <c r="G89" i="40" s="1"/>
  <c r="X17" i="40"/>
  <c r="W17" i="40"/>
  <c r="E89" i="40" s="1"/>
  <c r="V17" i="40"/>
  <c r="U17" i="40"/>
  <c r="C89" i="40" s="1"/>
  <c r="T17" i="40"/>
  <c r="S17" i="40"/>
  <c r="R17" i="40"/>
  <c r="Q17" i="40"/>
  <c r="P17" i="40"/>
  <c r="O17" i="40"/>
  <c r="C71" i="40" s="1"/>
  <c r="N17" i="40"/>
  <c r="M17" i="40"/>
  <c r="G53" i="40" s="1"/>
  <c r="L17" i="40"/>
  <c r="K17" i="40"/>
  <c r="J17" i="40"/>
  <c r="D53" i="40" s="1"/>
  <c r="I17" i="40"/>
  <c r="C53" i="40" s="1"/>
  <c r="H17" i="40"/>
  <c r="G17" i="40"/>
  <c r="G35" i="40" s="1"/>
  <c r="F17" i="40"/>
  <c r="F35" i="40" s="1"/>
  <c r="E17" i="40"/>
  <c r="E35" i="40" s="1"/>
  <c r="D17" i="40"/>
  <c r="C17" i="40"/>
  <c r="AI16" i="40"/>
  <c r="AH16" i="40"/>
  <c r="AG16" i="40"/>
  <c r="AF16" i="40"/>
  <c r="H106" i="40" s="1"/>
  <c r="AE16" i="40"/>
  <c r="G106" i="40" s="1"/>
  <c r="AD16" i="40"/>
  <c r="F106" i="40" s="1"/>
  <c r="AC16" i="40"/>
  <c r="AB16" i="40"/>
  <c r="D106" i="40" s="1"/>
  <c r="AA16" i="40"/>
  <c r="C106" i="40" s="1"/>
  <c r="Z16" i="40"/>
  <c r="H88" i="40" s="1"/>
  <c r="Y16" i="40"/>
  <c r="X16" i="40"/>
  <c r="F88" i="40" s="1"/>
  <c r="W16" i="40"/>
  <c r="E88" i="40" s="1"/>
  <c r="V16" i="40"/>
  <c r="U16" i="40"/>
  <c r="C88" i="40" s="1"/>
  <c r="T16" i="40"/>
  <c r="H70" i="40" s="1"/>
  <c r="S16" i="40"/>
  <c r="R16" i="40"/>
  <c r="F70" i="40" s="1"/>
  <c r="Q16" i="40"/>
  <c r="P16" i="40"/>
  <c r="D70" i="40" s="1"/>
  <c r="O16" i="40"/>
  <c r="C70" i="40" s="1"/>
  <c r="N16" i="40"/>
  <c r="H52" i="40" s="1"/>
  <c r="M16" i="40"/>
  <c r="L16" i="40"/>
  <c r="F52" i="40" s="1"/>
  <c r="K16" i="40"/>
  <c r="E52" i="40" s="1"/>
  <c r="J16" i="40"/>
  <c r="D52" i="40" s="1"/>
  <c r="I16" i="40"/>
  <c r="H16" i="40"/>
  <c r="H34" i="40" s="1"/>
  <c r="G16" i="40"/>
  <c r="G34" i="40" s="1"/>
  <c r="F16" i="40"/>
  <c r="F34" i="40" s="1"/>
  <c r="E16" i="40"/>
  <c r="D16" i="40"/>
  <c r="D34" i="40" s="1"/>
  <c r="C16" i="40"/>
  <c r="C34" i="40" s="1"/>
  <c r="AI15" i="40"/>
  <c r="E123" i="40" s="1"/>
  <c r="AH15" i="40"/>
  <c r="AG15" i="40"/>
  <c r="C123" i="40" s="1"/>
  <c r="AF15" i="40"/>
  <c r="H105" i="40" s="1"/>
  <c r="AE15" i="40"/>
  <c r="G105" i="40" s="1"/>
  <c r="AD15" i="40"/>
  <c r="F105" i="40" s="1"/>
  <c r="AC15" i="40"/>
  <c r="E105" i="40" s="1"/>
  <c r="AB15" i="40"/>
  <c r="AA15" i="40"/>
  <c r="C105" i="40" s="1"/>
  <c r="Z15" i="40"/>
  <c r="Y15" i="40"/>
  <c r="G87" i="40" s="1"/>
  <c r="X15" i="40"/>
  <c r="W15" i="40"/>
  <c r="E87" i="40" s="1"/>
  <c r="V15" i="40"/>
  <c r="U15" i="40"/>
  <c r="T15" i="40"/>
  <c r="S15" i="40"/>
  <c r="G69" i="40" s="1"/>
  <c r="R15" i="40"/>
  <c r="F69" i="40" s="1"/>
  <c r="Q15" i="40"/>
  <c r="P15" i="40"/>
  <c r="O15" i="40"/>
  <c r="C69" i="40" s="1"/>
  <c r="N15" i="40"/>
  <c r="M15" i="40"/>
  <c r="G51" i="40" s="1"/>
  <c r="L15" i="40"/>
  <c r="K15" i="40"/>
  <c r="E51" i="40" s="1"/>
  <c r="J15" i="40"/>
  <c r="I15" i="40"/>
  <c r="C51" i="40" s="1"/>
  <c r="H15" i="40"/>
  <c r="G15" i="40"/>
  <c r="F15" i="40"/>
  <c r="E15" i="40"/>
  <c r="D15" i="40"/>
  <c r="D33" i="40" s="1"/>
  <c r="C15" i="40"/>
  <c r="C33" i="40" s="1"/>
  <c r="AI14" i="40"/>
  <c r="AH14" i="40"/>
  <c r="AG14" i="40"/>
  <c r="C122" i="40" s="1"/>
  <c r="AF14" i="40"/>
  <c r="H104" i="40" s="1"/>
  <c r="AE14" i="40"/>
  <c r="AD14" i="40"/>
  <c r="AC14" i="40"/>
  <c r="E104" i="40" s="1"/>
  <c r="AB14" i="40"/>
  <c r="D104" i="40" s="1"/>
  <c r="AA14" i="40"/>
  <c r="Z14" i="40"/>
  <c r="H86" i="40" s="1"/>
  <c r="Y14" i="40"/>
  <c r="X14" i="40"/>
  <c r="F86" i="40" s="1"/>
  <c r="W14" i="40"/>
  <c r="V14" i="40"/>
  <c r="U14" i="40"/>
  <c r="T14" i="40"/>
  <c r="H68" i="40" s="1"/>
  <c r="S14" i="40"/>
  <c r="R14" i="40"/>
  <c r="F68" i="40" s="1"/>
  <c r="Q14" i="40"/>
  <c r="P14" i="40"/>
  <c r="O14" i="40"/>
  <c r="C68" i="40" s="1"/>
  <c r="N14" i="40"/>
  <c r="H50" i="40" s="1"/>
  <c r="M14" i="40"/>
  <c r="L14" i="40"/>
  <c r="F50" i="40" s="1"/>
  <c r="K14" i="40"/>
  <c r="J14" i="40"/>
  <c r="I14" i="40"/>
  <c r="C50" i="40" s="1"/>
  <c r="H14" i="40"/>
  <c r="H32" i="40" s="1"/>
  <c r="G14" i="40"/>
  <c r="F14" i="40"/>
  <c r="F32" i="40" s="1"/>
  <c r="E14" i="40"/>
  <c r="D14" i="40"/>
  <c r="D32" i="40" s="1"/>
  <c r="C14" i="40"/>
  <c r="AI13" i="40"/>
  <c r="AH13" i="40"/>
  <c r="D121" i="40" s="1"/>
  <c r="AG13" i="40"/>
  <c r="C121" i="40" s="1"/>
  <c r="AF13" i="40"/>
  <c r="AE13" i="40"/>
  <c r="AD13" i="40"/>
  <c r="F103" i="40" s="1"/>
  <c r="AC13" i="40"/>
  <c r="E103" i="40" s="1"/>
  <c r="AB13" i="40"/>
  <c r="AA13" i="40"/>
  <c r="Z13" i="40"/>
  <c r="Y13" i="40"/>
  <c r="G85" i="40" s="1"/>
  <c r="X13" i="40"/>
  <c r="W13" i="40"/>
  <c r="V13" i="40"/>
  <c r="D85" i="40" s="1"/>
  <c r="U13" i="40"/>
  <c r="C85" i="40" s="1"/>
  <c r="T13" i="40"/>
  <c r="S13" i="40"/>
  <c r="R13" i="40"/>
  <c r="F67" i="40" s="1"/>
  <c r="Q13" i="40"/>
  <c r="E67" i="40" s="1"/>
  <c r="P13" i="40"/>
  <c r="O13" i="40"/>
  <c r="C67" i="40" s="1"/>
  <c r="N13" i="40"/>
  <c r="H49" i="40" s="1"/>
  <c r="M13" i="40"/>
  <c r="G49" i="40" s="1"/>
  <c r="L13" i="40"/>
  <c r="F49" i="40" s="1"/>
  <c r="K13" i="40"/>
  <c r="J13" i="40"/>
  <c r="D49" i="40" s="1"/>
  <c r="I13" i="40"/>
  <c r="C49" i="40" s="1"/>
  <c r="H13" i="40"/>
  <c r="G13" i="40"/>
  <c r="F13" i="40"/>
  <c r="E13" i="40"/>
  <c r="D13" i="40"/>
  <c r="C13" i="40"/>
  <c r="AI12" i="40"/>
  <c r="AH12" i="40"/>
  <c r="D120" i="40" s="1"/>
  <c r="AG12" i="40"/>
  <c r="AF12" i="40"/>
  <c r="H102" i="40" s="1"/>
  <c r="AE12" i="40"/>
  <c r="AD12" i="40"/>
  <c r="AC12" i="40"/>
  <c r="AB12" i="40"/>
  <c r="D102" i="40" s="1"/>
  <c r="AA12" i="40"/>
  <c r="Z12" i="40"/>
  <c r="H84" i="40" s="1"/>
  <c r="Y12" i="40"/>
  <c r="X12" i="40"/>
  <c r="W12" i="40"/>
  <c r="V12" i="40"/>
  <c r="D84" i="40" s="1"/>
  <c r="U12" i="40"/>
  <c r="C84" i="40" s="1"/>
  <c r="T12" i="40"/>
  <c r="H66" i="40" s="1"/>
  <c r="S12" i="40"/>
  <c r="G66" i="40" s="1"/>
  <c r="R12" i="40"/>
  <c r="F66" i="40" s="1"/>
  <c r="Q12" i="40"/>
  <c r="P12" i="40"/>
  <c r="D66" i="40" s="1"/>
  <c r="O12" i="40"/>
  <c r="N12" i="40"/>
  <c r="H48" i="40" s="1"/>
  <c r="M12" i="40"/>
  <c r="L12" i="40"/>
  <c r="F48" i="40" s="1"/>
  <c r="K12" i="40"/>
  <c r="E48" i="40" s="1"/>
  <c r="J12" i="40"/>
  <c r="D48" i="40" s="1"/>
  <c r="I12" i="40"/>
  <c r="C48" i="40" s="1"/>
  <c r="H12" i="40"/>
  <c r="G12" i="40"/>
  <c r="G30" i="40" s="1"/>
  <c r="F12" i="40"/>
  <c r="F30" i="40" s="1"/>
  <c r="E12" i="40"/>
  <c r="D12" i="40"/>
  <c r="C12" i="40"/>
  <c r="C30" i="40" s="1"/>
  <c r="AI11" i="40"/>
  <c r="E119" i="40" s="1"/>
  <c r="AH11" i="40"/>
  <c r="AG11" i="40"/>
  <c r="C119" i="40" s="1"/>
  <c r="AF11" i="40"/>
  <c r="H101" i="40" s="1"/>
  <c r="AE11" i="40"/>
  <c r="G101" i="40" s="1"/>
  <c r="AD11" i="40"/>
  <c r="AC11" i="40"/>
  <c r="AB11" i="40"/>
  <c r="AA11" i="40"/>
  <c r="C101" i="40" s="1"/>
  <c r="Z11" i="40"/>
  <c r="Y11" i="40"/>
  <c r="G83" i="40" s="1"/>
  <c r="X11" i="40"/>
  <c r="W11" i="40"/>
  <c r="E83" i="40" s="1"/>
  <c r="V11" i="40"/>
  <c r="U11" i="40"/>
  <c r="C83" i="40" s="1"/>
  <c r="T11" i="40"/>
  <c r="S11" i="40"/>
  <c r="G65" i="40" s="1"/>
  <c r="R11" i="40"/>
  <c r="Q11" i="40"/>
  <c r="P11" i="40"/>
  <c r="O11" i="40"/>
  <c r="C65" i="40" s="1"/>
  <c r="N11" i="40"/>
  <c r="M11" i="40"/>
  <c r="L11" i="40"/>
  <c r="K11" i="40"/>
  <c r="J11" i="40"/>
  <c r="I11" i="40"/>
  <c r="H11" i="40"/>
  <c r="H29" i="40" s="1"/>
  <c r="G11" i="40"/>
  <c r="G29" i="40" s="1"/>
  <c r="F11" i="40"/>
  <c r="F29" i="40" s="1"/>
  <c r="E11" i="40"/>
  <c r="E29" i="40" s="1"/>
  <c r="D11" i="40"/>
  <c r="C11" i="40"/>
  <c r="AI10" i="40"/>
  <c r="AH10" i="40"/>
  <c r="D118" i="40" s="1"/>
  <c r="AG10" i="40"/>
  <c r="C118" i="40" s="1"/>
  <c r="AF10" i="40"/>
  <c r="H100" i="40" s="1"/>
  <c r="AE10" i="40"/>
  <c r="AD10" i="40"/>
  <c r="F100" i="40" s="1"/>
  <c r="AC10" i="40"/>
  <c r="E100" i="40" s="1"/>
  <c r="AB10" i="40"/>
  <c r="D100" i="40" s="1"/>
  <c r="AA10" i="40"/>
  <c r="Z10" i="40"/>
  <c r="Y10" i="40"/>
  <c r="X10" i="40"/>
  <c r="F82" i="40" s="1"/>
  <c r="W10" i="40"/>
  <c r="V10" i="40"/>
  <c r="D82" i="40" s="1"/>
  <c r="U10" i="40"/>
  <c r="T10" i="40"/>
  <c r="H64" i="40" s="1"/>
  <c r="S10" i="40"/>
  <c r="R10" i="40"/>
  <c r="Q10" i="40"/>
  <c r="P10" i="40"/>
  <c r="O10" i="40"/>
  <c r="N10" i="40"/>
  <c r="M10" i="40"/>
  <c r="L10" i="40"/>
  <c r="K10" i="40"/>
  <c r="J10" i="40"/>
  <c r="I10" i="40"/>
  <c r="C46" i="40" s="1"/>
  <c r="H10" i="40"/>
  <c r="H28" i="40" s="1"/>
  <c r="G10" i="40"/>
  <c r="F10" i="40"/>
  <c r="F28" i="40" s="1"/>
  <c r="E10" i="40"/>
  <c r="D10" i="40"/>
  <c r="D28" i="40" s="1"/>
  <c r="C10" i="40"/>
  <c r="AI9" i="40"/>
  <c r="AH9" i="40"/>
  <c r="D117" i="40" s="1"/>
  <c r="AG9" i="40"/>
  <c r="C117" i="40" s="1"/>
  <c r="AF9" i="40"/>
  <c r="AE9" i="40"/>
  <c r="AD9" i="40"/>
  <c r="F99" i="40" s="1"/>
  <c r="AC9" i="40"/>
  <c r="E99" i="40" s="1"/>
  <c r="AB9" i="40"/>
  <c r="AA9" i="40"/>
  <c r="Z9" i="40"/>
  <c r="Y9" i="40"/>
  <c r="G81" i="40" s="1"/>
  <c r="X9" i="40"/>
  <c r="W9" i="40"/>
  <c r="E81" i="40" s="1"/>
  <c r="V9" i="40"/>
  <c r="D81" i="40" s="1"/>
  <c r="U9" i="40"/>
  <c r="C81" i="40" s="1"/>
  <c r="T9" i="40"/>
  <c r="S9" i="40"/>
  <c r="R9" i="40"/>
  <c r="F63" i="40" s="1"/>
  <c r="Q9" i="40"/>
  <c r="E63" i="40" s="1"/>
  <c r="P9" i="40"/>
  <c r="O9" i="40"/>
  <c r="C63" i="40" s="1"/>
  <c r="N9" i="40"/>
  <c r="H45" i="40" s="1"/>
  <c r="M9" i="40"/>
  <c r="G45" i="40" s="1"/>
  <c r="L9" i="40"/>
  <c r="K9" i="40"/>
  <c r="J9" i="40"/>
  <c r="D45" i="40" s="1"/>
  <c r="I9" i="40"/>
  <c r="C45" i="40" s="1"/>
  <c r="H9" i="40"/>
  <c r="G9" i="40"/>
  <c r="F9" i="40"/>
  <c r="F27" i="40" s="1"/>
  <c r="E9" i="40"/>
  <c r="E27" i="40" s="1"/>
  <c r="D9" i="40"/>
  <c r="C9" i="40"/>
  <c r="C27" i="40" s="1"/>
  <c r="B8" i="40"/>
  <c r="E126" i="40"/>
  <c r="C124" i="40"/>
  <c r="E118" i="40"/>
  <c r="D107" i="40"/>
  <c r="C104" i="40"/>
  <c r="D103" i="40"/>
  <c r="E101" i="40"/>
  <c r="C100" i="40"/>
  <c r="D99" i="40"/>
  <c r="F89" i="40"/>
  <c r="D88" i="40"/>
  <c r="F85" i="40"/>
  <c r="E85" i="40"/>
  <c r="F81" i="40"/>
  <c r="E74" i="40"/>
  <c r="E70" i="40"/>
  <c r="E66" i="40"/>
  <c r="H55" i="40"/>
  <c r="D55" i="40"/>
  <c r="E54" i="40"/>
  <c r="F53" i="40"/>
  <c r="H47" i="40"/>
  <c r="D47" i="40"/>
  <c r="C47" i="40"/>
  <c r="E46" i="40"/>
  <c r="D46" i="40"/>
  <c r="F45" i="40"/>
  <c r="F38" i="40"/>
  <c r="E38" i="40"/>
  <c r="G36" i="40"/>
  <c r="C36" i="40"/>
  <c r="H35" i="40"/>
  <c r="D35" i="40"/>
  <c r="F33" i="40"/>
  <c r="E33" i="40"/>
  <c r="G32" i="40"/>
  <c r="C32" i="40"/>
  <c r="E31" i="40"/>
  <c r="G28" i="40"/>
  <c r="C28" i="40"/>
  <c r="E128" i="40"/>
  <c r="G110" i="40"/>
  <c r="E110" i="40"/>
  <c r="D110" i="40"/>
  <c r="C110" i="40"/>
  <c r="G92" i="40"/>
  <c r="E92" i="40"/>
  <c r="H74" i="40"/>
  <c r="C74" i="40"/>
  <c r="G56" i="40"/>
  <c r="E56" i="40"/>
  <c r="C56" i="40"/>
  <c r="G38" i="40"/>
  <c r="D127" i="40"/>
  <c r="H91" i="40"/>
  <c r="G91" i="40"/>
  <c r="D91" i="40"/>
  <c r="F73" i="40"/>
  <c r="G55" i="40"/>
  <c r="F55" i="40"/>
  <c r="E55" i="40"/>
  <c r="F37" i="40"/>
  <c r="E37" i="40"/>
  <c r="D37" i="40"/>
  <c r="G108" i="40"/>
  <c r="F108" i="40"/>
  <c r="H90" i="40"/>
  <c r="G90" i="40"/>
  <c r="E90" i="40"/>
  <c r="C90" i="40"/>
  <c r="G72" i="40"/>
  <c r="E72" i="40"/>
  <c r="H54" i="40"/>
  <c r="G54" i="40"/>
  <c r="E36" i="40"/>
  <c r="H107" i="40"/>
  <c r="D89" i="40"/>
  <c r="H71" i="40"/>
  <c r="G71" i="40"/>
  <c r="F71" i="40"/>
  <c r="E71" i="40"/>
  <c r="D71" i="40"/>
  <c r="H53" i="40"/>
  <c r="E53" i="40"/>
  <c r="C35" i="40"/>
  <c r="E124" i="40"/>
  <c r="D124" i="40"/>
  <c r="E106" i="40"/>
  <c r="G88" i="40"/>
  <c r="G70" i="40"/>
  <c r="G52" i="40"/>
  <c r="C52" i="40"/>
  <c r="E34" i="40"/>
  <c r="D123" i="40"/>
  <c r="D105" i="40"/>
  <c r="H87" i="40"/>
  <c r="F87" i="40"/>
  <c r="D87" i="40"/>
  <c r="C87" i="40"/>
  <c r="H69" i="40"/>
  <c r="E69" i="40"/>
  <c r="D69" i="40"/>
  <c r="H51" i="40"/>
  <c r="F51" i="40"/>
  <c r="D51" i="40"/>
  <c r="H33" i="40"/>
  <c r="G33" i="40"/>
  <c r="E122" i="40"/>
  <c r="D122" i="40"/>
  <c r="G104" i="40"/>
  <c r="F104" i="40"/>
  <c r="G86" i="40"/>
  <c r="E86" i="40"/>
  <c r="D86" i="40"/>
  <c r="C86" i="40"/>
  <c r="G68" i="40"/>
  <c r="E68" i="40"/>
  <c r="D68" i="40"/>
  <c r="G50" i="40"/>
  <c r="E50" i="40"/>
  <c r="D50" i="40"/>
  <c r="E32" i="40"/>
  <c r="E121" i="40"/>
  <c r="H103" i="40"/>
  <c r="G103" i="40"/>
  <c r="C103" i="40"/>
  <c r="H85" i="40"/>
  <c r="H67" i="40"/>
  <c r="G67" i="40"/>
  <c r="D67" i="40"/>
  <c r="E49" i="40"/>
  <c r="H31" i="40"/>
  <c r="G31" i="40"/>
  <c r="F31" i="40"/>
  <c r="D31" i="40"/>
  <c r="C31" i="40"/>
  <c r="E120" i="40"/>
  <c r="C120" i="40"/>
  <c r="G102" i="40"/>
  <c r="F102" i="40"/>
  <c r="E102" i="40"/>
  <c r="C102" i="40"/>
  <c r="G84" i="40"/>
  <c r="F84" i="40"/>
  <c r="E84" i="40"/>
  <c r="C66" i="40"/>
  <c r="G48" i="40"/>
  <c r="H30" i="40"/>
  <c r="E30" i="40"/>
  <c r="D30" i="40"/>
  <c r="D119" i="40"/>
  <c r="F101" i="40"/>
  <c r="D101" i="40"/>
  <c r="H83" i="40"/>
  <c r="F83" i="40"/>
  <c r="D83" i="40"/>
  <c r="H65" i="40"/>
  <c r="F65" i="40"/>
  <c r="E65" i="40"/>
  <c r="D65" i="40"/>
  <c r="G47" i="40"/>
  <c r="F47" i="40"/>
  <c r="E47" i="40"/>
  <c r="D29" i="40"/>
  <c r="C29" i="40"/>
  <c r="G100" i="40"/>
  <c r="H82" i="40"/>
  <c r="G82" i="40"/>
  <c r="E82" i="40"/>
  <c r="C82" i="40"/>
  <c r="G64" i="40"/>
  <c r="F64" i="40"/>
  <c r="E64" i="40"/>
  <c r="D64" i="40"/>
  <c r="C64" i="40"/>
  <c r="H46" i="40"/>
  <c r="G46" i="40"/>
  <c r="F46" i="40"/>
  <c r="E28" i="40"/>
  <c r="E117" i="40"/>
  <c r="H99" i="40"/>
  <c r="G99" i="40"/>
  <c r="C99" i="40"/>
  <c r="H81" i="40"/>
  <c r="H63" i="40"/>
  <c r="G63" i="40"/>
  <c r="D63" i="40"/>
  <c r="E45" i="40"/>
  <c r="H27" i="40"/>
  <c r="G27" i="40"/>
  <c r="D27" i="40"/>
  <c r="B98" i="38" l="1"/>
  <c r="B83" i="38"/>
  <c r="B68" i="38"/>
  <c r="B53" i="38"/>
  <c r="B38" i="38"/>
  <c r="B23" i="38"/>
  <c r="AI17" i="38"/>
  <c r="AH17" i="38"/>
  <c r="D107" i="38" s="1"/>
  <c r="AG17" i="38"/>
  <c r="AF17" i="38"/>
  <c r="AE17" i="38"/>
  <c r="AD17" i="38"/>
  <c r="F92" i="38" s="1"/>
  <c r="AC17" i="38"/>
  <c r="AB17" i="38"/>
  <c r="AA17" i="38"/>
  <c r="C92" i="38" s="1"/>
  <c r="Z17" i="38"/>
  <c r="H77" i="38" s="1"/>
  <c r="Y17" i="38"/>
  <c r="X17" i="38"/>
  <c r="W17" i="38"/>
  <c r="V17" i="38"/>
  <c r="D77" i="38" s="1"/>
  <c r="U17" i="38"/>
  <c r="T17" i="38"/>
  <c r="S17" i="38"/>
  <c r="R17" i="38"/>
  <c r="Q17" i="38"/>
  <c r="P17" i="38"/>
  <c r="O17" i="38"/>
  <c r="N17" i="38"/>
  <c r="H47" i="38" s="1"/>
  <c r="M17" i="38"/>
  <c r="L17" i="38"/>
  <c r="F47" i="38" s="1"/>
  <c r="K17" i="38"/>
  <c r="J17" i="38"/>
  <c r="D47" i="38" s="1"/>
  <c r="I17" i="38"/>
  <c r="H17" i="38"/>
  <c r="G17" i="38"/>
  <c r="F17" i="38"/>
  <c r="F32" i="38" s="1"/>
  <c r="E17" i="38"/>
  <c r="D17" i="38"/>
  <c r="C17" i="38"/>
  <c r="C32" i="38" s="1"/>
  <c r="AI16" i="38"/>
  <c r="E106" i="38" s="1"/>
  <c r="AH16" i="38"/>
  <c r="AG16" i="38"/>
  <c r="C106" i="38" s="1"/>
  <c r="AF16" i="38"/>
  <c r="AE16" i="38"/>
  <c r="G91" i="38" s="1"/>
  <c r="AD16" i="38"/>
  <c r="AC16" i="38"/>
  <c r="AB16" i="38"/>
  <c r="AA16" i="38"/>
  <c r="C91" i="38" s="1"/>
  <c r="Z16" i="38"/>
  <c r="Y16" i="38"/>
  <c r="X16" i="38"/>
  <c r="W16" i="38"/>
  <c r="E76" i="38" s="1"/>
  <c r="V16" i="38"/>
  <c r="U16" i="38"/>
  <c r="T16" i="38"/>
  <c r="S16" i="38"/>
  <c r="G61" i="38" s="1"/>
  <c r="R16" i="38"/>
  <c r="Q16" i="38"/>
  <c r="P16" i="38"/>
  <c r="O16" i="38"/>
  <c r="C61" i="38" s="1"/>
  <c r="N16" i="38"/>
  <c r="M16" i="38"/>
  <c r="L16" i="38"/>
  <c r="K16" i="38"/>
  <c r="E46" i="38" s="1"/>
  <c r="J16" i="38"/>
  <c r="I16" i="38"/>
  <c r="H16" i="38"/>
  <c r="G16" i="38"/>
  <c r="G31" i="38" s="1"/>
  <c r="F16" i="38"/>
  <c r="E16" i="38"/>
  <c r="E31" i="38" s="1"/>
  <c r="D16" i="38"/>
  <c r="C16" i="38"/>
  <c r="C31" i="38" s="1"/>
  <c r="AI15" i="38"/>
  <c r="AH15" i="38"/>
  <c r="D105" i="38" s="1"/>
  <c r="AG15" i="38"/>
  <c r="C105" i="38" s="1"/>
  <c r="AF15" i="38"/>
  <c r="H90" i="38" s="1"/>
  <c r="AE15" i="38"/>
  <c r="AD15" i="38"/>
  <c r="F90" i="38" s="1"/>
  <c r="AC15" i="38"/>
  <c r="E90" i="38" s="1"/>
  <c r="AB15" i="38"/>
  <c r="D90" i="38" s="1"/>
  <c r="AA15" i="38"/>
  <c r="Z15" i="38"/>
  <c r="Y15" i="38"/>
  <c r="G75" i="38" s="1"/>
  <c r="X15" i="38"/>
  <c r="F75" i="38" s="1"/>
  <c r="W15" i="38"/>
  <c r="V15" i="38"/>
  <c r="D75" i="38" s="1"/>
  <c r="U15" i="38"/>
  <c r="T15" i="38"/>
  <c r="H60" i="38" s="1"/>
  <c r="S15" i="38"/>
  <c r="G60" i="38" s="1"/>
  <c r="R15" i="38"/>
  <c r="F60" i="38" s="1"/>
  <c r="Q15" i="38"/>
  <c r="E60" i="38" s="1"/>
  <c r="P15" i="38"/>
  <c r="D60" i="38" s="1"/>
  <c r="O15" i="38"/>
  <c r="N15" i="38"/>
  <c r="M15" i="38"/>
  <c r="L15" i="38"/>
  <c r="F45" i="38" s="1"/>
  <c r="K15" i="38"/>
  <c r="E45" i="38" s="1"/>
  <c r="J15" i="38"/>
  <c r="D45" i="38" s="1"/>
  <c r="I15" i="38"/>
  <c r="H15" i="38"/>
  <c r="H30" i="38" s="1"/>
  <c r="G15" i="38"/>
  <c r="F15" i="38"/>
  <c r="E15" i="38"/>
  <c r="D15" i="38"/>
  <c r="D30" i="38" s="1"/>
  <c r="C15" i="38"/>
  <c r="AI14" i="38"/>
  <c r="E104" i="38" s="1"/>
  <c r="AH14" i="38"/>
  <c r="AG14" i="38"/>
  <c r="C104" i="38" s="1"/>
  <c r="AF14" i="38"/>
  <c r="H89" i="38" s="1"/>
  <c r="AE14" i="38"/>
  <c r="AD14" i="38"/>
  <c r="F89" i="38" s="1"/>
  <c r="AC14" i="38"/>
  <c r="E89" i="38" s="1"/>
  <c r="AB14" i="38"/>
  <c r="AA14" i="38"/>
  <c r="C89" i="38" s="1"/>
  <c r="Z14" i="38"/>
  <c r="Y14" i="38"/>
  <c r="G74" i="38" s="1"/>
  <c r="X14" i="38"/>
  <c r="W14" i="38"/>
  <c r="V14" i="38"/>
  <c r="U14" i="38"/>
  <c r="C74" i="38" s="1"/>
  <c r="T14" i="38"/>
  <c r="S14" i="38"/>
  <c r="G59" i="38" s="1"/>
  <c r="R14" i="38"/>
  <c r="F59" i="38" s="1"/>
  <c r="Q14" i="38"/>
  <c r="E59" i="38" s="1"/>
  <c r="P14" i="38"/>
  <c r="O14" i="38"/>
  <c r="N14" i="38"/>
  <c r="M14" i="38"/>
  <c r="G44" i="38" s="1"/>
  <c r="L14" i="38"/>
  <c r="K14" i="38"/>
  <c r="E44" i="38" s="1"/>
  <c r="J14" i="38"/>
  <c r="I14" i="38"/>
  <c r="C44" i="38" s="1"/>
  <c r="H14" i="38"/>
  <c r="G14" i="38"/>
  <c r="F14" i="38"/>
  <c r="E14" i="38"/>
  <c r="E29" i="38" s="1"/>
  <c r="D14" i="38"/>
  <c r="C14" i="38"/>
  <c r="C29" i="38" s="1"/>
  <c r="AI13" i="38"/>
  <c r="AH13" i="38"/>
  <c r="D103" i="38" s="1"/>
  <c r="AG13" i="38"/>
  <c r="C103" i="38" s="1"/>
  <c r="AF13" i="38"/>
  <c r="AE13" i="38"/>
  <c r="AD13" i="38"/>
  <c r="F88" i="38" s="1"/>
  <c r="AC13" i="38"/>
  <c r="E88" i="38" s="1"/>
  <c r="AB13" i="38"/>
  <c r="AA13" i="38"/>
  <c r="Z13" i="38"/>
  <c r="H73" i="38" s="1"/>
  <c r="Y13" i="38"/>
  <c r="X13" i="38"/>
  <c r="W13" i="38"/>
  <c r="V13" i="38"/>
  <c r="D73" i="38" s="1"/>
  <c r="U13" i="38"/>
  <c r="T13" i="38"/>
  <c r="S13" i="38"/>
  <c r="G58" i="38" s="1"/>
  <c r="R13" i="38"/>
  <c r="F58" i="38" s="1"/>
  <c r="Q13" i="38"/>
  <c r="P13" i="38"/>
  <c r="D58" i="38" s="1"/>
  <c r="O13" i="38"/>
  <c r="N13" i="38"/>
  <c r="H43" i="38" s="1"/>
  <c r="M13" i="38"/>
  <c r="L13" i="38"/>
  <c r="K13" i="38"/>
  <c r="J13" i="38"/>
  <c r="D43" i="38" s="1"/>
  <c r="I13" i="38"/>
  <c r="H13" i="38"/>
  <c r="G13" i="38"/>
  <c r="G28" i="38" s="1"/>
  <c r="F13" i="38"/>
  <c r="F28" i="38" s="1"/>
  <c r="E13" i="38"/>
  <c r="D13" i="38"/>
  <c r="D28" i="38" s="1"/>
  <c r="C13" i="38"/>
  <c r="AI12" i="38"/>
  <c r="E102" i="38" s="1"/>
  <c r="AH12" i="38"/>
  <c r="AG12" i="38"/>
  <c r="C102" i="38" s="1"/>
  <c r="AF12" i="38"/>
  <c r="AE12" i="38"/>
  <c r="G87" i="38" s="1"/>
  <c r="AD12" i="38"/>
  <c r="AC12" i="38"/>
  <c r="AB12" i="38"/>
  <c r="D87" i="38" s="1"/>
  <c r="AA12" i="38"/>
  <c r="C87" i="38" s="1"/>
  <c r="Z12" i="38"/>
  <c r="Y12" i="38"/>
  <c r="G72" i="38" s="1"/>
  <c r="X12" i="38"/>
  <c r="F72" i="38" s="1"/>
  <c r="W12" i="38"/>
  <c r="V12" i="38"/>
  <c r="U12" i="38"/>
  <c r="T12" i="38"/>
  <c r="S12" i="38"/>
  <c r="R12" i="38"/>
  <c r="Q12" i="38"/>
  <c r="E57" i="38" s="1"/>
  <c r="P12" i="38"/>
  <c r="D57" i="38" s="1"/>
  <c r="O12" i="38"/>
  <c r="C57" i="38" s="1"/>
  <c r="N12" i="38"/>
  <c r="M12" i="38"/>
  <c r="L12" i="38"/>
  <c r="F42" i="38" s="1"/>
  <c r="K12" i="38"/>
  <c r="E42" i="38" s="1"/>
  <c r="J12" i="38"/>
  <c r="D42" i="38" s="1"/>
  <c r="I12" i="38"/>
  <c r="C42" i="38" s="1"/>
  <c r="H12" i="38"/>
  <c r="G12" i="38"/>
  <c r="G27" i="38" s="1"/>
  <c r="F12" i="38"/>
  <c r="E12" i="38"/>
  <c r="E27" i="38" s="1"/>
  <c r="D12" i="38"/>
  <c r="C12" i="38"/>
  <c r="AI11" i="38"/>
  <c r="AH11" i="38"/>
  <c r="AG11" i="38"/>
  <c r="AF11" i="38"/>
  <c r="AE11" i="38"/>
  <c r="AD11" i="38"/>
  <c r="F86" i="38" s="1"/>
  <c r="AC11" i="38"/>
  <c r="AB11" i="38"/>
  <c r="D86" i="38" s="1"/>
  <c r="AA11" i="38"/>
  <c r="Z11" i="38"/>
  <c r="H71" i="38" s="1"/>
  <c r="Y11" i="38"/>
  <c r="X11" i="38"/>
  <c r="F71" i="38" s="1"/>
  <c r="W11" i="38"/>
  <c r="E71" i="38" s="1"/>
  <c r="V11" i="38"/>
  <c r="U11" i="38"/>
  <c r="C71" i="38" s="1"/>
  <c r="T11" i="38"/>
  <c r="H56" i="38" s="1"/>
  <c r="S11" i="38"/>
  <c r="G56" i="38" s="1"/>
  <c r="R11" i="38"/>
  <c r="Q11" i="38"/>
  <c r="P11" i="38"/>
  <c r="D56" i="38" s="1"/>
  <c r="O11" i="38"/>
  <c r="N11" i="38"/>
  <c r="H41" i="38" s="1"/>
  <c r="M11" i="38"/>
  <c r="L11" i="38"/>
  <c r="K11" i="38"/>
  <c r="J11" i="38"/>
  <c r="D41" i="38" s="1"/>
  <c r="I11" i="38"/>
  <c r="H11" i="38"/>
  <c r="H26" i="38" s="1"/>
  <c r="G11" i="38"/>
  <c r="F11" i="38"/>
  <c r="E11" i="38"/>
  <c r="D11" i="38"/>
  <c r="D26" i="38" s="1"/>
  <c r="C11" i="38"/>
  <c r="AI10" i="38"/>
  <c r="E100" i="38" s="1"/>
  <c r="AH10" i="38"/>
  <c r="AG10" i="38"/>
  <c r="AF10" i="38"/>
  <c r="AE10" i="38"/>
  <c r="G85" i="38" s="1"/>
  <c r="AD10" i="38"/>
  <c r="F85" i="38" s="1"/>
  <c r="AC10" i="38"/>
  <c r="E85" i="38" s="1"/>
  <c r="AB10" i="38"/>
  <c r="AA10" i="38"/>
  <c r="C85" i="38" s="1"/>
  <c r="Z10" i="38"/>
  <c r="Y10" i="38"/>
  <c r="G70" i="38" s="1"/>
  <c r="X10" i="38"/>
  <c r="W10" i="38"/>
  <c r="E70" i="38" s="1"/>
  <c r="V10" i="38"/>
  <c r="U10" i="38"/>
  <c r="C70" i="38" s="1"/>
  <c r="T10" i="38"/>
  <c r="S10" i="38"/>
  <c r="R10" i="38"/>
  <c r="Q10" i="38"/>
  <c r="P10" i="38"/>
  <c r="O10" i="38"/>
  <c r="C55" i="38" s="1"/>
  <c r="N10" i="38"/>
  <c r="H40" i="38" s="1"/>
  <c r="M10" i="38"/>
  <c r="G40" i="38" s="1"/>
  <c r="L10" i="38"/>
  <c r="K10" i="38"/>
  <c r="J10" i="38"/>
  <c r="D40" i="38" s="1"/>
  <c r="I10" i="38"/>
  <c r="C40" i="38" s="1"/>
  <c r="H10" i="38"/>
  <c r="G10" i="38"/>
  <c r="F10" i="38"/>
  <c r="E10" i="38"/>
  <c r="D10" i="38"/>
  <c r="C10" i="38"/>
  <c r="C25" i="38" s="1"/>
  <c r="AI9" i="38"/>
  <c r="E99" i="38" s="1"/>
  <c r="AH9" i="38"/>
  <c r="D99" i="38" s="1"/>
  <c r="AG9" i="38"/>
  <c r="AF9" i="38"/>
  <c r="H84" i="38" s="1"/>
  <c r="AE9" i="38"/>
  <c r="G84" i="38" s="1"/>
  <c r="AD9" i="38"/>
  <c r="F84" i="38" s="1"/>
  <c r="AC9" i="38"/>
  <c r="AB9" i="38"/>
  <c r="AA9" i="38"/>
  <c r="Z9" i="38"/>
  <c r="H69" i="38" s="1"/>
  <c r="Y9" i="38"/>
  <c r="X9" i="38"/>
  <c r="W9" i="38"/>
  <c r="V9" i="38"/>
  <c r="D69" i="38" s="1"/>
  <c r="U9" i="38"/>
  <c r="T9" i="38"/>
  <c r="S9" i="38"/>
  <c r="G54" i="38" s="1"/>
  <c r="R9" i="38"/>
  <c r="F54" i="38" s="1"/>
  <c r="Q9" i="38"/>
  <c r="P9" i="38"/>
  <c r="O9" i="38"/>
  <c r="C54" i="38" s="1"/>
  <c r="N9" i="38"/>
  <c r="H39" i="38" s="1"/>
  <c r="M9" i="38"/>
  <c r="L9" i="38"/>
  <c r="F39" i="38" s="1"/>
  <c r="K9" i="38"/>
  <c r="J9" i="38"/>
  <c r="I9" i="38"/>
  <c r="H9" i="38"/>
  <c r="H24" i="38" s="1"/>
  <c r="G9" i="38"/>
  <c r="G24" i="38" s="1"/>
  <c r="F9" i="38"/>
  <c r="F24" i="38" s="1"/>
  <c r="E9" i="38"/>
  <c r="D9" i="38"/>
  <c r="C9" i="38"/>
  <c r="C24" i="38" s="1"/>
  <c r="B8" i="38"/>
  <c r="C107" i="38"/>
  <c r="E105" i="38"/>
  <c r="E101" i="38"/>
  <c r="C99" i="38"/>
  <c r="E92" i="38"/>
  <c r="G89" i="38"/>
  <c r="D89" i="38"/>
  <c r="H85" i="38"/>
  <c r="D85" i="38"/>
  <c r="E84" i="38"/>
  <c r="G76" i="38"/>
  <c r="F76" i="38"/>
  <c r="E75" i="38"/>
  <c r="F74" i="38"/>
  <c r="D71" i="38"/>
  <c r="F70" i="38"/>
  <c r="H62" i="38"/>
  <c r="C62" i="38"/>
  <c r="F61" i="38"/>
  <c r="C60" i="38"/>
  <c r="H58" i="38"/>
  <c r="C58" i="38"/>
  <c r="F57" i="38"/>
  <c r="C56" i="38"/>
  <c r="H54" i="38"/>
  <c r="G47" i="38"/>
  <c r="C47" i="38"/>
  <c r="H46" i="38"/>
  <c r="D46" i="38"/>
  <c r="G45" i="38"/>
  <c r="H44" i="38"/>
  <c r="G43" i="38"/>
  <c r="F43" i="38"/>
  <c r="C43" i="38"/>
  <c r="H42" i="38"/>
  <c r="G41" i="38"/>
  <c r="F41" i="38"/>
  <c r="E40" i="38"/>
  <c r="G39" i="38"/>
  <c r="C39" i="38"/>
  <c r="E32" i="38"/>
  <c r="H31" i="38"/>
  <c r="F31" i="38"/>
  <c r="D31" i="38"/>
  <c r="H29" i="38"/>
  <c r="G29" i="38"/>
  <c r="D29" i="38"/>
  <c r="E28" i="38"/>
  <c r="D27" i="38"/>
  <c r="C27" i="38"/>
  <c r="H25" i="38"/>
  <c r="G25" i="38"/>
  <c r="D25" i="38"/>
  <c r="E24" i="38"/>
  <c r="E107" i="38"/>
  <c r="H92" i="38"/>
  <c r="G92" i="38"/>
  <c r="D92" i="38"/>
  <c r="G77" i="38"/>
  <c r="F77" i="38"/>
  <c r="E77" i="38"/>
  <c r="C77" i="38"/>
  <c r="G62" i="38"/>
  <c r="F62" i="38"/>
  <c r="E62" i="38"/>
  <c r="D62" i="38"/>
  <c r="E47" i="38"/>
  <c r="H32" i="38"/>
  <c r="G32" i="38"/>
  <c r="D32" i="38"/>
  <c r="D106" i="38"/>
  <c r="H91" i="38"/>
  <c r="F91" i="38"/>
  <c r="E91" i="38"/>
  <c r="D91" i="38"/>
  <c r="H76" i="38"/>
  <c r="D76" i="38"/>
  <c r="C76" i="38"/>
  <c r="H61" i="38"/>
  <c r="E61" i="38"/>
  <c r="D61" i="38"/>
  <c r="G46" i="38"/>
  <c r="F46" i="38"/>
  <c r="C46" i="38"/>
  <c r="G90" i="38"/>
  <c r="C90" i="38"/>
  <c r="H75" i="38"/>
  <c r="C75" i="38"/>
  <c r="H45" i="38"/>
  <c r="C45" i="38"/>
  <c r="G30" i="38"/>
  <c r="F30" i="38"/>
  <c r="E30" i="38"/>
  <c r="C30" i="38"/>
  <c r="D104" i="38"/>
  <c r="H74" i="38"/>
  <c r="E74" i="38"/>
  <c r="D74" i="38"/>
  <c r="H59" i="38"/>
  <c r="D59" i="38"/>
  <c r="C59" i="38"/>
  <c r="F44" i="38"/>
  <c r="D44" i="38"/>
  <c r="F29" i="38"/>
  <c r="E103" i="38"/>
  <c r="H88" i="38"/>
  <c r="G88" i="38"/>
  <c r="D88" i="38"/>
  <c r="C88" i="38"/>
  <c r="G73" i="38"/>
  <c r="F73" i="38"/>
  <c r="E73" i="38"/>
  <c r="C73" i="38"/>
  <c r="E58" i="38"/>
  <c r="E43" i="38"/>
  <c r="H28" i="38"/>
  <c r="C28" i="38"/>
  <c r="D102" i="38"/>
  <c r="H87" i="38"/>
  <c r="F87" i="38"/>
  <c r="E87" i="38"/>
  <c r="H72" i="38"/>
  <c r="E72" i="38"/>
  <c r="D72" i="38"/>
  <c r="C72" i="38"/>
  <c r="H57" i="38"/>
  <c r="G57" i="38"/>
  <c r="G42" i="38"/>
  <c r="H27" i="38"/>
  <c r="F27" i="38"/>
  <c r="D101" i="38"/>
  <c r="C101" i="38"/>
  <c r="H86" i="38"/>
  <c r="G86" i="38"/>
  <c r="E86" i="38"/>
  <c r="C86" i="38"/>
  <c r="G71" i="38"/>
  <c r="F56" i="38"/>
  <c r="E56" i="38"/>
  <c r="E41" i="38"/>
  <c r="C41" i="38"/>
  <c r="G26" i="38"/>
  <c r="F26" i="38"/>
  <c r="E26" i="38"/>
  <c r="C26" i="38"/>
  <c r="D100" i="38"/>
  <c r="C100" i="38"/>
  <c r="H70" i="38"/>
  <c r="D70" i="38"/>
  <c r="H55" i="38"/>
  <c r="G55" i="38"/>
  <c r="F55" i="38"/>
  <c r="E55" i="38"/>
  <c r="D55" i="38"/>
  <c r="F40" i="38"/>
  <c r="F25" i="38"/>
  <c r="E25" i="38"/>
  <c r="D84" i="38"/>
  <c r="C84" i="38"/>
  <c r="G69" i="38"/>
  <c r="F69" i="38"/>
  <c r="E69" i="38"/>
  <c r="C69" i="38"/>
  <c r="E54" i="38"/>
  <c r="D54" i="38"/>
  <c r="E39" i="38"/>
  <c r="D39" i="38"/>
  <c r="D24" i="38"/>
  <c r="B53" i="27" l="1"/>
  <c r="B38" i="27"/>
  <c r="B23" i="27"/>
  <c r="T17" i="27"/>
  <c r="S17" i="27"/>
  <c r="R17" i="27"/>
  <c r="Q17" i="27"/>
  <c r="E62" i="27" s="1"/>
  <c r="P17" i="27"/>
  <c r="D62" i="27" s="1"/>
  <c r="O17" i="27"/>
  <c r="N17" i="27"/>
  <c r="M17" i="27"/>
  <c r="G47" i="27" s="1"/>
  <c r="L17" i="27"/>
  <c r="F47" i="27" s="1"/>
  <c r="K17" i="27"/>
  <c r="J17" i="27"/>
  <c r="I17" i="27"/>
  <c r="C47" i="27" s="1"/>
  <c r="H17" i="27"/>
  <c r="H32" i="27" s="1"/>
  <c r="G17" i="27"/>
  <c r="F17" i="27"/>
  <c r="F32" i="27" s="1"/>
  <c r="E17" i="27"/>
  <c r="D17" i="27"/>
  <c r="C17" i="27"/>
  <c r="T16" i="27"/>
  <c r="S16" i="27"/>
  <c r="R16" i="27"/>
  <c r="F61" i="27" s="1"/>
  <c r="Q16" i="27"/>
  <c r="P16" i="27"/>
  <c r="O16" i="27"/>
  <c r="C61" i="27" s="1"/>
  <c r="N16" i="27"/>
  <c r="H46" i="27" s="1"/>
  <c r="M16" i="27"/>
  <c r="L16" i="27"/>
  <c r="K16" i="27"/>
  <c r="E46" i="27" s="1"/>
  <c r="J16" i="27"/>
  <c r="D46" i="27" s="1"/>
  <c r="I16" i="27"/>
  <c r="H16" i="27"/>
  <c r="G16" i="27"/>
  <c r="G31" i="27" s="1"/>
  <c r="F16" i="27"/>
  <c r="F31" i="27" s="1"/>
  <c r="E16" i="27"/>
  <c r="D16" i="27"/>
  <c r="D31" i="27" s="1"/>
  <c r="C16" i="27"/>
  <c r="T15" i="27"/>
  <c r="H60" i="27" s="1"/>
  <c r="S15" i="27"/>
  <c r="R15" i="27"/>
  <c r="F60" i="27" s="1"/>
  <c r="Q15" i="27"/>
  <c r="E60" i="27" s="1"/>
  <c r="P15" i="27"/>
  <c r="D60" i="27" s="1"/>
  <c r="O15" i="27"/>
  <c r="N15" i="27"/>
  <c r="H45" i="27" s="1"/>
  <c r="M15" i="27"/>
  <c r="L15" i="27"/>
  <c r="F45" i="27" s="1"/>
  <c r="K15" i="27"/>
  <c r="J15" i="27"/>
  <c r="I15" i="27"/>
  <c r="H15" i="27"/>
  <c r="H30" i="27" s="1"/>
  <c r="G15" i="27"/>
  <c r="F15" i="27"/>
  <c r="E15" i="27"/>
  <c r="E30" i="27" s="1"/>
  <c r="D15" i="27"/>
  <c r="D30" i="27" s="1"/>
  <c r="C15" i="27"/>
  <c r="T14" i="27"/>
  <c r="S14" i="27"/>
  <c r="G59" i="27" s="1"/>
  <c r="R14" i="27"/>
  <c r="F59" i="27" s="1"/>
  <c r="Q14" i="27"/>
  <c r="P14" i="27"/>
  <c r="D59" i="27" s="1"/>
  <c r="O14" i="27"/>
  <c r="C59" i="27" s="1"/>
  <c r="N14" i="27"/>
  <c r="H44" i="27" s="1"/>
  <c r="M14" i="27"/>
  <c r="L14" i="27"/>
  <c r="K14" i="27"/>
  <c r="E44" i="27" s="1"/>
  <c r="J14" i="27"/>
  <c r="D44" i="27" s="1"/>
  <c r="I14" i="27"/>
  <c r="H14" i="27"/>
  <c r="G14" i="27"/>
  <c r="F14" i="27"/>
  <c r="E14" i="27"/>
  <c r="D14" i="27"/>
  <c r="D29" i="27" s="1"/>
  <c r="C14" i="27"/>
  <c r="C29" i="27" s="1"/>
  <c r="T13" i="27"/>
  <c r="H58" i="27" s="1"/>
  <c r="S13" i="27"/>
  <c r="R13" i="27"/>
  <c r="Q13" i="27"/>
  <c r="P13" i="27"/>
  <c r="D58" i="27" s="1"/>
  <c r="O13" i="27"/>
  <c r="N13" i="27"/>
  <c r="H43" i="27" s="1"/>
  <c r="M13" i="27"/>
  <c r="L13" i="27"/>
  <c r="K13" i="27"/>
  <c r="J13" i="27"/>
  <c r="D43" i="27" s="1"/>
  <c r="I13" i="27"/>
  <c r="H13" i="27"/>
  <c r="H28" i="27" s="1"/>
  <c r="G13" i="27"/>
  <c r="F13" i="27"/>
  <c r="E13" i="27"/>
  <c r="D13" i="27"/>
  <c r="D28" i="27" s="1"/>
  <c r="C13" i="27"/>
  <c r="T12" i="27"/>
  <c r="S12" i="27"/>
  <c r="G57" i="27" s="1"/>
  <c r="R12" i="27"/>
  <c r="F57" i="27" s="1"/>
  <c r="Q12" i="27"/>
  <c r="E57" i="27" s="1"/>
  <c r="P12" i="27"/>
  <c r="D57" i="27" s="1"/>
  <c r="O12" i="27"/>
  <c r="N12" i="27"/>
  <c r="H42" i="27" s="1"/>
  <c r="M12" i="27"/>
  <c r="L12" i="27"/>
  <c r="F42" i="27" s="1"/>
  <c r="K12" i="27"/>
  <c r="J12" i="27"/>
  <c r="D42" i="27" s="1"/>
  <c r="I12" i="27"/>
  <c r="H12" i="27"/>
  <c r="H27" i="27" s="1"/>
  <c r="G12" i="27"/>
  <c r="G27" i="27" s="1"/>
  <c r="F12" i="27"/>
  <c r="F27" i="27" s="1"/>
  <c r="E12" i="27"/>
  <c r="D12" i="27"/>
  <c r="D27" i="27" s="1"/>
  <c r="C12" i="27"/>
  <c r="T11" i="27"/>
  <c r="H56" i="27" s="1"/>
  <c r="S11" i="27"/>
  <c r="R11" i="27"/>
  <c r="F56" i="27" s="1"/>
  <c r="Q11" i="27"/>
  <c r="P11" i="27"/>
  <c r="O11" i="27"/>
  <c r="N11" i="27"/>
  <c r="H41" i="27" s="1"/>
  <c r="M11" i="27"/>
  <c r="G41" i="27" s="1"/>
  <c r="L11" i="27"/>
  <c r="F41" i="27" s="1"/>
  <c r="K11" i="27"/>
  <c r="J11" i="27"/>
  <c r="D41" i="27" s="1"/>
  <c r="I11" i="27"/>
  <c r="C41" i="27" s="1"/>
  <c r="H11" i="27"/>
  <c r="H26" i="27" s="1"/>
  <c r="G11" i="27"/>
  <c r="F11" i="27"/>
  <c r="F26" i="27" s="1"/>
  <c r="E11" i="27"/>
  <c r="E26" i="27" s="1"/>
  <c r="D11" i="27"/>
  <c r="D26" i="27" s="1"/>
  <c r="C11" i="27"/>
  <c r="T10" i="27"/>
  <c r="H55" i="27" s="1"/>
  <c r="S10" i="27"/>
  <c r="R10" i="27"/>
  <c r="F55" i="27" s="1"/>
  <c r="Q10" i="27"/>
  <c r="P10" i="27"/>
  <c r="O10" i="27"/>
  <c r="N10" i="27"/>
  <c r="M10" i="27"/>
  <c r="L10" i="27"/>
  <c r="F40" i="27" s="1"/>
  <c r="K10" i="27"/>
  <c r="E40" i="27" s="1"/>
  <c r="J10" i="27"/>
  <c r="D40" i="27" s="1"/>
  <c r="I10" i="27"/>
  <c r="H10" i="27"/>
  <c r="G10" i="27"/>
  <c r="F10" i="27"/>
  <c r="F25" i="27" s="1"/>
  <c r="E10" i="27"/>
  <c r="D10" i="27"/>
  <c r="D25" i="27" s="1"/>
  <c r="C10" i="27"/>
  <c r="C25" i="27" s="1"/>
  <c r="T9" i="27"/>
  <c r="H54" i="27" s="1"/>
  <c r="S9" i="27"/>
  <c r="G54" i="27" s="1"/>
  <c r="R9" i="27"/>
  <c r="Q9" i="27"/>
  <c r="E54" i="27" s="1"/>
  <c r="P9" i="27"/>
  <c r="D54" i="27" s="1"/>
  <c r="O9" i="27"/>
  <c r="N9" i="27"/>
  <c r="H39" i="27" s="1"/>
  <c r="M9" i="27"/>
  <c r="L9" i="27"/>
  <c r="F39" i="27" s="1"/>
  <c r="K9" i="27"/>
  <c r="E39" i="27" s="1"/>
  <c r="J9" i="27"/>
  <c r="D39" i="27" s="1"/>
  <c r="I9" i="27"/>
  <c r="H9" i="27"/>
  <c r="H24" i="27" s="1"/>
  <c r="G9" i="27"/>
  <c r="F9" i="27"/>
  <c r="F24" i="27" s="1"/>
  <c r="E9" i="27"/>
  <c r="D9" i="27"/>
  <c r="D24" i="27" s="1"/>
  <c r="C9" i="27"/>
  <c r="B8" i="27"/>
  <c r="G62" i="27"/>
  <c r="C62" i="27"/>
  <c r="E61" i="27"/>
  <c r="G60" i="27"/>
  <c r="C60" i="27"/>
  <c r="E59" i="27"/>
  <c r="G58" i="27"/>
  <c r="C58" i="27"/>
  <c r="G56" i="27"/>
  <c r="C56" i="27"/>
  <c r="E55" i="27"/>
  <c r="C54" i="27"/>
  <c r="E32" i="27"/>
  <c r="H31" i="27"/>
  <c r="C31" i="27"/>
  <c r="F30" i="27"/>
  <c r="H29" i="27"/>
  <c r="G29" i="27"/>
  <c r="F28" i="27"/>
  <c r="E28" i="27"/>
  <c r="C27" i="27"/>
  <c r="H25" i="27"/>
  <c r="G25" i="27"/>
  <c r="E24" i="27"/>
  <c r="H62" i="27"/>
  <c r="F62" i="27"/>
  <c r="H47" i="27"/>
  <c r="E47" i="27"/>
  <c r="D47" i="27"/>
  <c r="G32" i="27"/>
  <c r="D32" i="27"/>
  <c r="C32" i="27"/>
  <c r="H61" i="27"/>
  <c r="G61" i="27"/>
  <c r="D61" i="27"/>
  <c r="G46" i="27"/>
  <c r="F46" i="27"/>
  <c r="C46" i="27"/>
  <c r="E31" i="27"/>
  <c r="G45" i="27"/>
  <c r="E45" i="27"/>
  <c r="D45" i="27"/>
  <c r="C45" i="27"/>
  <c r="G30" i="27"/>
  <c r="C30" i="27"/>
  <c r="H59" i="27"/>
  <c r="G44" i="27"/>
  <c r="F44" i="27"/>
  <c r="C44" i="27"/>
  <c r="F29" i="27"/>
  <c r="E29" i="27"/>
  <c r="F58" i="27"/>
  <c r="E58" i="27"/>
  <c r="G43" i="27"/>
  <c r="F43" i="27"/>
  <c r="E43" i="27"/>
  <c r="C43" i="27"/>
  <c r="G28" i="27"/>
  <c r="C28" i="27"/>
  <c r="H57" i="27"/>
  <c r="C57" i="27"/>
  <c r="G42" i="27"/>
  <c r="E42" i="27"/>
  <c r="C42" i="27"/>
  <c r="E27" i="27"/>
  <c r="E56" i="27"/>
  <c r="D56" i="27"/>
  <c r="E41" i="27"/>
  <c r="G26" i="27"/>
  <c r="C26" i="27"/>
  <c r="G55" i="27"/>
  <c r="D55" i="27"/>
  <c r="C55" i="27"/>
  <c r="H40" i="27"/>
  <c r="G40" i="27"/>
  <c r="C40" i="27"/>
  <c r="E25" i="27"/>
  <c r="F54" i="27"/>
  <c r="G39" i="27"/>
  <c r="C39" i="27"/>
  <c r="G24" i="27"/>
  <c r="C24" i="27"/>
  <c r="E18" i="34" l="1"/>
  <c r="E17" i="34"/>
  <c r="E16" i="34"/>
  <c r="E15" i="34"/>
  <c r="E14" i="34"/>
  <c r="E13" i="34"/>
  <c r="E12" i="34"/>
  <c r="E11" i="34"/>
  <c r="E10" i="34"/>
  <c r="E9" i="34"/>
  <c r="E8" i="34"/>
  <c r="D18" i="34"/>
  <c r="D17" i="34"/>
  <c r="D16" i="34"/>
  <c r="D15" i="34"/>
  <c r="D14" i="34"/>
  <c r="D13" i="34"/>
  <c r="D12" i="34"/>
  <c r="D11" i="34"/>
  <c r="D10" i="34"/>
  <c r="D9" i="34"/>
  <c r="D8" i="34"/>
  <c r="C18" i="34"/>
  <c r="C17" i="34"/>
  <c r="C16" i="34"/>
  <c r="C15" i="34"/>
  <c r="C14" i="34"/>
  <c r="C13" i="34"/>
  <c r="C12" i="34"/>
  <c r="C11" i="34"/>
  <c r="C10" i="34"/>
  <c r="C9" i="34"/>
  <c r="C8" i="34"/>
  <c r="C81" i="1"/>
  <c r="C72" i="1"/>
  <c r="C62" i="1"/>
  <c r="C11" i="2" l="1"/>
  <c r="H96" i="202" l="1"/>
  <c r="H97" i="202"/>
  <c r="B3" i="198" l="1"/>
  <c r="B5" i="26"/>
  <c r="E29" i="19" l="1"/>
  <c r="E28" i="19"/>
  <c r="B116" i="33" l="1"/>
  <c r="B98" i="33"/>
  <c r="B80" i="33"/>
  <c r="B62" i="33"/>
  <c r="B44" i="33"/>
  <c r="B26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8" i="33"/>
  <c r="E128" i="33"/>
  <c r="D127" i="33"/>
  <c r="C126" i="33"/>
  <c r="E124" i="33"/>
  <c r="D123" i="33"/>
  <c r="C122" i="33"/>
  <c r="E120" i="33"/>
  <c r="D119" i="33"/>
  <c r="C118" i="33"/>
  <c r="E110" i="33"/>
  <c r="E108" i="33"/>
  <c r="E106" i="33"/>
  <c r="E104" i="33"/>
  <c r="E102" i="33"/>
  <c r="E100" i="33"/>
  <c r="F91" i="33"/>
  <c r="F89" i="33"/>
  <c r="F87" i="33"/>
  <c r="F85" i="33"/>
  <c r="F83" i="33"/>
  <c r="E82" i="33"/>
  <c r="C82" i="33"/>
  <c r="H73" i="33"/>
  <c r="F73" i="33"/>
  <c r="D73" i="33"/>
  <c r="H71" i="33"/>
  <c r="F71" i="33"/>
  <c r="D71" i="33"/>
  <c r="H69" i="33"/>
  <c r="F69" i="33"/>
  <c r="D69" i="33"/>
  <c r="H67" i="33"/>
  <c r="F67" i="33"/>
  <c r="D67" i="33"/>
  <c r="H65" i="33"/>
  <c r="F65" i="33"/>
  <c r="D65" i="33"/>
  <c r="H63" i="33"/>
  <c r="F63" i="33"/>
  <c r="D63" i="33"/>
  <c r="G56" i="33"/>
  <c r="E56" i="33"/>
  <c r="C56" i="33"/>
  <c r="G54" i="33"/>
  <c r="E54" i="33"/>
  <c r="C54" i="33"/>
  <c r="G52" i="33"/>
  <c r="E52" i="33"/>
  <c r="C52" i="33"/>
  <c r="G50" i="33"/>
  <c r="E50" i="33"/>
  <c r="C50" i="33"/>
  <c r="G48" i="33"/>
  <c r="E48" i="33"/>
  <c r="C48" i="33"/>
  <c r="G46" i="33"/>
  <c r="E46" i="33"/>
  <c r="C46" i="33"/>
  <c r="H37" i="33"/>
  <c r="F37" i="33"/>
  <c r="D37" i="33"/>
  <c r="H35" i="33"/>
  <c r="F35" i="33"/>
  <c r="D35" i="33"/>
  <c r="H33" i="33"/>
  <c r="F33" i="33"/>
  <c r="D33" i="33"/>
  <c r="H31" i="33"/>
  <c r="F31" i="33"/>
  <c r="D31" i="33"/>
  <c r="H29" i="33"/>
  <c r="F29" i="33"/>
  <c r="D29" i="33"/>
  <c r="H27" i="33"/>
  <c r="F27" i="33"/>
  <c r="D27" i="33"/>
  <c r="D128" i="33"/>
  <c r="C128" i="33"/>
  <c r="H110" i="33"/>
  <c r="G110" i="33"/>
  <c r="F110" i="33"/>
  <c r="D110" i="33"/>
  <c r="C110" i="33"/>
  <c r="H92" i="33"/>
  <c r="G92" i="33"/>
  <c r="F92" i="33"/>
  <c r="E92" i="33"/>
  <c r="D92" i="33"/>
  <c r="C92" i="33"/>
  <c r="H74" i="33"/>
  <c r="G74" i="33"/>
  <c r="F74" i="33"/>
  <c r="E74" i="33"/>
  <c r="D74" i="33"/>
  <c r="C74" i="33"/>
  <c r="H56" i="33"/>
  <c r="F56" i="33"/>
  <c r="D56" i="33"/>
  <c r="H38" i="33"/>
  <c r="G38" i="33"/>
  <c r="F38" i="33"/>
  <c r="E38" i="33"/>
  <c r="D38" i="33"/>
  <c r="C38" i="33"/>
  <c r="E127" i="33"/>
  <c r="C127" i="33"/>
  <c r="H109" i="33"/>
  <c r="G109" i="33"/>
  <c r="F109" i="33"/>
  <c r="E109" i="33"/>
  <c r="D109" i="33"/>
  <c r="C109" i="33"/>
  <c r="H91" i="33"/>
  <c r="G91" i="33"/>
  <c r="E91" i="33"/>
  <c r="D91" i="33"/>
  <c r="C91" i="33"/>
  <c r="G73" i="33"/>
  <c r="E73" i="33"/>
  <c r="C73" i="33"/>
  <c r="H55" i="33"/>
  <c r="G55" i="33"/>
  <c r="F55" i="33"/>
  <c r="E55" i="33"/>
  <c r="D55" i="33"/>
  <c r="C55" i="33"/>
  <c r="G37" i="33"/>
  <c r="E37" i="33"/>
  <c r="C37" i="33"/>
  <c r="E126" i="33"/>
  <c r="D126" i="33"/>
  <c r="H108" i="33"/>
  <c r="G108" i="33"/>
  <c r="F108" i="33"/>
  <c r="D108" i="33"/>
  <c r="C108" i="33"/>
  <c r="H90" i="33"/>
  <c r="G90" i="33"/>
  <c r="F90" i="33"/>
  <c r="E90" i="33"/>
  <c r="D90" i="33"/>
  <c r="C90" i="33"/>
  <c r="H72" i="33"/>
  <c r="G72" i="33"/>
  <c r="F72" i="33"/>
  <c r="E72" i="33"/>
  <c r="D72" i="33"/>
  <c r="C72" i="33"/>
  <c r="H54" i="33"/>
  <c r="F54" i="33"/>
  <c r="D54" i="33"/>
  <c r="H36" i="33"/>
  <c r="G36" i="33"/>
  <c r="F36" i="33"/>
  <c r="E36" i="33"/>
  <c r="D36" i="33"/>
  <c r="C36" i="33"/>
  <c r="E125" i="33"/>
  <c r="D125" i="33"/>
  <c r="C125" i="33"/>
  <c r="H107" i="33"/>
  <c r="G107" i="33"/>
  <c r="F107" i="33"/>
  <c r="E107" i="33"/>
  <c r="D107" i="33"/>
  <c r="C107" i="33"/>
  <c r="H89" i="33"/>
  <c r="G89" i="33"/>
  <c r="E89" i="33"/>
  <c r="D89" i="33"/>
  <c r="C89" i="33"/>
  <c r="G71" i="33"/>
  <c r="E71" i="33"/>
  <c r="C71" i="33"/>
  <c r="H53" i="33"/>
  <c r="G53" i="33"/>
  <c r="F53" i="33"/>
  <c r="E53" i="33"/>
  <c r="D53" i="33"/>
  <c r="C53" i="33"/>
  <c r="G35" i="33"/>
  <c r="E35" i="33"/>
  <c r="C35" i="33"/>
  <c r="D124" i="33"/>
  <c r="C124" i="33"/>
  <c r="H106" i="33"/>
  <c r="G106" i="33"/>
  <c r="F106" i="33"/>
  <c r="D106" i="33"/>
  <c r="C106" i="33"/>
  <c r="H88" i="33"/>
  <c r="G88" i="33"/>
  <c r="F88" i="33"/>
  <c r="E88" i="33"/>
  <c r="D88" i="33"/>
  <c r="C88" i="33"/>
  <c r="H70" i="33"/>
  <c r="G70" i="33"/>
  <c r="F70" i="33"/>
  <c r="E70" i="33"/>
  <c r="D70" i="33"/>
  <c r="C70" i="33"/>
  <c r="H52" i="33"/>
  <c r="F52" i="33"/>
  <c r="D52" i="33"/>
  <c r="H34" i="33"/>
  <c r="G34" i="33"/>
  <c r="F34" i="33"/>
  <c r="E34" i="33"/>
  <c r="D34" i="33"/>
  <c r="C34" i="33"/>
  <c r="E123" i="33"/>
  <c r="C123" i="33"/>
  <c r="H105" i="33"/>
  <c r="G105" i="33"/>
  <c r="F105" i="33"/>
  <c r="E105" i="33"/>
  <c r="D105" i="33"/>
  <c r="C105" i="33"/>
  <c r="H87" i="33"/>
  <c r="G87" i="33"/>
  <c r="E87" i="33"/>
  <c r="D87" i="33"/>
  <c r="C87" i="33"/>
  <c r="G69" i="33"/>
  <c r="E69" i="33"/>
  <c r="C69" i="33"/>
  <c r="H51" i="33"/>
  <c r="G51" i="33"/>
  <c r="F51" i="33"/>
  <c r="E51" i="33"/>
  <c r="D51" i="33"/>
  <c r="C51" i="33"/>
  <c r="G33" i="33"/>
  <c r="E33" i="33"/>
  <c r="C33" i="33"/>
  <c r="E122" i="33"/>
  <c r="D122" i="33"/>
  <c r="H104" i="33"/>
  <c r="G104" i="33"/>
  <c r="F104" i="33"/>
  <c r="D104" i="33"/>
  <c r="C104" i="33"/>
  <c r="H86" i="33"/>
  <c r="G86" i="33"/>
  <c r="F86" i="33"/>
  <c r="E86" i="33"/>
  <c r="D86" i="33"/>
  <c r="C86" i="33"/>
  <c r="H68" i="33"/>
  <c r="G68" i="33"/>
  <c r="F68" i="33"/>
  <c r="E68" i="33"/>
  <c r="D68" i="33"/>
  <c r="C68" i="33"/>
  <c r="H50" i="33"/>
  <c r="F50" i="33"/>
  <c r="D50" i="33"/>
  <c r="H32" i="33"/>
  <c r="G32" i="33"/>
  <c r="F32" i="33"/>
  <c r="E32" i="33"/>
  <c r="D32" i="33"/>
  <c r="C32" i="33"/>
  <c r="E121" i="33"/>
  <c r="D121" i="33"/>
  <c r="C121" i="33"/>
  <c r="H103" i="33"/>
  <c r="G103" i="33"/>
  <c r="F103" i="33"/>
  <c r="E103" i="33"/>
  <c r="D103" i="33"/>
  <c r="C103" i="33"/>
  <c r="H85" i="33"/>
  <c r="G85" i="33"/>
  <c r="E85" i="33"/>
  <c r="D85" i="33"/>
  <c r="C85" i="33"/>
  <c r="G67" i="33"/>
  <c r="E67" i="33"/>
  <c r="C67" i="33"/>
  <c r="H49" i="33"/>
  <c r="G49" i="33"/>
  <c r="F49" i="33"/>
  <c r="E49" i="33"/>
  <c r="D49" i="33"/>
  <c r="C49" i="33"/>
  <c r="G31" i="33"/>
  <c r="E31" i="33"/>
  <c r="C31" i="33"/>
  <c r="D120" i="33"/>
  <c r="C120" i="33"/>
  <c r="H102" i="33"/>
  <c r="G102" i="33"/>
  <c r="F102" i="33"/>
  <c r="D102" i="33"/>
  <c r="C102" i="33"/>
  <c r="H84" i="33"/>
  <c r="G84" i="33"/>
  <c r="F84" i="33"/>
  <c r="E84" i="33"/>
  <c r="D84" i="33"/>
  <c r="C84" i="33"/>
  <c r="H66" i="33"/>
  <c r="G66" i="33"/>
  <c r="F66" i="33"/>
  <c r="E66" i="33"/>
  <c r="D66" i="33"/>
  <c r="C66" i="33"/>
  <c r="H48" i="33"/>
  <c r="F48" i="33"/>
  <c r="D48" i="33"/>
  <c r="H30" i="33"/>
  <c r="G30" i="33"/>
  <c r="F30" i="33"/>
  <c r="E30" i="33"/>
  <c r="D30" i="33"/>
  <c r="C30" i="33"/>
  <c r="E119" i="33"/>
  <c r="C119" i="33"/>
  <c r="H101" i="33"/>
  <c r="G101" i="33"/>
  <c r="F101" i="33"/>
  <c r="E101" i="33"/>
  <c r="D101" i="33"/>
  <c r="C101" i="33"/>
  <c r="H83" i="33"/>
  <c r="G83" i="33"/>
  <c r="E83" i="33"/>
  <c r="D83" i="33"/>
  <c r="C83" i="33"/>
  <c r="G65" i="33"/>
  <c r="E65" i="33"/>
  <c r="C65" i="33"/>
  <c r="H47" i="33"/>
  <c r="G47" i="33"/>
  <c r="F47" i="33"/>
  <c r="E47" i="33"/>
  <c r="D47" i="33"/>
  <c r="C47" i="33"/>
  <c r="G29" i="33"/>
  <c r="E29" i="33"/>
  <c r="C29" i="33"/>
  <c r="E118" i="33"/>
  <c r="D118" i="33"/>
  <c r="H100" i="33"/>
  <c r="G100" i="33"/>
  <c r="F100" i="33"/>
  <c r="D100" i="33"/>
  <c r="C100" i="33"/>
  <c r="H82" i="33"/>
  <c r="G82" i="33"/>
  <c r="F82" i="33"/>
  <c r="D82" i="33"/>
  <c r="H64" i="33"/>
  <c r="G64" i="33"/>
  <c r="F64" i="33"/>
  <c r="E64" i="33"/>
  <c r="D64" i="33"/>
  <c r="C64" i="33"/>
  <c r="H46" i="33"/>
  <c r="F46" i="33"/>
  <c r="D46" i="33"/>
  <c r="H28" i="33"/>
  <c r="G28" i="33"/>
  <c r="F28" i="33"/>
  <c r="E28" i="33"/>
  <c r="D28" i="33"/>
  <c r="C28" i="33"/>
  <c r="E117" i="33"/>
  <c r="D117" i="33"/>
  <c r="C117" i="33"/>
  <c r="H99" i="33"/>
  <c r="G99" i="33"/>
  <c r="F99" i="33"/>
  <c r="E99" i="33"/>
  <c r="D99" i="33"/>
  <c r="C99" i="33"/>
  <c r="H81" i="33"/>
  <c r="G81" i="33"/>
  <c r="F81" i="33"/>
  <c r="E81" i="33"/>
  <c r="D81" i="33"/>
  <c r="C81" i="33"/>
  <c r="G63" i="33"/>
  <c r="E63" i="33"/>
  <c r="C63" i="33"/>
  <c r="H45" i="33"/>
  <c r="G45" i="33"/>
  <c r="F45" i="33"/>
  <c r="E45" i="33"/>
  <c r="D45" i="33"/>
  <c r="C45" i="33"/>
  <c r="G27" i="33"/>
  <c r="E27" i="33"/>
  <c r="C27" i="33"/>
  <c r="M320" i="174" l="1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C224" i="174"/>
  <c r="M184" i="174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B98" i="37"/>
  <c r="B83" i="37"/>
  <c r="B68" i="37"/>
  <c r="B53" i="37"/>
  <c r="B38" i="37"/>
  <c r="B23" i="37"/>
  <c r="AG17" i="37"/>
  <c r="AD17" i="37"/>
  <c r="AA17" i="37"/>
  <c r="X17" i="37"/>
  <c r="U17" i="37"/>
  <c r="R17" i="37"/>
  <c r="O17" i="37"/>
  <c r="L17" i="37"/>
  <c r="I17" i="37"/>
  <c r="F17" i="37"/>
  <c r="C17" i="37"/>
  <c r="AG16" i="37"/>
  <c r="AD16" i="37"/>
  <c r="AA16" i="37"/>
  <c r="X16" i="37"/>
  <c r="U16" i="37"/>
  <c r="R16" i="37"/>
  <c r="O16" i="37"/>
  <c r="L16" i="37"/>
  <c r="I16" i="37"/>
  <c r="F16" i="37"/>
  <c r="C16" i="37"/>
  <c r="AG15" i="37"/>
  <c r="AD15" i="37"/>
  <c r="AA15" i="37"/>
  <c r="X15" i="37"/>
  <c r="U15" i="37"/>
  <c r="R15" i="37"/>
  <c r="O15" i="37"/>
  <c r="L15" i="37"/>
  <c r="I15" i="37"/>
  <c r="F15" i="37"/>
  <c r="C15" i="37"/>
  <c r="AG14" i="37"/>
  <c r="AD14" i="37"/>
  <c r="AA14" i="37"/>
  <c r="X14" i="37"/>
  <c r="U14" i="37"/>
  <c r="R14" i="37"/>
  <c r="O14" i="37"/>
  <c r="L14" i="37"/>
  <c r="I14" i="37"/>
  <c r="F14" i="37"/>
  <c r="C14" i="37"/>
  <c r="AG13" i="37"/>
  <c r="AD13" i="37"/>
  <c r="AA13" i="37"/>
  <c r="X13" i="37"/>
  <c r="U13" i="37"/>
  <c r="R13" i="37"/>
  <c r="O13" i="37"/>
  <c r="L13" i="37"/>
  <c r="I13" i="37"/>
  <c r="F13" i="37"/>
  <c r="C13" i="37"/>
  <c r="AG12" i="37"/>
  <c r="AD12" i="37"/>
  <c r="AA12" i="37"/>
  <c r="X12" i="37"/>
  <c r="U12" i="37"/>
  <c r="R12" i="37"/>
  <c r="O12" i="37"/>
  <c r="L12" i="37"/>
  <c r="I12" i="37"/>
  <c r="F12" i="37"/>
  <c r="C12" i="37"/>
  <c r="AG11" i="37"/>
  <c r="AD11" i="37"/>
  <c r="AA11" i="37"/>
  <c r="X11" i="37"/>
  <c r="U11" i="37"/>
  <c r="R11" i="37"/>
  <c r="O11" i="37"/>
  <c r="L11" i="37"/>
  <c r="I11" i="37"/>
  <c r="F11" i="37"/>
  <c r="C11" i="37"/>
  <c r="AG10" i="37"/>
  <c r="AD10" i="37"/>
  <c r="AA10" i="37"/>
  <c r="X10" i="37"/>
  <c r="U10" i="37"/>
  <c r="R10" i="37"/>
  <c r="O10" i="37"/>
  <c r="L10" i="37"/>
  <c r="I10" i="37"/>
  <c r="F10" i="37"/>
  <c r="C10" i="37"/>
  <c r="AG9" i="37"/>
  <c r="AD9" i="37"/>
  <c r="AA9" i="37"/>
  <c r="X9" i="37"/>
  <c r="U9" i="37"/>
  <c r="R9" i="37"/>
  <c r="O9" i="37"/>
  <c r="L9" i="37"/>
  <c r="I9" i="37"/>
  <c r="F9" i="37"/>
  <c r="C9" i="37"/>
  <c r="B8" i="37"/>
  <c r="F92" i="37"/>
  <c r="C76" i="37"/>
  <c r="C74" i="37"/>
  <c r="F62" i="37"/>
  <c r="F60" i="37"/>
  <c r="F47" i="37"/>
  <c r="F45" i="37"/>
  <c r="F43" i="37"/>
  <c r="C31" i="37"/>
  <c r="C29" i="37"/>
  <c r="C27" i="37"/>
  <c r="C107" i="37"/>
  <c r="C92" i="37"/>
  <c r="F77" i="37"/>
  <c r="C77" i="37"/>
  <c r="C62" i="37"/>
  <c r="C47" i="37"/>
  <c r="F32" i="37"/>
  <c r="C32" i="37"/>
  <c r="C106" i="37"/>
  <c r="F91" i="37"/>
  <c r="C91" i="37"/>
  <c r="F76" i="37"/>
  <c r="F61" i="37"/>
  <c r="C61" i="37"/>
  <c r="F46" i="37"/>
  <c r="C46" i="37"/>
  <c r="F31" i="37"/>
  <c r="C105" i="37"/>
  <c r="F90" i="37"/>
  <c r="C90" i="37"/>
  <c r="F75" i="37"/>
  <c r="C75" i="37"/>
  <c r="C60" i="37"/>
  <c r="C45" i="37"/>
  <c r="F30" i="37"/>
  <c r="C30" i="37"/>
  <c r="C104" i="37"/>
  <c r="F89" i="37"/>
  <c r="C89" i="37"/>
  <c r="F74" i="37"/>
  <c r="F59" i="37"/>
  <c r="C59" i="37"/>
  <c r="F44" i="37"/>
  <c r="C44" i="37"/>
  <c r="F29" i="37"/>
  <c r="C103" i="37"/>
  <c r="F88" i="37"/>
  <c r="C88" i="37"/>
  <c r="F73" i="37"/>
  <c r="C73" i="37"/>
  <c r="F58" i="37"/>
  <c r="C58" i="37"/>
  <c r="C43" i="37"/>
  <c r="F28" i="37"/>
  <c r="C28" i="37"/>
  <c r="C102" i="37"/>
  <c r="F87" i="37"/>
  <c r="C87" i="37"/>
  <c r="F72" i="37"/>
  <c r="C72" i="37"/>
  <c r="F57" i="37"/>
  <c r="C57" i="37"/>
  <c r="F42" i="37"/>
  <c r="C42" i="37"/>
  <c r="F27" i="37"/>
  <c r="C101" i="37"/>
  <c r="F86" i="37"/>
  <c r="C86" i="37"/>
  <c r="F71" i="37"/>
  <c r="C71" i="37"/>
  <c r="F56" i="37"/>
  <c r="C56" i="37"/>
  <c r="F41" i="37"/>
  <c r="C41" i="37"/>
  <c r="F26" i="37"/>
  <c r="C26" i="37"/>
  <c r="C100" i="37"/>
  <c r="F85" i="37"/>
  <c r="C85" i="37"/>
  <c r="F70" i="37"/>
  <c r="C70" i="37"/>
  <c r="F55" i="37"/>
  <c r="C55" i="37"/>
  <c r="F40" i="37"/>
  <c r="C40" i="37"/>
  <c r="F25" i="37"/>
  <c r="C25" i="37"/>
  <c r="C99" i="37"/>
  <c r="F84" i="37"/>
  <c r="C84" i="37"/>
  <c r="F69" i="37"/>
  <c r="C69" i="37"/>
  <c r="F54" i="37"/>
  <c r="C54" i="37"/>
  <c r="F39" i="37"/>
  <c r="C39" i="37"/>
  <c r="F24" i="37"/>
  <c r="C24" i="37"/>
  <c r="AI17" i="37"/>
  <c r="E107" i="37" s="1"/>
  <c r="AH17" i="37"/>
  <c r="D107" i="37" s="1"/>
  <c r="AF17" i="37"/>
  <c r="H92" i="37" s="1"/>
  <c r="AE17" i="37"/>
  <c r="G92" i="37" s="1"/>
  <c r="AC17" i="37"/>
  <c r="E92" i="37" s="1"/>
  <c r="AB17" i="37"/>
  <c r="D92" i="37" s="1"/>
  <c r="Z17" i="37"/>
  <c r="H77" i="37" s="1"/>
  <c r="Y17" i="37"/>
  <c r="G77" i="37" s="1"/>
  <c r="W17" i="37"/>
  <c r="E77" i="37" s="1"/>
  <c r="V17" i="37"/>
  <c r="D77" i="37" s="1"/>
  <c r="T17" i="37"/>
  <c r="H62" i="37" s="1"/>
  <c r="S17" i="37"/>
  <c r="G62" i="37" s="1"/>
  <c r="Q17" i="37"/>
  <c r="E62" i="37" s="1"/>
  <c r="P17" i="37"/>
  <c r="D62" i="37" s="1"/>
  <c r="N17" i="37"/>
  <c r="H47" i="37" s="1"/>
  <c r="M17" i="37"/>
  <c r="G47" i="37" s="1"/>
  <c r="K17" i="37"/>
  <c r="E47" i="37" s="1"/>
  <c r="J17" i="37"/>
  <c r="D47" i="37" s="1"/>
  <c r="H17" i="37"/>
  <c r="H32" i="37" s="1"/>
  <c r="G17" i="37"/>
  <c r="G32" i="37" s="1"/>
  <c r="E17" i="37"/>
  <c r="E32" i="37" s="1"/>
  <c r="D17" i="37"/>
  <c r="D32" i="37" s="1"/>
  <c r="AI16" i="37"/>
  <c r="E106" i="37" s="1"/>
  <c r="AH16" i="37"/>
  <c r="D106" i="37" s="1"/>
  <c r="AF16" i="37"/>
  <c r="H91" i="37" s="1"/>
  <c r="AE16" i="37"/>
  <c r="G91" i="37" s="1"/>
  <c r="AC16" i="37"/>
  <c r="E91" i="37" s="1"/>
  <c r="AB16" i="37"/>
  <c r="D91" i="37" s="1"/>
  <c r="Z16" i="37"/>
  <c r="H76" i="37" s="1"/>
  <c r="Y16" i="37"/>
  <c r="G76" i="37" s="1"/>
  <c r="W16" i="37"/>
  <c r="E76" i="37" s="1"/>
  <c r="V16" i="37"/>
  <c r="D76" i="37" s="1"/>
  <c r="T16" i="37"/>
  <c r="H61" i="37" s="1"/>
  <c r="S16" i="37"/>
  <c r="G61" i="37" s="1"/>
  <c r="Q16" i="37"/>
  <c r="E61" i="37" s="1"/>
  <c r="P16" i="37"/>
  <c r="D61" i="37" s="1"/>
  <c r="N16" i="37"/>
  <c r="H46" i="37" s="1"/>
  <c r="M16" i="37"/>
  <c r="G46" i="37" s="1"/>
  <c r="K16" i="37"/>
  <c r="E46" i="37" s="1"/>
  <c r="J16" i="37"/>
  <c r="D46" i="37" s="1"/>
  <c r="H16" i="37"/>
  <c r="H31" i="37" s="1"/>
  <c r="G16" i="37"/>
  <c r="G31" i="37" s="1"/>
  <c r="E16" i="37"/>
  <c r="E31" i="37" s="1"/>
  <c r="D16" i="37"/>
  <c r="D31" i="37" s="1"/>
  <c r="AI15" i="37"/>
  <c r="E105" i="37" s="1"/>
  <c r="AH15" i="37"/>
  <c r="D105" i="37" s="1"/>
  <c r="AF15" i="37"/>
  <c r="H90" i="37" s="1"/>
  <c r="AE15" i="37"/>
  <c r="G90" i="37" s="1"/>
  <c r="AC15" i="37"/>
  <c r="E90" i="37" s="1"/>
  <c r="AB15" i="37"/>
  <c r="D90" i="37" s="1"/>
  <c r="Z15" i="37"/>
  <c r="H75" i="37" s="1"/>
  <c r="Y15" i="37"/>
  <c r="G75" i="37" s="1"/>
  <c r="W15" i="37"/>
  <c r="E75" i="37" s="1"/>
  <c r="V15" i="37"/>
  <c r="D75" i="37" s="1"/>
  <c r="T15" i="37"/>
  <c r="H60" i="37" s="1"/>
  <c r="S15" i="37"/>
  <c r="G60" i="37" s="1"/>
  <c r="Q15" i="37"/>
  <c r="E60" i="37" s="1"/>
  <c r="P15" i="37"/>
  <c r="D60" i="37" s="1"/>
  <c r="N15" i="37"/>
  <c r="H45" i="37" s="1"/>
  <c r="M15" i="37"/>
  <c r="G45" i="37" s="1"/>
  <c r="K15" i="37"/>
  <c r="E45" i="37" s="1"/>
  <c r="J15" i="37"/>
  <c r="D45" i="37" s="1"/>
  <c r="H15" i="37"/>
  <c r="H30" i="37" s="1"/>
  <c r="G15" i="37"/>
  <c r="G30" i="37" s="1"/>
  <c r="E15" i="37"/>
  <c r="E30" i="37" s="1"/>
  <c r="D15" i="37"/>
  <c r="D30" i="37" s="1"/>
  <c r="AI14" i="37"/>
  <c r="E104" i="37" s="1"/>
  <c r="AH14" i="37"/>
  <c r="D104" i="37" s="1"/>
  <c r="AF14" i="37"/>
  <c r="H89" i="37" s="1"/>
  <c r="AE14" i="37"/>
  <c r="G89" i="37" s="1"/>
  <c r="AC14" i="37"/>
  <c r="E89" i="37" s="1"/>
  <c r="AB14" i="37"/>
  <c r="D89" i="37" s="1"/>
  <c r="Z14" i="37"/>
  <c r="H74" i="37" s="1"/>
  <c r="Y14" i="37"/>
  <c r="G74" i="37" s="1"/>
  <c r="W14" i="37"/>
  <c r="E74" i="37" s="1"/>
  <c r="V14" i="37"/>
  <c r="D74" i="37" s="1"/>
  <c r="T14" i="37"/>
  <c r="H59" i="37" s="1"/>
  <c r="S14" i="37"/>
  <c r="G59" i="37" s="1"/>
  <c r="Q14" i="37"/>
  <c r="E59" i="37" s="1"/>
  <c r="P14" i="37"/>
  <c r="D59" i="37" s="1"/>
  <c r="N14" i="37"/>
  <c r="H44" i="37" s="1"/>
  <c r="M14" i="37"/>
  <c r="G44" i="37" s="1"/>
  <c r="K14" i="37"/>
  <c r="E44" i="37" s="1"/>
  <c r="J14" i="37"/>
  <c r="D44" i="37" s="1"/>
  <c r="H14" i="37"/>
  <c r="H29" i="37" s="1"/>
  <c r="G14" i="37"/>
  <c r="G29" i="37" s="1"/>
  <c r="E14" i="37"/>
  <c r="E29" i="37" s="1"/>
  <c r="D14" i="37"/>
  <c r="D29" i="37" s="1"/>
  <c r="AI13" i="37"/>
  <c r="E103" i="37" s="1"/>
  <c r="AH13" i="37"/>
  <c r="D103" i="37" s="1"/>
  <c r="AF13" i="37"/>
  <c r="H88" i="37" s="1"/>
  <c r="AE13" i="37"/>
  <c r="G88" i="37" s="1"/>
  <c r="AC13" i="37"/>
  <c r="E88" i="37" s="1"/>
  <c r="AB13" i="37"/>
  <c r="D88" i="37" s="1"/>
  <c r="Z13" i="37"/>
  <c r="H73" i="37" s="1"/>
  <c r="Y13" i="37"/>
  <c r="G73" i="37" s="1"/>
  <c r="W13" i="37"/>
  <c r="E73" i="37" s="1"/>
  <c r="V13" i="37"/>
  <c r="D73" i="37" s="1"/>
  <c r="T13" i="37"/>
  <c r="H58" i="37" s="1"/>
  <c r="S13" i="37"/>
  <c r="G58" i="37" s="1"/>
  <c r="Q13" i="37"/>
  <c r="E58" i="37" s="1"/>
  <c r="P13" i="37"/>
  <c r="D58" i="37" s="1"/>
  <c r="N13" i="37"/>
  <c r="H43" i="37" s="1"/>
  <c r="M13" i="37"/>
  <c r="G43" i="37" s="1"/>
  <c r="K13" i="37"/>
  <c r="E43" i="37" s="1"/>
  <c r="J13" i="37"/>
  <c r="D43" i="37" s="1"/>
  <c r="H13" i="37"/>
  <c r="H28" i="37" s="1"/>
  <c r="G13" i="37"/>
  <c r="G28" i="37" s="1"/>
  <c r="E13" i="37"/>
  <c r="E28" i="37" s="1"/>
  <c r="D13" i="37"/>
  <c r="D28" i="37" s="1"/>
  <c r="AI12" i="37"/>
  <c r="E102" i="37" s="1"/>
  <c r="AH12" i="37"/>
  <c r="D102" i="37" s="1"/>
  <c r="AF12" i="37"/>
  <c r="H87" i="37" s="1"/>
  <c r="AE12" i="37"/>
  <c r="G87" i="37" s="1"/>
  <c r="AC12" i="37"/>
  <c r="E87" i="37" s="1"/>
  <c r="AB12" i="37"/>
  <c r="D87" i="37" s="1"/>
  <c r="Z12" i="37"/>
  <c r="H72" i="37" s="1"/>
  <c r="Y12" i="37"/>
  <c r="G72" i="37" s="1"/>
  <c r="W12" i="37"/>
  <c r="E72" i="37" s="1"/>
  <c r="V12" i="37"/>
  <c r="D72" i="37" s="1"/>
  <c r="T12" i="37"/>
  <c r="H57" i="37" s="1"/>
  <c r="S12" i="37"/>
  <c r="G57" i="37" s="1"/>
  <c r="Q12" i="37"/>
  <c r="E57" i="37" s="1"/>
  <c r="P12" i="37"/>
  <c r="D57" i="37" s="1"/>
  <c r="N12" i="37"/>
  <c r="H42" i="37" s="1"/>
  <c r="M12" i="37"/>
  <c r="G42" i="37" s="1"/>
  <c r="K12" i="37"/>
  <c r="E42" i="37" s="1"/>
  <c r="J12" i="37"/>
  <c r="D42" i="37" s="1"/>
  <c r="H12" i="37"/>
  <c r="H27" i="37" s="1"/>
  <c r="G12" i="37"/>
  <c r="G27" i="37" s="1"/>
  <c r="E12" i="37"/>
  <c r="E27" i="37" s="1"/>
  <c r="D12" i="37"/>
  <c r="D27" i="37" s="1"/>
  <c r="AI11" i="37"/>
  <c r="E101" i="37" s="1"/>
  <c r="AH11" i="37"/>
  <c r="D101" i="37" s="1"/>
  <c r="AF11" i="37"/>
  <c r="H86" i="37" s="1"/>
  <c r="AE11" i="37"/>
  <c r="G86" i="37" s="1"/>
  <c r="AC11" i="37"/>
  <c r="E86" i="37" s="1"/>
  <c r="AB11" i="37"/>
  <c r="D86" i="37" s="1"/>
  <c r="Z11" i="37"/>
  <c r="H71" i="37" s="1"/>
  <c r="Y11" i="37"/>
  <c r="G71" i="37" s="1"/>
  <c r="W11" i="37"/>
  <c r="E71" i="37" s="1"/>
  <c r="V11" i="37"/>
  <c r="D71" i="37" s="1"/>
  <c r="T11" i="37"/>
  <c r="H56" i="37" s="1"/>
  <c r="S11" i="37"/>
  <c r="G56" i="37" s="1"/>
  <c r="Q11" i="37"/>
  <c r="E56" i="37" s="1"/>
  <c r="P11" i="37"/>
  <c r="D56" i="37" s="1"/>
  <c r="N11" i="37"/>
  <c r="H41" i="37" s="1"/>
  <c r="M11" i="37"/>
  <c r="G41" i="37" s="1"/>
  <c r="K11" i="37"/>
  <c r="E41" i="37" s="1"/>
  <c r="J11" i="37"/>
  <c r="D41" i="37" s="1"/>
  <c r="H11" i="37"/>
  <c r="H26" i="37" s="1"/>
  <c r="G11" i="37"/>
  <c r="G26" i="37" s="1"/>
  <c r="E11" i="37"/>
  <c r="E26" i="37" s="1"/>
  <c r="D11" i="37"/>
  <c r="D26" i="37" s="1"/>
  <c r="AI10" i="37"/>
  <c r="E100" i="37" s="1"/>
  <c r="AH10" i="37"/>
  <c r="D100" i="37" s="1"/>
  <c r="AF10" i="37"/>
  <c r="H85" i="37" s="1"/>
  <c r="AE10" i="37"/>
  <c r="G85" i="37" s="1"/>
  <c r="AC10" i="37"/>
  <c r="E85" i="37" s="1"/>
  <c r="AB10" i="37"/>
  <c r="D85" i="37" s="1"/>
  <c r="Z10" i="37"/>
  <c r="H70" i="37" s="1"/>
  <c r="Y10" i="37"/>
  <c r="G70" i="37" s="1"/>
  <c r="W10" i="37"/>
  <c r="E70" i="37" s="1"/>
  <c r="V10" i="37"/>
  <c r="D70" i="37" s="1"/>
  <c r="T10" i="37"/>
  <c r="H55" i="37" s="1"/>
  <c r="S10" i="37"/>
  <c r="G55" i="37" s="1"/>
  <c r="Q10" i="37"/>
  <c r="E55" i="37" s="1"/>
  <c r="P10" i="37"/>
  <c r="D55" i="37" s="1"/>
  <c r="N10" i="37"/>
  <c r="H40" i="37" s="1"/>
  <c r="M10" i="37"/>
  <c r="G40" i="37" s="1"/>
  <c r="K10" i="37"/>
  <c r="E40" i="37" s="1"/>
  <c r="J10" i="37"/>
  <c r="D40" i="37" s="1"/>
  <c r="H10" i="37"/>
  <c r="H25" i="37" s="1"/>
  <c r="G10" i="37"/>
  <c r="G25" i="37" s="1"/>
  <c r="E10" i="37"/>
  <c r="E25" i="37" s="1"/>
  <c r="D10" i="37"/>
  <c r="D25" i="37" s="1"/>
  <c r="AI9" i="37"/>
  <c r="E99" i="37" s="1"/>
  <c r="AH9" i="37"/>
  <c r="D99" i="37" s="1"/>
  <c r="AF9" i="37"/>
  <c r="H84" i="37" s="1"/>
  <c r="AE9" i="37"/>
  <c r="G84" i="37" s="1"/>
  <c r="AC9" i="37"/>
  <c r="E84" i="37" s="1"/>
  <c r="AB9" i="37"/>
  <c r="D84" i="37" s="1"/>
  <c r="Z9" i="37"/>
  <c r="H69" i="37" s="1"/>
  <c r="Y9" i="37"/>
  <c r="G69" i="37" s="1"/>
  <c r="W9" i="37"/>
  <c r="E69" i="37" s="1"/>
  <c r="V9" i="37"/>
  <c r="D69" i="37" s="1"/>
  <c r="T9" i="37"/>
  <c r="H54" i="37" s="1"/>
  <c r="S9" i="37"/>
  <c r="G54" i="37" s="1"/>
  <c r="Q9" i="37"/>
  <c r="E54" i="37" s="1"/>
  <c r="P9" i="37"/>
  <c r="D54" i="37" s="1"/>
  <c r="N9" i="37"/>
  <c r="H39" i="37" s="1"/>
  <c r="M9" i="37"/>
  <c r="G39" i="37" s="1"/>
  <c r="K9" i="37"/>
  <c r="E39" i="37" s="1"/>
  <c r="J9" i="37"/>
  <c r="D39" i="37" s="1"/>
  <c r="H9" i="37"/>
  <c r="H24" i="37" s="1"/>
  <c r="G9" i="37"/>
  <c r="G24" i="37" s="1"/>
  <c r="E9" i="37"/>
  <c r="E24" i="37" s="1"/>
  <c r="D9" i="37"/>
  <c r="D24" i="37" s="1"/>
  <c r="M184" i="173" l="1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B53" i="25"/>
  <c r="B38" i="25"/>
  <c r="B23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G14" i="25"/>
  <c r="F14" i="25"/>
  <c r="E14" i="25"/>
  <c r="D14" i="25"/>
  <c r="C14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B8" i="25"/>
  <c r="H62" i="25"/>
  <c r="G62" i="25"/>
  <c r="F62" i="25"/>
  <c r="E62" i="25"/>
  <c r="D62" i="25"/>
  <c r="C62" i="25"/>
  <c r="H47" i="25"/>
  <c r="G47" i="25"/>
  <c r="F47" i="25"/>
  <c r="E47" i="25"/>
  <c r="D47" i="25"/>
  <c r="C47" i="25"/>
  <c r="H32" i="25"/>
  <c r="G32" i="25"/>
  <c r="F32" i="25"/>
  <c r="E32" i="25"/>
  <c r="D32" i="25"/>
  <c r="C32" i="25"/>
  <c r="H61" i="25"/>
  <c r="G61" i="25"/>
  <c r="F61" i="25"/>
  <c r="E61" i="25"/>
  <c r="D61" i="25"/>
  <c r="C61" i="25"/>
  <c r="H46" i="25"/>
  <c r="G46" i="25"/>
  <c r="F46" i="25"/>
  <c r="E46" i="25"/>
  <c r="D46" i="25"/>
  <c r="C46" i="25"/>
  <c r="H31" i="25"/>
  <c r="G31" i="25"/>
  <c r="F31" i="25"/>
  <c r="E31" i="25"/>
  <c r="D31" i="25"/>
  <c r="C31" i="25"/>
  <c r="H60" i="25"/>
  <c r="G60" i="25"/>
  <c r="F60" i="25"/>
  <c r="E60" i="25"/>
  <c r="D60" i="25"/>
  <c r="C60" i="25"/>
  <c r="H45" i="25"/>
  <c r="G45" i="25"/>
  <c r="F45" i="25"/>
  <c r="E45" i="25"/>
  <c r="D45" i="25"/>
  <c r="C45" i="25"/>
  <c r="H30" i="25"/>
  <c r="G30" i="25"/>
  <c r="F30" i="25"/>
  <c r="E30" i="25"/>
  <c r="D30" i="25"/>
  <c r="C30" i="25"/>
  <c r="H59" i="25"/>
  <c r="G59" i="25"/>
  <c r="F59" i="25"/>
  <c r="E59" i="25"/>
  <c r="D59" i="25"/>
  <c r="C59" i="25"/>
  <c r="H44" i="25"/>
  <c r="G44" i="25"/>
  <c r="F44" i="25"/>
  <c r="E44" i="25"/>
  <c r="D44" i="25"/>
  <c r="C44" i="25"/>
  <c r="H29" i="25"/>
  <c r="G29" i="25"/>
  <c r="F29" i="25"/>
  <c r="E29" i="25"/>
  <c r="D29" i="25"/>
  <c r="C29" i="25"/>
  <c r="H58" i="25"/>
  <c r="G58" i="25"/>
  <c r="F58" i="25"/>
  <c r="E58" i="25"/>
  <c r="D58" i="25"/>
  <c r="C58" i="25"/>
  <c r="H43" i="25"/>
  <c r="G43" i="25"/>
  <c r="F43" i="25"/>
  <c r="E43" i="25"/>
  <c r="D43" i="25"/>
  <c r="C43" i="25"/>
  <c r="H28" i="25"/>
  <c r="G28" i="25"/>
  <c r="F28" i="25"/>
  <c r="E28" i="25"/>
  <c r="D28" i="25"/>
  <c r="C28" i="25"/>
  <c r="H57" i="25"/>
  <c r="G57" i="25"/>
  <c r="F57" i="25"/>
  <c r="E57" i="25"/>
  <c r="D57" i="25"/>
  <c r="C57" i="25"/>
  <c r="H42" i="25"/>
  <c r="G42" i="25"/>
  <c r="F42" i="25"/>
  <c r="E42" i="25"/>
  <c r="D42" i="25"/>
  <c r="C42" i="25"/>
  <c r="H27" i="25"/>
  <c r="G27" i="25"/>
  <c r="F27" i="25"/>
  <c r="E27" i="25"/>
  <c r="D27" i="25"/>
  <c r="C27" i="25"/>
  <c r="H56" i="25"/>
  <c r="G56" i="25"/>
  <c r="F56" i="25"/>
  <c r="E56" i="25"/>
  <c r="D56" i="25"/>
  <c r="C56" i="25"/>
  <c r="H41" i="25"/>
  <c r="G41" i="25"/>
  <c r="F41" i="25"/>
  <c r="E41" i="25"/>
  <c r="D41" i="25"/>
  <c r="C41" i="25"/>
  <c r="H26" i="25"/>
  <c r="G26" i="25"/>
  <c r="F26" i="25"/>
  <c r="E26" i="25"/>
  <c r="D26" i="25"/>
  <c r="C26" i="25"/>
  <c r="H55" i="25"/>
  <c r="G55" i="25"/>
  <c r="F55" i="25"/>
  <c r="E55" i="25"/>
  <c r="D55" i="25"/>
  <c r="C55" i="25"/>
  <c r="H40" i="25"/>
  <c r="G40" i="25"/>
  <c r="F40" i="25"/>
  <c r="E40" i="25"/>
  <c r="D40" i="25"/>
  <c r="C40" i="25"/>
  <c r="H25" i="25"/>
  <c r="G25" i="25"/>
  <c r="F25" i="25"/>
  <c r="E25" i="25"/>
  <c r="D25" i="25"/>
  <c r="C25" i="25"/>
  <c r="H54" i="25"/>
  <c r="G54" i="25"/>
  <c r="F54" i="25"/>
  <c r="E54" i="25"/>
  <c r="D54" i="25"/>
  <c r="C54" i="25"/>
  <c r="H39" i="25"/>
  <c r="G39" i="25"/>
  <c r="F39" i="25"/>
  <c r="E39" i="25"/>
  <c r="D39" i="25"/>
  <c r="C39" i="25"/>
  <c r="H24" i="25"/>
  <c r="G24" i="25"/>
  <c r="F24" i="25"/>
  <c r="E24" i="25"/>
  <c r="D24" i="25"/>
  <c r="C24" i="25"/>
  <c r="M164" i="171" l="1"/>
  <c r="L164" i="171"/>
  <c r="K164" i="171"/>
  <c r="J164" i="171"/>
  <c r="I164" i="171"/>
  <c r="H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H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M108" i="171"/>
  <c r="L108" i="171"/>
  <c r="K108" i="171"/>
  <c r="J108" i="171"/>
  <c r="I108" i="171"/>
  <c r="H108" i="171"/>
  <c r="G108" i="171"/>
  <c r="F108" i="171"/>
  <c r="E108" i="171"/>
  <c r="D108" i="171"/>
  <c r="C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G16" i="194" l="1"/>
  <c r="F16" i="194"/>
  <c r="E16" i="194"/>
  <c r="D16" i="194"/>
  <c r="C16" i="194"/>
  <c r="G7" i="194"/>
  <c r="F7" i="194"/>
  <c r="E7" i="194"/>
  <c r="D7" i="194"/>
  <c r="C7" i="194"/>
  <c r="C3" i="333" l="1"/>
  <c r="C3" i="332"/>
  <c r="F6" i="23"/>
  <c r="E6" i="23"/>
  <c r="D6" i="23"/>
  <c r="C6" i="23"/>
  <c r="B6" i="23"/>
  <c r="D17" i="44" l="1"/>
  <c r="C17" i="44"/>
  <c r="C16" i="208" l="1"/>
  <c r="C15" i="208"/>
  <c r="C14" i="208"/>
  <c r="C13" i="208"/>
  <c r="C12" i="208"/>
  <c r="C11" i="208"/>
  <c r="C10" i="208"/>
  <c r="C9" i="208"/>
  <c r="C8" i="208"/>
  <c r="C9" i="14" l="1"/>
  <c r="C8" i="14"/>
  <c r="H9" i="224" l="1"/>
  <c r="E9" i="224"/>
  <c r="B9" i="224"/>
  <c r="H9" i="223"/>
  <c r="E9" i="223"/>
  <c r="D9" i="223"/>
  <c r="C9" i="223"/>
  <c r="B9" i="223"/>
  <c r="H9" i="222"/>
  <c r="E9" i="222"/>
  <c r="D9" i="222"/>
  <c r="F9" i="222" s="1"/>
  <c r="C9" i="222"/>
  <c r="B9" i="222"/>
  <c r="E17" i="210"/>
  <c r="D17" i="210"/>
  <c r="C17" i="210"/>
  <c r="E16" i="210"/>
  <c r="D16" i="210"/>
  <c r="C16" i="210"/>
  <c r="F16" i="210" s="1"/>
  <c r="E15" i="210"/>
  <c r="D15" i="210"/>
  <c r="C15" i="210"/>
  <c r="E14" i="210"/>
  <c r="D14" i="210"/>
  <c r="C14" i="210"/>
  <c r="F14" i="210" s="1"/>
  <c r="E13" i="210"/>
  <c r="D13" i="210"/>
  <c r="C13" i="210"/>
  <c r="E12" i="210"/>
  <c r="D12" i="210"/>
  <c r="C12" i="210"/>
  <c r="F12" i="210" s="1"/>
  <c r="E11" i="210"/>
  <c r="D11" i="210"/>
  <c r="C11" i="210"/>
  <c r="E10" i="210"/>
  <c r="D10" i="210"/>
  <c r="C10" i="210"/>
  <c r="F10" i="210" s="1"/>
  <c r="E9" i="210"/>
  <c r="D9" i="210"/>
  <c r="C9" i="210"/>
  <c r="E8" i="210"/>
  <c r="D8" i="210"/>
  <c r="C8" i="210"/>
  <c r="F8" i="210" s="1"/>
  <c r="B7" i="210"/>
  <c r="E15" i="209"/>
  <c r="D15" i="209"/>
  <c r="C15" i="209"/>
  <c r="E14" i="209"/>
  <c r="D14" i="209"/>
  <c r="C14" i="209"/>
  <c r="E13" i="209"/>
  <c r="D13" i="209"/>
  <c r="C13" i="209"/>
  <c r="F13" i="209" s="1"/>
  <c r="E12" i="209"/>
  <c r="D12" i="209"/>
  <c r="C12" i="209"/>
  <c r="E11" i="209"/>
  <c r="D11" i="209"/>
  <c r="C11" i="209"/>
  <c r="F11" i="209" s="1"/>
  <c r="E10" i="209"/>
  <c r="D10" i="209"/>
  <c r="C10" i="209"/>
  <c r="E9" i="209"/>
  <c r="D9" i="209"/>
  <c r="C9" i="209"/>
  <c r="E8" i="209"/>
  <c r="D8" i="209"/>
  <c r="C8" i="209"/>
  <c r="B7" i="209"/>
  <c r="E17" i="208"/>
  <c r="D17" i="208"/>
  <c r="C17" i="208"/>
  <c r="E16" i="208"/>
  <c r="D16" i="208"/>
  <c r="F16" i="208" s="1"/>
  <c r="E15" i="208"/>
  <c r="D15" i="208"/>
  <c r="E14" i="208"/>
  <c r="D14" i="208"/>
  <c r="F14" i="208" s="1"/>
  <c r="E13" i="208"/>
  <c r="D13" i="208"/>
  <c r="E12" i="208"/>
  <c r="D12" i="208"/>
  <c r="F12" i="208" s="1"/>
  <c r="E11" i="208"/>
  <c r="D11" i="208"/>
  <c r="E10" i="208"/>
  <c r="D10" i="208"/>
  <c r="F10" i="208" s="1"/>
  <c r="E9" i="208"/>
  <c r="D9" i="208"/>
  <c r="E8" i="208"/>
  <c r="D8" i="208"/>
  <c r="F8" i="208" s="1"/>
  <c r="B7" i="208"/>
  <c r="E15" i="207"/>
  <c r="D15" i="207"/>
  <c r="C15" i="207"/>
  <c r="E14" i="207"/>
  <c r="D14" i="207"/>
  <c r="C14" i="207"/>
  <c r="E13" i="207"/>
  <c r="D13" i="207"/>
  <c r="F13" i="207" s="1"/>
  <c r="C13" i="207"/>
  <c r="E12" i="207"/>
  <c r="D12" i="207"/>
  <c r="F12" i="207" s="1"/>
  <c r="C12" i="207"/>
  <c r="E11" i="207"/>
  <c r="D11" i="207"/>
  <c r="F11" i="207" s="1"/>
  <c r="C11" i="207"/>
  <c r="E10" i="207"/>
  <c r="D10" i="207"/>
  <c r="F10" i="207" s="1"/>
  <c r="C10" i="207"/>
  <c r="E9" i="207"/>
  <c r="D9" i="207"/>
  <c r="F9" i="207" s="1"/>
  <c r="C9" i="207"/>
  <c r="E8" i="207"/>
  <c r="D8" i="207"/>
  <c r="F8" i="207" s="1"/>
  <c r="C8" i="207"/>
  <c r="B7" i="207"/>
  <c r="E17" i="206"/>
  <c r="D17" i="206"/>
  <c r="C17" i="206"/>
  <c r="F17" i="206" s="1"/>
  <c r="E16" i="206"/>
  <c r="D16" i="206"/>
  <c r="C16" i="206"/>
  <c r="E15" i="206"/>
  <c r="D15" i="206"/>
  <c r="C15" i="206"/>
  <c r="E14" i="206"/>
  <c r="D14" i="206"/>
  <c r="C14" i="206"/>
  <c r="F14" i="206" s="1"/>
  <c r="E13" i="206"/>
  <c r="D13" i="206"/>
  <c r="C13" i="206"/>
  <c r="E12" i="206"/>
  <c r="D12" i="206"/>
  <c r="C12" i="206"/>
  <c r="E11" i="206"/>
  <c r="D11" i="206"/>
  <c r="C11" i="206"/>
  <c r="E10" i="206"/>
  <c r="D10" i="206"/>
  <c r="C10" i="206"/>
  <c r="F10" i="206" s="1"/>
  <c r="E9" i="206"/>
  <c r="D9" i="206"/>
  <c r="C9" i="206"/>
  <c r="E8" i="206"/>
  <c r="D8" i="206"/>
  <c r="C8" i="206"/>
  <c r="F8" i="206" s="1"/>
  <c r="B7" i="206"/>
  <c r="E15" i="205"/>
  <c r="D15" i="205"/>
  <c r="C15" i="205"/>
  <c r="E14" i="205"/>
  <c r="D14" i="205"/>
  <c r="C14" i="205"/>
  <c r="E13" i="205"/>
  <c r="D13" i="205"/>
  <c r="C13" i="205"/>
  <c r="E12" i="205"/>
  <c r="D12" i="205"/>
  <c r="C12" i="205"/>
  <c r="E11" i="205"/>
  <c r="D11" i="205"/>
  <c r="C11" i="205"/>
  <c r="E10" i="205"/>
  <c r="D10" i="205"/>
  <c r="C10" i="205"/>
  <c r="E9" i="205"/>
  <c r="D9" i="205"/>
  <c r="C9" i="205"/>
  <c r="E8" i="205"/>
  <c r="D8" i="205"/>
  <c r="C8" i="205"/>
  <c r="B7" i="205"/>
  <c r="U32" i="211"/>
  <c r="T32" i="211"/>
  <c r="N32" i="211"/>
  <c r="M32" i="211"/>
  <c r="G32" i="211"/>
  <c r="F32" i="211"/>
  <c r="U31" i="211"/>
  <c r="T31" i="211"/>
  <c r="N31" i="211"/>
  <c r="M31" i="211"/>
  <c r="G31" i="211"/>
  <c r="F31" i="211"/>
  <c r="U30" i="211"/>
  <c r="T30" i="211"/>
  <c r="N30" i="211"/>
  <c r="M30" i="211"/>
  <c r="G30" i="211"/>
  <c r="F30" i="211"/>
  <c r="U29" i="211"/>
  <c r="T29" i="211"/>
  <c r="N29" i="211"/>
  <c r="M29" i="211"/>
  <c r="G29" i="211"/>
  <c r="F29" i="211"/>
  <c r="U28" i="211"/>
  <c r="T28" i="211"/>
  <c r="N28" i="211"/>
  <c r="M28" i="211"/>
  <c r="G28" i="211"/>
  <c r="F28" i="211"/>
  <c r="U27" i="211"/>
  <c r="T27" i="211"/>
  <c r="N27" i="211"/>
  <c r="M27" i="211"/>
  <c r="G27" i="211"/>
  <c r="F27" i="211"/>
  <c r="U26" i="211"/>
  <c r="T26" i="211"/>
  <c r="N26" i="211"/>
  <c r="M26" i="211"/>
  <c r="G26" i="211"/>
  <c r="F26" i="211"/>
  <c r="U25" i="211"/>
  <c r="T25" i="211"/>
  <c r="N25" i="211"/>
  <c r="M25" i="211"/>
  <c r="G25" i="211"/>
  <c r="F25" i="211"/>
  <c r="U24" i="211"/>
  <c r="T24" i="211"/>
  <c r="N24" i="211"/>
  <c r="M24" i="211"/>
  <c r="G24" i="211"/>
  <c r="F24" i="211"/>
  <c r="U19" i="211"/>
  <c r="T19" i="211"/>
  <c r="N19" i="211"/>
  <c r="M19" i="211"/>
  <c r="G19" i="211"/>
  <c r="F19" i="211"/>
  <c r="U18" i="211"/>
  <c r="T18" i="211"/>
  <c r="N18" i="211"/>
  <c r="M18" i="211"/>
  <c r="G18" i="211"/>
  <c r="F18" i="211"/>
  <c r="U17" i="211"/>
  <c r="T17" i="211"/>
  <c r="N17" i="211"/>
  <c r="M17" i="211"/>
  <c r="G17" i="211"/>
  <c r="F17" i="211"/>
  <c r="U16" i="211"/>
  <c r="T16" i="211"/>
  <c r="N16" i="211"/>
  <c r="M16" i="211"/>
  <c r="G16" i="211"/>
  <c r="F16" i="211"/>
  <c r="U15" i="211"/>
  <c r="T15" i="211"/>
  <c r="N15" i="211"/>
  <c r="M15" i="211"/>
  <c r="G15" i="211"/>
  <c r="F15" i="211"/>
  <c r="U14" i="211"/>
  <c r="T14" i="211"/>
  <c r="N14" i="211"/>
  <c r="M14" i="211"/>
  <c r="G14" i="211"/>
  <c r="F14" i="211"/>
  <c r="U13" i="211"/>
  <c r="T13" i="211"/>
  <c r="N13" i="211"/>
  <c r="M13" i="211"/>
  <c r="G13" i="211"/>
  <c r="F13" i="211"/>
  <c r="U37" i="211"/>
  <c r="N37" i="211"/>
  <c r="G37" i="211"/>
  <c r="U39" i="211"/>
  <c r="N39" i="211"/>
  <c r="G39" i="211"/>
  <c r="I9" i="223"/>
  <c r="J9" i="223"/>
  <c r="J9" i="222"/>
  <c r="B3" i="204"/>
  <c r="H9" i="155"/>
  <c r="E9" i="155"/>
  <c r="F9" i="155"/>
  <c r="B9" i="155"/>
  <c r="H9" i="154"/>
  <c r="E9" i="154"/>
  <c r="D9" i="154"/>
  <c r="C9" i="154"/>
  <c r="B9" i="154"/>
  <c r="H9" i="153"/>
  <c r="E9" i="153"/>
  <c r="D9" i="153"/>
  <c r="C9" i="153"/>
  <c r="B9" i="153"/>
  <c r="E17" i="139"/>
  <c r="D17" i="139"/>
  <c r="C17" i="139"/>
  <c r="E16" i="139"/>
  <c r="D16" i="139"/>
  <c r="C16" i="139"/>
  <c r="F16" i="139" s="1"/>
  <c r="E15" i="139"/>
  <c r="D15" i="139"/>
  <c r="C15" i="139"/>
  <c r="E14" i="139"/>
  <c r="D14" i="139"/>
  <c r="C14" i="139"/>
  <c r="F14" i="139" s="1"/>
  <c r="E13" i="139"/>
  <c r="D13" i="139"/>
  <c r="C13" i="139"/>
  <c r="E12" i="139"/>
  <c r="D12" i="139"/>
  <c r="C12" i="139"/>
  <c r="F12" i="139" s="1"/>
  <c r="E11" i="139"/>
  <c r="D11" i="139"/>
  <c r="C11" i="139"/>
  <c r="E10" i="139"/>
  <c r="D10" i="139"/>
  <c r="C10" i="139"/>
  <c r="F10" i="139" s="1"/>
  <c r="E9" i="139"/>
  <c r="D9" i="139"/>
  <c r="C9" i="139"/>
  <c r="E8" i="139"/>
  <c r="D8" i="139"/>
  <c r="C8" i="139"/>
  <c r="F8" i="139" s="1"/>
  <c r="B7" i="139"/>
  <c r="E15" i="138"/>
  <c r="D15" i="138"/>
  <c r="F15" i="138" s="1"/>
  <c r="C15" i="138"/>
  <c r="E14" i="138"/>
  <c r="D14" i="138"/>
  <c r="F14" i="138" s="1"/>
  <c r="C14" i="138"/>
  <c r="E13" i="138"/>
  <c r="D13" i="138"/>
  <c r="F13" i="138" s="1"/>
  <c r="C13" i="138"/>
  <c r="E12" i="138"/>
  <c r="D12" i="138"/>
  <c r="F12" i="138" s="1"/>
  <c r="C12" i="138"/>
  <c r="E11" i="138"/>
  <c r="D11" i="138"/>
  <c r="F11" i="138" s="1"/>
  <c r="C11" i="138"/>
  <c r="E10" i="138"/>
  <c r="D10" i="138"/>
  <c r="F10" i="138" s="1"/>
  <c r="C10" i="138"/>
  <c r="E9" i="138"/>
  <c r="D9" i="138"/>
  <c r="F9" i="138" s="1"/>
  <c r="C9" i="138"/>
  <c r="E8" i="138"/>
  <c r="D8" i="138"/>
  <c r="F8" i="138" s="1"/>
  <c r="C8" i="138"/>
  <c r="B7" i="138"/>
  <c r="E17" i="137"/>
  <c r="D17" i="137"/>
  <c r="C17" i="137"/>
  <c r="E16" i="137"/>
  <c r="D16" i="137"/>
  <c r="C16" i="137"/>
  <c r="F16" i="137" s="1"/>
  <c r="E15" i="137"/>
  <c r="D15" i="137"/>
  <c r="C15" i="137"/>
  <c r="E14" i="137"/>
  <c r="D14" i="137"/>
  <c r="C14" i="137"/>
  <c r="E13" i="137"/>
  <c r="D13" i="137"/>
  <c r="C13" i="137"/>
  <c r="F13" i="137" s="1"/>
  <c r="E12" i="137"/>
  <c r="D12" i="137"/>
  <c r="C12" i="137"/>
  <c r="E11" i="137"/>
  <c r="D11" i="137"/>
  <c r="C11" i="137"/>
  <c r="F11" i="137" s="1"/>
  <c r="E10" i="137"/>
  <c r="D10" i="137"/>
  <c r="C10" i="137"/>
  <c r="E9" i="137"/>
  <c r="D9" i="137"/>
  <c r="C9" i="137"/>
  <c r="F9" i="137" s="1"/>
  <c r="E8" i="137"/>
  <c r="D8" i="137"/>
  <c r="C8" i="137"/>
  <c r="B7" i="137"/>
  <c r="E15" i="136"/>
  <c r="D15" i="136"/>
  <c r="C15" i="136"/>
  <c r="E14" i="136"/>
  <c r="D14" i="136"/>
  <c r="C14" i="136"/>
  <c r="E13" i="136"/>
  <c r="D13" i="136"/>
  <c r="C13" i="136"/>
  <c r="F13" i="136" s="1"/>
  <c r="E12" i="136"/>
  <c r="D12" i="136"/>
  <c r="C12" i="136"/>
  <c r="E11" i="136"/>
  <c r="D11" i="136"/>
  <c r="C11" i="136"/>
  <c r="F11" i="136" s="1"/>
  <c r="E10" i="136"/>
  <c r="D10" i="136"/>
  <c r="C10" i="136"/>
  <c r="E9" i="136"/>
  <c r="D9" i="136"/>
  <c r="C9" i="136"/>
  <c r="F9" i="136" s="1"/>
  <c r="E8" i="136"/>
  <c r="D8" i="136"/>
  <c r="C8" i="136"/>
  <c r="B7" i="136"/>
  <c r="E17" i="135"/>
  <c r="D17" i="135"/>
  <c r="C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B7" i="135"/>
  <c r="E15" i="134"/>
  <c r="D15" i="134"/>
  <c r="C15" i="134"/>
  <c r="E14" i="134"/>
  <c r="D14" i="134"/>
  <c r="F14" i="134" s="1"/>
  <c r="C14" i="134"/>
  <c r="E13" i="134"/>
  <c r="D13" i="134"/>
  <c r="F13" i="134" s="1"/>
  <c r="C13" i="134"/>
  <c r="E12" i="134"/>
  <c r="D12" i="134"/>
  <c r="F12" i="134" s="1"/>
  <c r="C12" i="134"/>
  <c r="E11" i="134"/>
  <c r="D11" i="134"/>
  <c r="F11" i="134" s="1"/>
  <c r="C11" i="134"/>
  <c r="E10" i="134"/>
  <c r="D10" i="134"/>
  <c r="F10" i="134" s="1"/>
  <c r="C10" i="134"/>
  <c r="E9" i="134"/>
  <c r="D9" i="134"/>
  <c r="F9" i="134" s="1"/>
  <c r="C9" i="134"/>
  <c r="E8" i="134"/>
  <c r="D8" i="134"/>
  <c r="F8" i="134" s="1"/>
  <c r="C8" i="134"/>
  <c r="B7" i="134"/>
  <c r="U39" i="225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37" i="225"/>
  <c r="G37" i="225"/>
  <c r="U38" i="225"/>
  <c r="I9" i="154"/>
  <c r="N39" i="225"/>
  <c r="G39" i="225"/>
  <c r="L9" i="155"/>
  <c r="J9" i="154"/>
  <c r="J9" i="153"/>
  <c r="B3" i="133"/>
  <c r="H9" i="132"/>
  <c r="E9" i="132"/>
  <c r="B9" i="132"/>
  <c r="H9" i="131"/>
  <c r="E9" i="131"/>
  <c r="D9" i="131"/>
  <c r="C9" i="131"/>
  <c r="F9" i="131" s="1"/>
  <c r="B9" i="131"/>
  <c r="H9" i="130"/>
  <c r="E9" i="130"/>
  <c r="D9" i="130"/>
  <c r="F9" i="130" s="1"/>
  <c r="C9" i="130"/>
  <c r="B9" i="130"/>
  <c r="F16" i="116"/>
  <c r="E16" i="116"/>
  <c r="D16" i="116"/>
  <c r="C16" i="116"/>
  <c r="E15" i="116"/>
  <c r="D15" i="116"/>
  <c r="F15" i="116" s="1"/>
  <c r="C15" i="116"/>
  <c r="E14" i="116"/>
  <c r="D14" i="116"/>
  <c r="F14" i="116" s="1"/>
  <c r="C14" i="116"/>
  <c r="F13" i="116"/>
  <c r="E13" i="116"/>
  <c r="D13" i="116"/>
  <c r="C13" i="116"/>
  <c r="E12" i="116"/>
  <c r="D12" i="116"/>
  <c r="F12" i="116" s="1"/>
  <c r="C12" i="116"/>
  <c r="E11" i="116"/>
  <c r="D11" i="116"/>
  <c r="F11" i="116" s="1"/>
  <c r="C11" i="116"/>
  <c r="E10" i="116"/>
  <c r="D10" i="116"/>
  <c r="F10" i="116" s="1"/>
  <c r="C10" i="116"/>
  <c r="F9" i="116"/>
  <c r="E9" i="116"/>
  <c r="D9" i="116"/>
  <c r="C9" i="116"/>
  <c r="E8" i="116"/>
  <c r="D8" i="116"/>
  <c r="F8" i="116" s="1"/>
  <c r="C8" i="116"/>
  <c r="B7" i="116"/>
  <c r="E14" i="115"/>
  <c r="D14" i="115"/>
  <c r="C14" i="115"/>
  <c r="E13" i="115"/>
  <c r="D13" i="115"/>
  <c r="C13" i="115"/>
  <c r="F13" i="115" s="1"/>
  <c r="E12" i="115"/>
  <c r="D12" i="115"/>
  <c r="C12" i="115"/>
  <c r="E11" i="115"/>
  <c r="D11" i="115"/>
  <c r="C11" i="115"/>
  <c r="F11" i="115" s="1"/>
  <c r="E10" i="115"/>
  <c r="D10" i="115"/>
  <c r="C10" i="115"/>
  <c r="E9" i="115"/>
  <c r="D9" i="115"/>
  <c r="C9" i="115"/>
  <c r="F9" i="115" s="1"/>
  <c r="E8" i="115"/>
  <c r="D8" i="115"/>
  <c r="C8" i="115"/>
  <c r="B7" i="115"/>
  <c r="E16" i="114"/>
  <c r="D16" i="114"/>
  <c r="C16" i="114"/>
  <c r="E15" i="114"/>
  <c r="D15" i="114"/>
  <c r="C15" i="114"/>
  <c r="F15" i="114" s="1"/>
  <c r="E14" i="114"/>
  <c r="D14" i="114"/>
  <c r="C14" i="114"/>
  <c r="E13" i="114"/>
  <c r="D13" i="114"/>
  <c r="C13" i="114"/>
  <c r="F13" i="114" s="1"/>
  <c r="E12" i="114"/>
  <c r="D12" i="114"/>
  <c r="E11" i="114"/>
  <c r="D11" i="114"/>
  <c r="C11" i="114"/>
  <c r="F11" i="114" s="1"/>
  <c r="E10" i="114"/>
  <c r="D10" i="114"/>
  <c r="C10" i="114"/>
  <c r="E9" i="114"/>
  <c r="D9" i="114"/>
  <c r="C9" i="114"/>
  <c r="F9" i="114" s="1"/>
  <c r="E8" i="114"/>
  <c r="D8" i="114"/>
  <c r="C8" i="114"/>
  <c r="B7" i="114"/>
  <c r="E14" i="113"/>
  <c r="D14" i="113"/>
  <c r="C14" i="113"/>
  <c r="E13" i="113"/>
  <c r="D13" i="113"/>
  <c r="C13" i="113"/>
  <c r="F13" i="113" s="1"/>
  <c r="E12" i="113"/>
  <c r="D12" i="113"/>
  <c r="C12" i="113"/>
  <c r="E11" i="113"/>
  <c r="D11" i="113"/>
  <c r="C11" i="113"/>
  <c r="F11" i="113" s="1"/>
  <c r="E10" i="113"/>
  <c r="D10" i="113"/>
  <c r="C10" i="113"/>
  <c r="E9" i="113"/>
  <c r="D9" i="113"/>
  <c r="C9" i="113"/>
  <c r="F9" i="113" s="1"/>
  <c r="E8" i="113"/>
  <c r="D8" i="113"/>
  <c r="C8" i="113"/>
  <c r="B7" i="113"/>
  <c r="E16" i="112"/>
  <c r="D16" i="112"/>
  <c r="C16" i="112"/>
  <c r="E15" i="112"/>
  <c r="D15" i="112"/>
  <c r="C15" i="112"/>
  <c r="F15" i="112" s="1"/>
  <c r="E14" i="112"/>
  <c r="D14" i="112"/>
  <c r="C14" i="112"/>
  <c r="E13" i="112"/>
  <c r="D13" i="112"/>
  <c r="C13" i="112"/>
  <c r="F13" i="112" s="1"/>
  <c r="E12" i="112"/>
  <c r="D12" i="112"/>
  <c r="C12" i="112"/>
  <c r="E11" i="112"/>
  <c r="D11" i="112"/>
  <c r="C11" i="112"/>
  <c r="F11" i="112" s="1"/>
  <c r="E10" i="112"/>
  <c r="D10" i="112"/>
  <c r="C10" i="112"/>
  <c r="E9" i="112"/>
  <c r="D9" i="112"/>
  <c r="C9" i="112"/>
  <c r="F9" i="112" s="1"/>
  <c r="E8" i="112"/>
  <c r="D8" i="112"/>
  <c r="C8" i="112"/>
  <c r="B7" i="112"/>
  <c r="E14" i="111"/>
  <c r="D14" i="111"/>
  <c r="C14" i="111"/>
  <c r="E13" i="111"/>
  <c r="D13" i="111"/>
  <c r="C13" i="111"/>
  <c r="F13" i="111" s="1"/>
  <c r="E12" i="111"/>
  <c r="D12" i="111"/>
  <c r="C12" i="111"/>
  <c r="E11" i="111"/>
  <c r="D11" i="111"/>
  <c r="C11" i="111"/>
  <c r="F11" i="111" s="1"/>
  <c r="E10" i="111"/>
  <c r="D10" i="111"/>
  <c r="C10" i="111"/>
  <c r="E9" i="111"/>
  <c r="D9" i="111"/>
  <c r="C9" i="111"/>
  <c r="F9" i="111" s="1"/>
  <c r="E8" i="111"/>
  <c r="D8" i="111"/>
  <c r="C8" i="111"/>
  <c r="B7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37" i="227"/>
  <c r="N37" i="227"/>
  <c r="G37" i="227"/>
  <c r="I9" i="131"/>
  <c r="K9" i="131" s="1"/>
  <c r="U39" i="227"/>
  <c r="N39" i="227"/>
  <c r="G39" i="227"/>
  <c r="J9" i="131"/>
  <c r="L9" i="131" s="1"/>
  <c r="J9" i="130"/>
  <c r="B3" i="110"/>
  <c r="H9" i="104"/>
  <c r="E9" i="104"/>
  <c r="F9" i="104"/>
  <c r="B9" i="104"/>
  <c r="H9" i="103"/>
  <c r="E9" i="103"/>
  <c r="D9" i="103"/>
  <c r="C9" i="103"/>
  <c r="B9" i="103"/>
  <c r="H9" i="102"/>
  <c r="E9" i="102"/>
  <c r="D9" i="102"/>
  <c r="C9" i="102"/>
  <c r="B9" i="102"/>
  <c r="E16" i="48"/>
  <c r="D16" i="48"/>
  <c r="C16" i="48"/>
  <c r="E15" i="48"/>
  <c r="D15" i="48"/>
  <c r="C15" i="48"/>
  <c r="F15" i="48" s="1"/>
  <c r="E14" i="48"/>
  <c r="D14" i="48"/>
  <c r="C14" i="48"/>
  <c r="E13" i="48"/>
  <c r="D13" i="48"/>
  <c r="C13" i="48"/>
  <c r="F13" i="48" s="1"/>
  <c r="E12" i="48"/>
  <c r="D12" i="48"/>
  <c r="C12" i="48"/>
  <c r="E11" i="48"/>
  <c r="D11" i="48"/>
  <c r="C11" i="48"/>
  <c r="F11" i="48" s="1"/>
  <c r="E10" i="48"/>
  <c r="D10" i="48"/>
  <c r="C10" i="48"/>
  <c r="E9" i="48"/>
  <c r="D9" i="48"/>
  <c r="C9" i="48"/>
  <c r="F9" i="48" s="1"/>
  <c r="E8" i="48"/>
  <c r="D8" i="48"/>
  <c r="C8" i="48"/>
  <c r="B7" i="48"/>
  <c r="E14" i="47"/>
  <c r="D14" i="47"/>
  <c r="C14" i="47"/>
  <c r="E13" i="47"/>
  <c r="D13" i="47"/>
  <c r="F13" i="47" s="1"/>
  <c r="C13" i="47"/>
  <c r="E12" i="47"/>
  <c r="D12" i="47"/>
  <c r="C12" i="47"/>
  <c r="E11" i="47"/>
  <c r="D11" i="47"/>
  <c r="F11" i="47" s="1"/>
  <c r="C11" i="47"/>
  <c r="E10" i="47"/>
  <c r="D10" i="47"/>
  <c r="C10" i="47"/>
  <c r="E9" i="47"/>
  <c r="D9" i="47"/>
  <c r="F9" i="47" s="1"/>
  <c r="C9" i="47"/>
  <c r="E8" i="47"/>
  <c r="D8" i="47"/>
  <c r="C8" i="47"/>
  <c r="B7" i="47"/>
  <c r="E16" i="46"/>
  <c r="D16" i="46"/>
  <c r="C16" i="46"/>
  <c r="E15" i="46"/>
  <c r="D15" i="46"/>
  <c r="C15" i="46"/>
  <c r="F15" i="46" s="1"/>
  <c r="E14" i="46"/>
  <c r="D14" i="46"/>
  <c r="C14" i="46"/>
  <c r="E13" i="46"/>
  <c r="D13" i="46"/>
  <c r="C13" i="46"/>
  <c r="F13" i="46" s="1"/>
  <c r="E12" i="46"/>
  <c r="D12" i="46"/>
  <c r="C12" i="46"/>
  <c r="E11" i="46"/>
  <c r="D11" i="46"/>
  <c r="C11" i="46"/>
  <c r="F11" i="46" s="1"/>
  <c r="E10" i="46"/>
  <c r="D10" i="46"/>
  <c r="C10" i="46"/>
  <c r="E9" i="46"/>
  <c r="D9" i="46"/>
  <c r="C9" i="46"/>
  <c r="F9" i="46" s="1"/>
  <c r="E8" i="46"/>
  <c r="D8" i="46"/>
  <c r="C8" i="46"/>
  <c r="B7" i="46"/>
  <c r="F14" i="45"/>
  <c r="E14" i="45"/>
  <c r="D14" i="45"/>
  <c r="C14" i="45"/>
  <c r="F13" i="45"/>
  <c r="E13" i="45"/>
  <c r="D13" i="45"/>
  <c r="C13" i="45"/>
  <c r="F12" i="45"/>
  <c r="E12" i="45"/>
  <c r="D12" i="45"/>
  <c r="C12" i="45"/>
  <c r="F11" i="45"/>
  <c r="E11" i="45"/>
  <c r="D11" i="45"/>
  <c r="C11" i="45"/>
  <c r="F10" i="45"/>
  <c r="E10" i="45"/>
  <c r="D10" i="45"/>
  <c r="C10" i="45"/>
  <c r="F9" i="45"/>
  <c r="E9" i="45"/>
  <c r="D9" i="45"/>
  <c r="C9" i="45"/>
  <c r="F8" i="45"/>
  <c r="E8" i="45"/>
  <c r="D8" i="45"/>
  <c r="C8" i="45"/>
  <c r="B7" i="45"/>
  <c r="E16" i="44"/>
  <c r="D16" i="44"/>
  <c r="C16" i="44"/>
  <c r="F16" i="44" s="1"/>
  <c r="E15" i="44"/>
  <c r="D15" i="44"/>
  <c r="C15" i="44"/>
  <c r="E14" i="44"/>
  <c r="D14" i="44"/>
  <c r="C14" i="44"/>
  <c r="F14" i="44" s="1"/>
  <c r="E13" i="44"/>
  <c r="D13" i="44"/>
  <c r="C13" i="44"/>
  <c r="E12" i="44"/>
  <c r="D12" i="44"/>
  <c r="C12" i="44"/>
  <c r="F12" i="44" s="1"/>
  <c r="E11" i="44"/>
  <c r="D11" i="44"/>
  <c r="C11" i="44"/>
  <c r="E10" i="44"/>
  <c r="D10" i="44"/>
  <c r="C10" i="44"/>
  <c r="F10" i="44" s="1"/>
  <c r="E9" i="44"/>
  <c r="D9" i="44"/>
  <c r="C9" i="44"/>
  <c r="E8" i="44"/>
  <c r="D8" i="44"/>
  <c r="C8" i="44"/>
  <c r="F8" i="44" s="1"/>
  <c r="B7" i="44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10" i="43"/>
  <c r="E10" i="43"/>
  <c r="D10" i="43"/>
  <c r="C10" i="43"/>
  <c r="F9" i="43"/>
  <c r="E9" i="43"/>
  <c r="D9" i="43"/>
  <c r="C9" i="43"/>
  <c r="F8" i="43"/>
  <c r="E8" i="43"/>
  <c r="D8" i="43"/>
  <c r="C8" i="43"/>
  <c r="B7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U38" i="229" s="1"/>
  <c r="T7" i="229"/>
  <c r="N7" i="229"/>
  <c r="I9" i="103" s="1"/>
  <c r="M7" i="229"/>
  <c r="G7" i="229"/>
  <c r="I9" i="102" s="1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B3" i="94"/>
  <c r="E18" i="35"/>
  <c r="D18" i="35"/>
  <c r="F18" i="35" s="1"/>
  <c r="C18" i="35"/>
  <c r="E17" i="35"/>
  <c r="D17" i="35"/>
  <c r="C17" i="35"/>
  <c r="E16" i="35"/>
  <c r="D16" i="35"/>
  <c r="F16" i="35" s="1"/>
  <c r="C16" i="35"/>
  <c r="E15" i="35"/>
  <c r="D15" i="35"/>
  <c r="C15" i="35"/>
  <c r="E14" i="35"/>
  <c r="D14" i="35"/>
  <c r="F14" i="35" s="1"/>
  <c r="C14" i="35"/>
  <c r="E13" i="35"/>
  <c r="D13" i="35"/>
  <c r="C13" i="35"/>
  <c r="E12" i="35"/>
  <c r="D12" i="35"/>
  <c r="F12" i="35" s="1"/>
  <c r="C12" i="35"/>
  <c r="E11" i="35"/>
  <c r="D11" i="35"/>
  <c r="C11" i="35"/>
  <c r="E10" i="35"/>
  <c r="D10" i="35"/>
  <c r="F10" i="35" s="1"/>
  <c r="C10" i="35"/>
  <c r="E9" i="35"/>
  <c r="D9" i="35"/>
  <c r="C9" i="35"/>
  <c r="E8" i="35"/>
  <c r="D8" i="35"/>
  <c r="F8" i="35" s="1"/>
  <c r="C8" i="35"/>
  <c r="B7" i="35"/>
  <c r="F18" i="34"/>
  <c r="F16" i="34"/>
  <c r="F14" i="34"/>
  <c r="F12" i="34"/>
  <c r="F10" i="34"/>
  <c r="F8" i="34"/>
  <c r="B7" i="34"/>
  <c r="E18" i="31"/>
  <c r="D18" i="31"/>
  <c r="C18" i="31"/>
  <c r="F18" i="31" s="1"/>
  <c r="E17" i="31"/>
  <c r="D17" i="31"/>
  <c r="C17" i="31"/>
  <c r="E16" i="31"/>
  <c r="D16" i="31"/>
  <c r="C16" i="31"/>
  <c r="F16" i="31" s="1"/>
  <c r="E15" i="31"/>
  <c r="D15" i="31"/>
  <c r="C15" i="31"/>
  <c r="F15" i="31" s="1"/>
  <c r="E14" i="31"/>
  <c r="D14" i="31"/>
  <c r="C14" i="31"/>
  <c r="F14" i="31" s="1"/>
  <c r="E13" i="31"/>
  <c r="D13" i="31"/>
  <c r="C13" i="31"/>
  <c r="F13" i="31" s="1"/>
  <c r="E12" i="31"/>
  <c r="D12" i="31"/>
  <c r="C12" i="31"/>
  <c r="F12" i="31" s="1"/>
  <c r="E11" i="31"/>
  <c r="D11" i="31"/>
  <c r="C11" i="31"/>
  <c r="F11" i="31" s="1"/>
  <c r="E10" i="31"/>
  <c r="D10" i="31"/>
  <c r="C10" i="31"/>
  <c r="F10" i="31" s="1"/>
  <c r="E9" i="31"/>
  <c r="D9" i="31"/>
  <c r="C9" i="31"/>
  <c r="F9" i="31" s="1"/>
  <c r="E8" i="31"/>
  <c r="D8" i="31"/>
  <c r="C8" i="31"/>
  <c r="F8" i="31" s="1"/>
  <c r="B7" i="31"/>
  <c r="R60" i="174"/>
  <c r="T60" i="174" s="1"/>
  <c r="N60" i="174"/>
  <c r="L60" i="174"/>
  <c r="F60" i="174"/>
  <c r="T59" i="174"/>
  <c r="R59" i="174"/>
  <c r="N59" i="174"/>
  <c r="L59" i="174"/>
  <c r="F59" i="174"/>
  <c r="R58" i="174"/>
  <c r="T58" i="174" s="1"/>
  <c r="N58" i="174"/>
  <c r="L58" i="174"/>
  <c r="F58" i="174"/>
  <c r="R57" i="174"/>
  <c r="T57" i="174" s="1"/>
  <c r="N57" i="174"/>
  <c r="L57" i="174"/>
  <c r="F57" i="174"/>
  <c r="R56" i="174"/>
  <c r="T56" i="174" s="1"/>
  <c r="N56" i="174"/>
  <c r="L56" i="174"/>
  <c r="F56" i="174"/>
  <c r="T55" i="174"/>
  <c r="R55" i="174"/>
  <c r="N55" i="174"/>
  <c r="L55" i="174"/>
  <c r="F55" i="174"/>
  <c r="R54" i="174"/>
  <c r="T54" i="174" s="1"/>
  <c r="N54" i="174"/>
  <c r="L54" i="174"/>
  <c r="F54" i="174"/>
  <c r="R53" i="174"/>
  <c r="T53" i="174" s="1"/>
  <c r="N53" i="174"/>
  <c r="L53" i="174"/>
  <c r="F53" i="174"/>
  <c r="R52" i="174"/>
  <c r="T52" i="174" s="1"/>
  <c r="N52" i="174"/>
  <c r="L52" i="174"/>
  <c r="F52" i="174"/>
  <c r="T51" i="174"/>
  <c r="R51" i="174"/>
  <c r="N51" i="174"/>
  <c r="L51" i="174"/>
  <c r="F51" i="174"/>
  <c r="R50" i="174"/>
  <c r="T50" i="174" s="1"/>
  <c r="N50" i="174"/>
  <c r="L50" i="174"/>
  <c r="F50" i="174"/>
  <c r="R45" i="174"/>
  <c r="T45" i="174" s="1"/>
  <c r="N45" i="174"/>
  <c r="L45" i="174"/>
  <c r="F45" i="174"/>
  <c r="R44" i="174"/>
  <c r="T44" i="174" s="1"/>
  <c r="N44" i="174"/>
  <c r="L44" i="174"/>
  <c r="F44" i="174"/>
  <c r="R43" i="174"/>
  <c r="T43" i="174" s="1"/>
  <c r="N43" i="174"/>
  <c r="L43" i="174"/>
  <c r="F43" i="174"/>
  <c r="R42" i="174"/>
  <c r="T42" i="174" s="1"/>
  <c r="N42" i="174"/>
  <c r="L42" i="174"/>
  <c r="F42" i="174"/>
  <c r="R41" i="174"/>
  <c r="T41" i="174" s="1"/>
  <c r="N41" i="174"/>
  <c r="L41" i="174"/>
  <c r="F41" i="174"/>
  <c r="R40" i="174"/>
  <c r="T40" i="174" s="1"/>
  <c r="N40" i="174"/>
  <c r="L40" i="174"/>
  <c r="F40" i="174"/>
  <c r="R39" i="174"/>
  <c r="T39" i="174" s="1"/>
  <c r="N39" i="174"/>
  <c r="L39" i="174"/>
  <c r="F39" i="174"/>
  <c r="R38" i="174"/>
  <c r="T38" i="174" s="1"/>
  <c r="N38" i="174"/>
  <c r="L38" i="174"/>
  <c r="F38" i="174"/>
  <c r="R37" i="174"/>
  <c r="T37" i="174" s="1"/>
  <c r="N37" i="174"/>
  <c r="L37" i="174"/>
  <c r="F37" i="174"/>
  <c r="R36" i="174"/>
  <c r="T36" i="174" s="1"/>
  <c r="N36" i="174"/>
  <c r="L36" i="174"/>
  <c r="F36" i="174"/>
  <c r="R35" i="174"/>
  <c r="T35" i="174" s="1"/>
  <c r="N35" i="174"/>
  <c r="L35" i="174"/>
  <c r="F35" i="174"/>
  <c r="R30" i="174"/>
  <c r="T30" i="174" s="1"/>
  <c r="N30" i="174"/>
  <c r="L30" i="174"/>
  <c r="F30" i="174"/>
  <c r="R29" i="174"/>
  <c r="T29" i="174" s="1"/>
  <c r="N29" i="174"/>
  <c r="L29" i="174"/>
  <c r="F29" i="174"/>
  <c r="R28" i="174"/>
  <c r="T28" i="174" s="1"/>
  <c r="N28" i="174"/>
  <c r="L28" i="174"/>
  <c r="F28" i="174"/>
  <c r="T27" i="174"/>
  <c r="R27" i="174"/>
  <c r="N27" i="174"/>
  <c r="L27" i="174"/>
  <c r="F27" i="174"/>
  <c r="R26" i="174"/>
  <c r="T26" i="174" s="1"/>
  <c r="N26" i="174"/>
  <c r="L26" i="174"/>
  <c r="F26" i="174"/>
  <c r="R25" i="174"/>
  <c r="T25" i="174" s="1"/>
  <c r="N25" i="174"/>
  <c r="L25" i="174"/>
  <c r="F25" i="174"/>
  <c r="R24" i="174"/>
  <c r="T24" i="174" s="1"/>
  <c r="N24" i="174"/>
  <c r="L24" i="174"/>
  <c r="F24" i="174"/>
  <c r="T23" i="174"/>
  <c r="R23" i="174"/>
  <c r="N23" i="174"/>
  <c r="L23" i="174"/>
  <c r="F23" i="174"/>
  <c r="R22" i="174"/>
  <c r="T22" i="174" s="1"/>
  <c r="N22" i="174"/>
  <c r="L22" i="174"/>
  <c r="F22" i="174"/>
  <c r="R21" i="174"/>
  <c r="T21" i="174" s="1"/>
  <c r="N21" i="174"/>
  <c r="L21" i="174"/>
  <c r="F21" i="174"/>
  <c r="R20" i="174"/>
  <c r="T20" i="174" s="1"/>
  <c r="N20" i="174"/>
  <c r="L20" i="174"/>
  <c r="F20" i="174"/>
  <c r="R15" i="174"/>
  <c r="N15" i="174"/>
  <c r="L15" i="174"/>
  <c r="F15" i="174"/>
  <c r="R14" i="174"/>
  <c r="N14" i="174"/>
  <c r="L14" i="174"/>
  <c r="F14" i="174"/>
  <c r="R13" i="174"/>
  <c r="N13" i="174"/>
  <c r="L13" i="174"/>
  <c r="F13" i="174"/>
  <c r="R12" i="174"/>
  <c r="N12" i="174"/>
  <c r="L12" i="174"/>
  <c r="F12" i="174"/>
  <c r="R11" i="174"/>
  <c r="N11" i="174"/>
  <c r="L11" i="174"/>
  <c r="F11" i="174"/>
  <c r="R10" i="174"/>
  <c r="N10" i="174"/>
  <c r="L10" i="174"/>
  <c r="F10" i="174"/>
  <c r="R9" i="174"/>
  <c r="N9" i="174"/>
  <c r="L9" i="174"/>
  <c r="F9" i="174"/>
  <c r="R8" i="174"/>
  <c r="N8" i="174"/>
  <c r="L8" i="174"/>
  <c r="F8" i="174"/>
  <c r="R7" i="174"/>
  <c r="N7" i="174"/>
  <c r="L7" i="174"/>
  <c r="F7" i="174"/>
  <c r="R6" i="174"/>
  <c r="N6" i="174"/>
  <c r="L6" i="174"/>
  <c r="F6" i="174"/>
  <c r="R5" i="174"/>
  <c r="N5" i="174"/>
  <c r="L5" i="174"/>
  <c r="F5" i="174"/>
  <c r="B3" i="166"/>
  <c r="E18" i="41"/>
  <c r="D18" i="41"/>
  <c r="C18" i="41"/>
  <c r="E17" i="41"/>
  <c r="D17" i="41"/>
  <c r="C17" i="41"/>
  <c r="F17" i="41" s="1"/>
  <c r="E16" i="41"/>
  <c r="D16" i="41"/>
  <c r="C16" i="41"/>
  <c r="E15" i="41"/>
  <c r="D15" i="41"/>
  <c r="C15" i="41"/>
  <c r="E14" i="41"/>
  <c r="D14" i="41"/>
  <c r="C14" i="41"/>
  <c r="E13" i="41"/>
  <c r="D13" i="41"/>
  <c r="C13" i="41"/>
  <c r="F13" i="41" s="1"/>
  <c r="E12" i="41"/>
  <c r="D12" i="41"/>
  <c r="C12" i="41"/>
  <c r="E11" i="41"/>
  <c r="D11" i="41"/>
  <c r="C11" i="41"/>
  <c r="F11" i="41" s="1"/>
  <c r="E10" i="41"/>
  <c r="D10" i="41"/>
  <c r="C10" i="41"/>
  <c r="E9" i="41"/>
  <c r="D9" i="41"/>
  <c r="C9" i="41"/>
  <c r="F9" i="41" s="1"/>
  <c r="E8" i="41"/>
  <c r="D8" i="41"/>
  <c r="C8" i="41"/>
  <c r="B7" i="41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10" i="39"/>
  <c r="E10" i="39"/>
  <c r="D10" i="39"/>
  <c r="C10" i="39"/>
  <c r="F9" i="39"/>
  <c r="E9" i="39"/>
  <c r="D9" i="39"/>
  <c r="C9" i="39"/>
  <c r="F8" i="39"/>
  <c r="E8" i="39"/>
  <c r="D8" i="39"/>
  <c r="C8" i="39"/>
  <c r="B7" i="39"/>
  <c r="B5" i="32"/>
  <c r="E18" i="36"/>
  <c r="D18" i="36"/>
  <c r="C18" i="36"/>
  <c r="F18" i="36" s="1"/>
  <c r="E17" i="36"/>
  <c r="D17" i="36"/>
  <c r="C17" i="36"/>
  <c r="F17" i="36" s="1"/>
  <c r="E16" i="36"/>
  <c r="D16" i="36"/>
  <c r="C16" i="36"/>
  <c r="F16" i="36" s="1"/>
  <c r="E15" i="36"/>
  <c r="D15" i="36"/>
  <c r="C15" i="36"/>
  <c r="F15" i="36" s="1"/>
  <c r="E14" i="36"/>
  <c r="D14" i="36"/>
  <c r="C14" i="36"/>
  <c r="F14" i="36" s="1"/>
  <c r="E13" i="36"/>
  <c r="D13" i="36"/>
  <c r="C13" i="36"/>
  <c r="F13" i="36" s="1"/>
  <c r="E12" i="36"/>
  <c r="D12" i="36"/>
  <c r="C12" i="36"/>
  <c r="F12" i="36" s="1"/>
  <c r="E11" i="36"/>
  <c r="D11" i="36"/>
  <c r="C11" i="36"/>
  <c r="F11" i="36" s="1"/>
  <c r="E10" i="36"/>
  <c r="D10" i="36"/>
  <c r="C10" i="36"/>
  <c r="F10" i="36" s="1"/>
  <c r="E9" i="36"/>
  <c r="D9" i="36"/>
  <c r="C9" i="36"/>
  <c r="F9" i="36" s="1"/>
  <c r="E8" i="36"/>
  <c r="D8" i="36"/>
  <c r="C8" i="36"/>
  <c r="F8" i="36" s="1"/>
  <c r="B7" i="36"/>
  <c r="T60" i="173"/>
  <c r="R60" i="173"/>
  <c r="N60" i="173"/>
  <c r="L60" i="173"/>
  <c r="F60" i="173"/>
  <c r="R59" i="173"/>
  <c r="T59" i="173" s="1"/>
  <c r="N59" i="173"/>
  <c r="L59" i="173"/>
  <c r="F59" i="173"/>
  <c r="T58" i="173"/>
  <c r="R58" i="173"/>
  <c r="N58" i="173"/>
  <c r="L58" i="173"/>
  <c r="F58" i="173"/>
  <c r="R57" i="173"/>
  <c r="T57" i="173" s="1"/>
  <c r="N57" i="173"/>
  <c r="L57" i="173"/>
  <c r="F57" i="173"/>
  <c r="T56" i="173"/>
  <c r="R56" i="173"/>
  <c r="N56" i="173"/>
  <c r="L56" i="173"/>
  <c r="F56" i="173"/>
  <c r="R55" i="173"/>
  <c r="T55" i="173" s="1"/>
  <c r="N55" i="173"/>
  <c r="L55" i="173"/>
  <c r="F55" i="173"/>
  <c r="T54" i="173"/>
  <c r="R54" i="173"/>
  <c r="N54" i="173"/>
  <c r="L54" i="173"/>
  <c r="F54" i="173"/>
  <c r="R53" i="173"/>
  <c r="T53" i="173" s="1"/>
  <c r="N53" i="173"/>
  <c r="L53" i="173"/>
  <c r="F53" i="173"/>
  <c r="T52" i="173"/>
  <c r="R52" i="173"/>
  <c r="N52" i="173"/>
  <c r="L52" i="173"/>
  <c r="F52" i="173"/>
  <c r="R51" i="173"/>
  <c r="T51" i="173" s="1"/>
  <c r="N51" i="173"/>
  <c r="L51" i="173"/>
  <c r="F51" i="173"/>
  <c r="T50" i="173"/>
  <c r="R50" i="173"/>
  <c r="N50" i="173"/>
  <c r="L50" i="173"/>
  <c r="F50" i="173"/>
  <c r="R45" i="173"/>
  <c r="T45" i="173" s="1"/>
  <c r="N45" i="173"/>
  <c r="L45" i="173"/>
  <c r="F45" i="173"/>
  <c r="T44" i="173"/>
  <c r="R44" i="173"/>
  <c r="N44" i="173"/>
  <c r="L44" i="173"/>
  <c r="F44" i="173"/>
  <c r="R43" i="173"/>
  <c r="T43" i="173" s="1"/>
  <c r="N43" i="173"/>
  <c r="L43" i="173"/>
  <c r="F43" i="173"/>
  <c r="T42" i="173"/>
  <c r="R42" i="173"/>
  <c r="N42" i="173"/>
  <c r="L42" i="173"/>
  <c r="F42" i="173"/>
  <c r="R41" i="173"/>
  <c r="T41" i="173" s="1"/>
  <c r="N41" i="173"/>
  <c r="L41" i="173"/>
  <c r="F41" i="173"/>
  <c r="T40" i="173"/>
  <c r="R40" i="173"/>
  <c r="N40" i="173"/>
  <c r="L40" i="173"/>
  <c r="F40" i="173"/>
  <c r="R39" i="173"/>
  <c r="T39" i="173" s="1"/>
  <c r="N39" i="173"/>
  <c r="L39" i="173"/>
  <c r="F39" i="173"/>
  <c r="T38" i="173"/>
  <c r="R38" i="173"/>
  <c r="N38" i="173"/>
  <c r="L38" i="173"/>
  <c r="F38" i="173"/>
  <c r="R37" i="173"/>
  <c r="T37" i="173" s="1"/>
  <c r="N37" i="173"/>
  <c r="L37" i="173"/>
  <c r="F37" i="173"/>
  <c r="T36" i="173"/>
  <c r="R36" i="173"/>
  <c r="N36" i="173"/>
  <c r="L36" i="173"/>
  <c r="F36" i="173"/>
  <c r="R35" i="173"/>
  <c r="T35" i="173" s="1"/>
  <c r="N35" i="173"/>
  <c r="L35" i="173"/>
  <c r="F35" i="173"/>
  <c r="T30" i="173"/>
  <c r="R30" i="173"/>
  <c r="N30" i="173"/>
  <c r="L30" i="173"/>
  <c r="F30" i="173"/>
  <c r="R29" i="173"/>
  <c r="T29" i="173" s="1"/>
  <c r="N29" i="173"/>
  <c r="L29" i="173"/>
  <c r="F29" i="173"/>
  <c r="T28" i="173"/>
  <c r="R28" i="173"/>
  <c r="N28" i="173"/>
  <c r="L28" i="173"/>
  <c r="F28" i="173"/>
  <c r="R27" i="173"/>
  <c r="T27" i="173" s="1"/>
  <c r="N27" i="173"/>
  <c r="L27" i="173"/>
  <c r="F27" i="173"/>
  <c r="T26" i="173"/>
  <c r="R26" i="173"/>
  <c r="N26" i="173"/>
  <c r="L26" i="173"/>
  <c r="F26" i="173"/>
  <c r="R25" i="173"/>
  <c r="T25" i="173" s="1"/>
  <c r="N25" i="173"/>
  <c r="L25" i="173"/>
  <c r="F25" i="173"/>
  <c r="T24" i="173"/>
  <c r="R24" i="173"/>
  <c r="N24" i="173"/>
  <c r="L24" i="173"/>
  <c r="F24" i="173"/>
  <c r="R23" i="173"/>
  <c r="T23" i="173" s="1"/>
  <c r="N23" i="173"/>
  <c r="L23" i="173"/>
  <c r="F23" i="173"/>
  <c r="T22" i="173"/>
  <c r="R22" i="173"/>
  <c r="N22" i="173"/>
  <c r="L22" i="173"/>
  <c r="F22" i="173"/>
  <c r="R21" i="173"/>
  <c r="T21" i="173" s="1"/>
  <c r="N21" i="173"/>
  <c r="L21" i="173"/>
  <c r="F21" i="173"/>
  <c r="T20" i="173"/>
  <c r="R20" i="173"/>
  <c r="N20" i="173"/>
  <c r="L20" i="173"/>
  <c r="F20" i="173"/>
  <c r="R15" i="173"/>
  <c r="N15" i="173"/>
  <c r="L15" i="173"/>
  <c r="F15" i="173"/>
  <c r="R14" i="173"/>
  <c r="N14" i="173"/>
  <c r="L14" i="173"/>
  <c r="F14" i="173"/>
  <c r="R13" i="173"/>
  <c r="N13" i="173"/>
  <c r="L13" i="173"/>
  <c r="F13" i="173"/>
  <c r="R12" i="173"/>
  <c r="N12" i="173"/>
  <c r="L12" i="173"/>
  <c r="F12" i="173"/>
  <c r="R11" i="173"/>
  <c r="N11" i="173"/>
  <c r="L11" i="173"/>
  <c r="F11" i="173"/>
  <c r="R10" i="173"/>
  <c r="N10" i="173"/>
  <c r="L10" i="173"/>
  <c r="F10" i="173"/>
  <c r="R9" i="173"/>
  <c r="N9" i="173"/>
  <c r="L9" i="173"/>
  <c r="F9" i="173"/>
  <c r="R8" i="173"/>
  <c r="N8" i="173"/>
  <c r="L8" i="173"/>
  <c r="F8" i="173"/>
  <c r="R7" i="173"/>
  <c r="N7" i="173"/>
  <c r="L7" i="173"/>
  <c r="F7" i="173"/>
  <c r="R6" i="173"/>
  <c r="N6" i="173"/>
  <c r="L6" i="173"/>
  <c r="F6" i="173"/>
  <c r="R5" i="173"/>
  <c r="N5" i="173"/>
  <c r="L5" i="173"/>
  <c r="F5" i="173"/>
  <c r="B3" i="165"/>
  <c r="E13" i="29"/>
  <c r="D13" i="29"/>
  <c r="F13" i="29" s="1"/>
  <c r="C13" i="29"/>
  <c r="E12" i="29"/>
  <c r="D12" i="29"/>
  <c r="F12" i="29" s="1"/>
  <c r="C12" i="29"/>
  <c r="E11" i="29"/>
  <c r="D11" i="29"/>
  <c r="F11" i="29" s="1"/>
  <c r="C11" i="29"/>
  <c r="E10" i="29"/>
  <c r="D10" i="29"/>
  <c r="F10" i="29" s="1"/>
  <c r="C10" i="29"/>
  <c r="E9" i="29"/>
  <c r="D9" i="29"/>
  <c r="F9" i="29" s="1"/>
  <c r="C9" i="29"/>
  <c r="E8" i="29"/>
  <c r="D8" i="29"/>
  <c r="F8" i="29" s="1"/>
  <c r="C8" i="29"/>
  <c r="B7" i="29"/>
  <c r="E13" i="28"/>
  <c r="D13" i="28"/>
  <c r="C13" i="28"/>
  <c r="F13" i="28" s="1"/>
  <c r="E12" i="28"/>
  <c r="D12" i="28"/>
  <c r="C12" i="28"/>
  <c r="F12" i="28" s="1"/>
  <c r="E11" i="28"/>
  <c r="D11" i="28"/>
  <c r="C11" i="28"/>
  <c r="F11" i="28" s="1"/>
  <c r="E10" i="28"/>
  <c r="D10" i="28"/>
  <c r="C10" i="28"/>
  <c r="F10" i="28" s="1"/>
  <c r="E9" i="28"/>
  <c r="D9" i="28"/>
  <c r="C9" i="28"/>
  <c r="F9" i="28" s="1"/>
  <c r="E8" i="28"/>
  <c r="D8" i="28"/>
  <c r="C8" i="28"/>
  <c r="F8" i="28" s="1"/>
  <c r="B7" i="28"/>
  <c r="E13" i="30"/>
  <c r="D13" i="30"/>
  <c r="C13" i="30"/>
  <c r="F13" i="30" s="1"/>
  <c r="E12" i="30"/>
  <c r="D12" i="30"/>
  <c r="C12" i="30"/>
  <c r="F12" i="30" s="1"/>
  <c r="E11" i="30"/>
  <c r="D11" i="30"/>
  <c r="C11" i="30"/>
  <c r="F11" i="30" s="1"/>
  <c r="E10" i="30"/>
  <c r="D10" i="30"/>
  <c r="C10" i="30"/>
  <c r="F10" i="30" s="1"/>
  <c r="E9" i="30"/>
  <c r="D9" i="30"/>
  <c r="C9" i="30"/>
  <c r="F9" i="30" s="1"/>
  <c r="E8" i="30"/>
  <c r="D8" i="30"/>
  <c r="C8" i="30"/>
  <c r="F8" i="30" s="1"/>
  <c r="B7" i="30"/>
  <c r="T40" i="171"/>
  <c r="R40" i="171"/>
  <c r="N40" i="171"/>
  <c r="L40" i="171"/>
  <c r="F40" i="171"/>
  <c r="R39" i="171"/>
  <c r="T39" i="171" s="1"/>
  <c r="N39" i="171"/>
  <c r="L39" i="171"/>
  <c r="F39" i="171"/>
  <c r="T38" i="171"/>
  <c r="R38" i="171"/>
  <c r="N38" i="171"/>
  <c r="L38" i="171"/>
  <c r="F38" i="171"/>
  <c r="R37" i="171"/>
  <c r="T37" i="171" s="1"/>
  <c r="N37" i="171"/>
  <c r="L37" i="171"/>
  <c r="F37" i="171"/>
  <c r="T36" i="171"/>
  <c r="R36" i="171"/>
  <c r="N36" i="171"/>
  <c r="L36" i="171"/>
  <c r="F36" i="171"/>
  <c r="R35" i="171"/>
  <c r="T35" i="171" s="1"/>
  <c r="N35" i="171"/>
  <c r="L35" i="171"/>
  <c r="F35" i="171"/>
  <c r="T30" i="171"/>
  <c r="R30" i="171"/>
  <c r="N30" i="171"/>
  <c r="L30" i="171"/>
  <c r="F30" i="171"/>
  <c r="R29" i="171"/>
  <c r="T29" i="171" s="1"/>
  <c r="N29" i="171"/>
  <c r="L29" i="171"/>
  <c r="F29" i="171"/>
  <c r="T28" i="171"/>
  <c r="R28" i="171"/>
  <c r="N28" i="171"/>
  <c r="L28" i="171"/>
  <c r="F28" i="171"/>
  <c r="R27" i="171"/>
  <c r="T27" i="171" s="1"/>
  <c r="N27" i="171"/>
  <c r="L27" i="171"/>
  <c r="F27" i="171"/>
  <c r="T26" i="171"/>
  <c r="R26" i="171"/>
  <c r="N26" i="171"/>
  <c r="L26" i="171"/>
  <c r="F26" i="171"/>
  <c r="R25" i="171"/>
  <c r="T25" i="171" s="1"/>
  <c r="N25" i="171"/>
  <c r="L25" i="171"/>
  <c r="F25" i="171"/>
  <c r="T20" i="171"/>
  <c r="R20" i="171"/>
  <c r="N20" i="171"/>
  <c r="L20" i="171"/>
  <c r="F20" i="171"/>
  <c r="R19" i="171"/>
  <c r="T19" i="171" s="1"/>
  <c r="N19" i="171"/>
  <c r="L19" i="171"/>
  <c r="F19" i="171"/>
  <c r="T18" i="171"/>
  <c r="R18" i="171"/>
  <c r="N18" i="171"/>
  <c r="L18" i="171"/>
  <c r="F18" i="171"/>
  <c r="R17" i="171"/>
  <c r="T17" i="171" s="1"/>
  <c r="N17" i="171"/>
  <c r="L17" i="171"/>
  <c r="F17" i="171"/>
  <c r="T16" i="171"/>
  <c r="R16" i="171"/>
  <c r="N16" i="171"/>
  <c r="L16" i="171"/>
  <c r="F16" i="171"/>
  <c r="R15" i="171"/>
  <c r="T15" i="171" s="1"/>
  <c r="N15" i="171"/>
  <c r="L15" i="171"/>
  <c r="F15" i="171"/>
  <c r="R10" i="171"/>
  <c r="L10" i="171"/>
  <c r="F10" i="171"/>
  <c r="R9" i="171"/>
  <c r="L9" i="171"/>
  <c r="F9" i="171"/>
  <c r="R8" i="171"/>
  <c r="L8" i="171"/>
  <c r="F8" i="171"/>
  <c r="R7" i="171"/>
  <c r="L7" i="171"/>
  <c r="F7" i="171"/>
  <c r="R6" i="171"/>
  <c r="L6" i="171"/>
  <c r="F6" i="171"/>
  <c r="R5" i="171"/>
  <c r="L5" i="171"/>
  <c r="F5" i="171"/>
  <c r="B3" i="164"/>
  <c r="E10" i="163"/>
  <c r="D10" i="163"/>
  <c r="C10" i="163"/>
  <c r="E9" i="163"/>
  <c r="D9" i="163"/>
  <c r="C9" i="163"/>
  <c r="E8" i="163"/>
  <c r="D8" i="163"/>
  <c r="C8" i="163"/>
  <c r="B7" i="163"/>
  <c r="E10" i="24"/>
  <c r="D10" i="24"/>
  <c r="C10" i="24"/>
  <c r="E9" i="24"/>
  <c r="D9" i="24"/>
  <c r="C9" i="24"/>
  <c r="E8" i="24"/>
  <c r="D8" i="24"/>
  <c r="C8" i="24"/>
  <c r="B7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G5" i="242"/>
  <c r="B3" i="162"/>
  <c r="D31" i="108"/>
  <c r="C31" i="108"/>
  <c r="D29" i="108"/>
  <c r="C29" i="108"/>
  <c r="D28" i="108"/>
  <c r="C28" i="108"/>
  <c r="D27" i="108"/>
  <c r="C27" i="108"/>
  <c r="D26" i="108"/>
  <c r="C26" i="108"/>
  <c r="D25" i="108"/>
  <c r="C25" i="108"/>
  <c r="D24" i="108"/>
  <c r="C24" i="108"/>
  <c r="D23" i="108"/>
  <c r="C23" i="108"/>
  <c r="D22" i="108"/>
  <c r="C22" i="108"/>
  <c r="D21" i="108"/>
  <c r="C21" i="108"/>
  <c r="D20" i="108"/>
  <c r="C20" i="108"/>
  <c r="D19" i="108"/>
  <c r="C19" i="108"/>
  <c r="D18" i="108"/>
  <c r="C18" i="108"/>
  <c r="D16" i="108"/>
  <c r="C16" i="108"/>
  <c r="D15" i="108"/>
  <c r="C15" i="108"/>
  <c r="D14" i="108"/>
  <c r="C14" i="108"/>
  <c r="D13" i="108"/>
  <c r="C13" i="108"/>
  <c r="D12" i="108"/>
  <c r="C12" i="108"/>
  <c r="D11" i="108"/>
  <c r="C11" i="108"/>
  <c r="D10" i="108"/>
  <c r="C10" i="108"/>
  <c r="D9" i="108"/>
  <c r="C9" i="108"/>
  <c r="D8" i="108"/>
  <c r="C8" i="108"/>
  <c r="G56" i="198"/>
  <c r="F56" i="198"/>
  <c r="G55" i="198"/>
  <c r="F55" i="198"/>
  <c r="G54" i="198"/>
  <c r="F54" i="198"/>
  <c r="G53" i="198"/>
  <c r="F53" i="198"/>
  <c r="G52" i="198"/>
  <c r="F52" i="198"/>
  <c r="G51" i="198"/>
  <c r="F51" i="198"/>
  <c r="G50" i="198"/>
  <c r="F50" i="198"/>
  <c r="G48" i="198"/>
  <c r="F48" i="198"/>
  <c r="G47" i="198"/>
  <c r="F47" i="198"/>
  <c r="G46" i="198"/>
  <c r="F46" i="198"/>
  <c r="G45" i="198"/>
  <c r="F45" i="198"/>
  <c r="G44" i="198"/>
  <c r="F44" i="198"/>
  <c r="G43" i="198"/>
  <c r="F43" i="198"/>
  <c r="G42" i="198"/>
  <c r="F42" i="198"/>
  <c r="G40" i="198"/>
  <c r="F40" i="198"/>
  <c r="G39" i="198"/>
  <c r="F39" i="198"/>
  <c r="G38" i="198"/>
  <c r="F38" i="198"/>
  <c r="G37" i="198"/>
  <c r="F37" i="198"/>
  <c r="G36" i="198"/>
  <c r="F36" i="198"/>
  <c r="G35" i="198"/>
  <c r="F35" i="198"/>
  <c r="G34" i="198"/>
  <c r="F34" i="198"/>
  <c r="G32" i="198"/>
  <c r="F32" i="198"/>
  <c r="G31" i="198"/>
  <c r="F31" i="198"/>
  <c r="G30" i="198"/>
  <c r="F30" i="198"/>
  <c r="G29" i="198"/>
  <c r="F29" i="198"/>
  <c r="G28" i="198"/>
  <c r="F28" i="198"/>
  <c r="G27" i="198"/>
  <c r="F27" i="198"/>
  <c r="G26" i="198"/>
  <c r="F26" i="198"/>
  <c r="E23" i="198"/>
  <c r="F23" i="198" s="1"/>
  <c r="D23" i="198"/>
  <c r="F22" i="198"/>
  <c r="E20" i="198"/>
  <c r="F20" i="198" s="1"/>
  <c r="D20" i="198"/>
  <c r="F19" i="198"/>
  <c r="E17" i="198"/>
  <c r="F17" i="198" s="1"/>
  <c r="D17" i="198"/>
  <c r="F16" i="198"/>
  <c r="E14" i="198"/>
  <c r="F14" i="198" s="1"/>
  <c r="D14" i="198"/>
  <c r="F13" i="198"/>
  <c r="B16" i="196"/>
  <c r="B7" i="196"/>
  <c r="B16" i="194"/>
  <c r="B7" i="194"/>
  <c r="E79" i="333"/>
  <c r="E78" i="333"/>
  <c r="E76" i="333"/>
  <c r="E75" i="333"/>
  <c r="E73" i="333"/>
  <c r="E72" i="333"/>
  <c r="E70" i="333"/>
  <c r="E69" i="333"/>
  <c r="E63" i="333"/>
  <c r="E62" i="333"/>
  <c r="E60" i="333"/>
  <c r="E59" i="333"/>
  <c r="E57" i="333"/>
  <c r="E56" i="333"/>
  <c r="E54" i="333"/>
  <c r="E53" i="333"/>
  <c r="E47" i="333"/>
  <c r="E46" i="333"/>
  <c r="E44" i="333"/>
  <c r="E43" i="333"/>
  <c r="E41" i="333"/>
  <c r="E40" i="333"/>
  <c r="E38" i="333"/>
  <c r="E37" i="333"/>
  <c r="D31" i="333"/>
  <c r="E30" i="333"/>
  <c r="E29" i="333"/>
  <c r="E28" i="333"/>
  <c r="E26" i="333"/>
  <c r="D26" i="333"/>
  <c r="F75" i="333" s="1"/>
  <c r="E25" i="333"/>
  <c r="E24" i="333"/>
  <c r="E23" i="333"/>
  <c r="D21" i="333"/>
  <c r="E20" i="333"/>
  <c r="E19" i="333"/>
  <c r="E18" i="333"/>
  <c r="E16" i="333"/>
  <c r="D16" i="333"/>
  <c r="F69" i="333" s="1"/>
  <c r="E15" i="333"/>
  <c r="E14" i="333"/>
  <c r="E13" i="333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543" i="332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G440" i="332"/>
  <c r="F440" i="332"/>
  <c r="E440" i="332"/>
  <c r="G439" i="332"/>
  <c r="F439" i="332"/>
  <c r="E439" i="332"/>
  <c r="G438" i="332"/>
  <c r="F438" i="332"/>
  <c r="E438" i="332"/>
  <c r="G437" i="332"/>
  <c r="F437" i="332"/>
  <c r="E437" i="332"/>
  <c r="G436" i="332"/>
  <c r="F436" i="332"/>
  <c r="E436" i="332"/>
  <c r="G435" i="332"/>
  <c r="F435" i="332"/>
  <c r="E435" i="332"/>
  <c r="G434" i="332"/>
  <c r="F434" i="332"/>
  <c r="E434" i="332"/>
  <c r="G433" i="332"/>
  <c r="F433" i="332"/>
  <c r="E433" i="332"/>
  <c r="G432" i="332"/>
  <c r="F432" i="332"/>
  <c r="E432" i="332"/>
  <c r="G431" i="332"/>
  <c r="F431" i="332"/>
  <c r="E431" i="332"/>
  <c r="G430" i="332"/>
  <c r="F430" i="332"/>
  <c r="E430" i="332"/>
  <c r="G429" i="332"/>
  <c r="F429" i="332"/>
  <c r="E429" i="332"/>
  <c r="G428" i="332"/>
  <c r="F428" i="332"/>
  <c r="E428" i="332"/>
  <c r="G427" i="332"/>
  <c r="F427" i="332"/>
  <c r="E427" i="332"/>
  <c r="G426" i="332"/>
  <c r="F426" i="332"/>
  <c r="E426" i="332"/>
  <c r="G425" i="332"/>
  <c r="F425" i="332"/>
  <c r="E425" i="332"/>
  <c r="G424" i="332"/>
  <c r="F424" i="332"/>
  <c r="E424" i="332"/>
  <c r="G423" i="332"/>
  <c r="F423" i="332"/>
  <c r="E423" i="332"/>
  <c r="G422" i="332"/>
  <c r="F422" i="332"/>
  <c r="E422" i="332"/>
  <c r="G421" i="332"/>
  <c r="F421" i="332"/>
  <c r="E421" i="332"/>
  <c r="G420" i="332"/>
  <c r="F420" i="332"/>
  <c r="E420" i="332"/>
  <c r="G419" i="332"/>
  <c r="F419" i="332"/>
  <c r="E419" i="332"/>
  <c r="G418" i="332"/>
  <c r="F418" i="332"/>
  <c r="E418" i="332"/>
  <c r="G417" i="332"/>
  <c r="F417" i="332"/>
  <c r="E417" i="332"/>
  <c r="G416" i="332"/>
  <c r="F416" i="332"/>
  <c r="E416" i="332"/>
  <c r="G415" i="332"/>
  <c r="F415" i="332"/>
  <c r="E415" i="332"/>
  <c r="G414" i="332"/>
  <c r="F414" i="332"/>
  <c r="E414" i="332"/>
  <c r="G413" i="332"/>
  <c r="F413" i="332"/>
  <c r="E413" i="332"/>
  <c r="G412" i="332"/>
  <c r="F412" i="332"/>
  <c r="E412" i="332"/>
  <c r="G411" i="332"/>
  <c r="F411" i="332"/>
  <c r="E411" i="332"/>
  <c r="G410" i="332"/>
  <c r="F410" i="332"/>
  <c r="E410" i="332"/>
  <c r="G409" i="332"/>
  <c r="F409" i="332"/>
  <c r="E409" i="332"/>
  <c r="G407" i="332"/>
  <c r="F407" i="332"/>
  <c r="E407" i="332"/>
  <c r="G406" i="332"/>
  <c r="F406" i="332"/>
  <c r="E406" i="332"/>
  <c r="G405" i="332"/>
  <c r="F405" i="332"/>
  <c r="E405" i="332"/>
  <c r="G404" i="332"/>
  <c r="F404" i="332"/>
  <c r="E404" i="332"/>
  <c r="G403" i="332"/>
  <c r="F403" i="332"/>
  <c r="E403" i="332"/>
  <c r="G402" i="332"/>
  <c r="F402" i="332"/>
  <c r="E402" i="332"/>
  <c r="G401" i="332"/>
  <c r="F401" i="332"/>
  <c r="E401" i="332"/>
  <c r="G400" i="332"/>
  <c r="F400" i="332"/>
  <c r="E400" i="332"/>
  <c r="G399" i="332"/>
  <c r="F399" i="332"/>
  <c r="E399" i="332"/>
  <c r="G398" i="332"/>
  <c r="F398" i="332"/>
  <c r="E398" i="332"/>
  <c r="G397" i="332"/>
  <c r="F397" i="332"/>
  <c r="E397" i="332"/>
  <c r="G396" i="332"/>
  <c r="F396" i="332"/>
  <c r="E396" i="332"/>
  <c r="G395" i="332"/>
  <c r="F395" i="332"/>
  <c r="E395" i="332"/>
  <c r="G394" i="332"/>
  <c r="F394" i="332"/>
  <c r="E394" i="332"/>
  <c r="G393" i="332"/>
  <c r="F393" i="332"/>
  <c r="E393" i="332"/>
  <c r="G392" i="332"/>
  <c r="F392" i="332"/>
  <c r="E392" i="332"/>
  <c r="G391" i="332"/>
  <c r="F391" i="332"/>
  <c r="E391" i="332"/>
  <c r="G390" i="332"/>
  <c r="F390" i="332"/>
  <c r="E390" i="332"/>
  <c r="G389" i="332"/>
  <c r="F389" i="332"/>
  <c r="E389" i="332"/>
  <c r="G388" i="332"/>
  <c r="F388" i="332"/>
  <c r="E388" i="332"/>
  <c r="G387" i="332"/>
  <c r="F387" i="332"/>
  <c r="E387" i="332"/>
  <c r="G386" i="332"/>
  <c r="F386" i="332"/>
  <c r="E386" i="332"/>
  <c r="G385" i="332"/>
  <c r="F385" i="332"/>
  <c r="E385" i="332"/>
  <c r="G384" i="332"/>
  <c r="F384" i="332"/>
  <c r="E384" i="332"/>
  <c r="G383" i="332"/>
  <c r="F383" i="332"/>
  <c r="E383" i="332"/>
  <c r="G382" i="332"/>
  <c r="F382" i="332"/>
  <c r="E382" i="332"/>
  <c r="G381" i="332"/>
  <c r="F381" i="332"/>
  <c r="E381" i="332"/>
  <c r="G380" i="332"/>
  <c r="F380" i="332"/>
  <c r="E380" i="332"/>
  <c r="G379" i="332"/>
  <c r="F379" i="332"/>
  <c r="E379" i="332"/>
  <c r="G378" i="332"/>
  <c r="F378" i="332"/>
  <c r="E378" i="332"/>
  <c r="G377" i="332"/>
  <c r="F377" i="332"/>
  <c r="E377" i="332"/>
  <c r="G376" i="332"/>
  <c r="F376" i="332"/>
  <c r="E376" i="332"/>
  <c r="G374" i="332"/>
  <c r="F374" i="332"/>
  <c r="E374" i="332"/>
  <c r="G373" i="332"/>
  <c r="F373" i="332"/>
  <c r="E373" i="332"/>
  <c r="G372" i="332"/>
  <c r="F372" i="332"/>
  <c r="E372" i="332"/>
  <c r="G371" i="332"/>
  <c r="F371" i="332"/>
  <c r="E371" i="332"/>
  <c r="G370" i="332"/>
  <c r="F370" i="332"/>
  <c r="E370" i="332"/>
  <c r="G369" i="332"/>
  <c r="F369" i="332"/>
  <c r="E369" i="332"/>
  <c r="G368" i="332"/>
  <c r="F368" i="332"/>
  <c r="E368" i="332"/>
  <c r="G367" i="332"/>
  <c r="F367" i="332"/>
  <c r="E367" i="332"/>
  <c r="G366" i="332"/>
  <c r="F366" i="332"/>
  <c r="E366" i="332"/>
  <c r="G365" i="332"/>
  <c r="F365" i="332"/>
  <c r="E365" i="332"/>
  <c r="G364" i="332"/>
  <c r="F364" i="332"/>
  <c r="E364" i="332"/>
  <c r="G363" i="332"/>
  <c r="F363" i="332"/>
  <c r="E363" i="332"/>
  <c r="G362" i="332"/>
  <c r="F362" i="332"/>
  <c r="E362" i="332"/>
  <c r="G361" i="332"/>
  <c r="F361" i="332"/>
  <c r="E361" i="332"/>
  <c r="G360" i="332"/>
  <c r="F360" i="332"/>
  <c r="E360" i="332"/>
  <c r="G359" i="332"/>
  <c r="F359" i="332"/>
  <c r="E359" i="332"/>
  <c r="G358" i="332"/>
  <c r="F358" i="332"/>
  <c r="E358" i="332"/>
  <c r="G357" i="332"/>
  <c r="F357" i="332"/>
  <c r="E357" i="332"/>
  <c r="G356" i="332"/>
  <c r="F356" i="332"/>
  <c r="E356" i="332"/>
  <c r="G355" i="332"/>
  <c r="F355" i="332"/>
  <c r="E355" i="332"/>
  <c r="G354" i="332"/>
  <c r="F354" i="332"/>
  <c r="E354" i="332"/>
  <c r="G353" i="332"/>
  <c r="F353" i="332"/>
  <c r="E353" i="332"/>
  <c r="G352" i="332"/>
  <c r="F352" i="332"/>
  <c r="E352" i="332"/>
  <c r="G351" i="332"/>
  <c r="F351" i="332"/>
  <c r="E351" i="332"/>
  <c r="G350" i="332"/>
  <c r="F350" i="332"/>
  <c r="E350" i="332"/>
  <c r="G349" i="332"/>
  <c r="F349" i="332"/>
  <c r="E349" i="332"/>
  <c r="G348" i="332"/>
  <c r="F348" i="332"/>
  <c r="E348" i="332"/>
  <c r="G347" i="332"/>
  <c r="F347" i="332"/>
  <c r="E347" i="332"/>
  <c r="G346" i="332"/>
  <c r="F346" i="332"/>
  <c r="E346" i="332"/>
  <c r="G345" i="332"/>
  <c r="F345" i="332"/>
  <c r="E345" i="332"/>
  <c r="G344" i="332"/>
  <c r="F344" i="332"/>
  <c r="E344" i="332"/>
  <c r="G343" i="332"/>
  <c r="F343" i="332"/>
  <c r="E343" i="332"/>
  <c r="G341" i="332"/>
  <c r="F341" i="332"/>
  <c r="E341" i="332"/>
  <c r="G340" i="332"/>
  <c r="F340" i="332"/>
  <c r="E340" i="332"/>
  <c r="G339" i="332"/>
  <c r="F339" i="332"/>
  <c r="E339" i="332"/>
  <c r="G338" i="332"/>
  <c r="F338" i="332"/>
  <c r="E338" i="332"/>
  <c r="G337" i="332"/>
  <c r="F337" i="332"/>
  <c r="E337" i="332"/>
  <c r="G336" i="332"/>
  <c r="F336" i="332"/>
  <c r="E336" i="332"/>
  <c r="G335" i="332"/>
  <c r="F335" i="332"/>
  <c r="E335" i="332"/>
  <c r="G334" i="332"/>
  <c r="F334" i="332"/>
  <c r="E334" i="332"/>
  <c r="G333" i="332"/>
  <c r="F333" i="332"/>
  <c r="E333" i="332"/>
  <c r="G332" i="332"/>
  <c r="F332" i="332"/>
  <c r="E332" i="332"/>
  <c r="G331" i="332"/>
  <c r="F331" i="332"/>
  <c r="E331" i="332"/>
  <c r="G330" i="332"/>
  <c r="F330" i="332"/>
  <c r="E330" i="332"/>
  <c r="G329" i="332"/>
  <c r="F329" i="332"/>
  <c r="E329" i="332"/>
  <c r="G328" i="332"/>
  <c r="F328" i="332"/>
  <c r="E328" i="332"/>
  <c r="G327" i="332"/>
  <c r="F327" i="332"/>
  <c r="E327" i="332"/>
  <c r="G326" i="332"/>
  <c r="F326" i="332"/>
  <c r="E326" i="332"/>
  <c r="G325" i="332"/>
  <c r="F325" i="332"/>
  <c r="E325" i="332"/>
  <c r="G324" i="332"/>
  <c r="F324" i="332"/>
  <c r="E324" i="332"/>
  <c r="G323" i="332"/>
  <c r="F323" i="332"/>
  <c r="E323" i="332"/>
  <c r="G322" i="332"/>
  <c r="F322" i="332"/>
  <c r="E322" i="332"/>
  <c r="G321" i="332"/>
  <c r="F321" i="332"/>
  <c r="E321" i="332"/>
  <c r="G320" i="332"/>
  <c r="F320" i="332"/>
  <c r="E320" i="332"/>
  <c r="G319" i="332"/>
  <c r="F319" i="332"/>
  <c r="E319" i="332"/>
  <c r="G318" i="332"/>
  <c r="F318" i="332"/>
  <c r="E318" i="332"/>
  <c r="G317" i="332"/>
  <c r="F317" i="332"/>
  <c r="E317" i="332"/>
  <c r="G316" i="332"/>
  <c r="F316" i="332"/>
  <c r="E316" i="332"/>
  <c r="G315" i="332"/>
  <c r="F315" i="332"/>
  <c r="E315" i="332"/>
  <c r="G314" i="332"/>
  <c r="F314" i="332"/>
  <c r="E314" i="332"/>
  <c r="G313" i="332"/>
  <c r="F313" i="332"/>
  <c r="E313" i="332"/>
  <c r="G312" i="332"/>
  <c r="F312" i="332"/>
  <c r="E312" i="332"/>
  <c r="G311" i="332"/>
  <c r="F311" i="332"/>
  <c r="E311" i="332"/>
  <c r="G310" i="332"/>
  <c r="F310" i="332"/>
  <c r="E310" i="332"/>
  <c r="G303" i="332"/>
  <c r="F303" i="332"/>
  <c r="E303" i="332"/>
  <c r="G302" i="332"/>
  <c r="F302" i="332"/>
  <c r="E302" i="332"/>
  <c r="G301" i="332"/>
  <c r="F301" i="332"/>
  <c r="E301" i="332"/>
  <c r="G300" i="332"/>
  <c r="F300" i="332"/>
  <c r="E300" i="332"/>
  <c r="G299" i="332"/>
  <c r="F299" i="332"/>
  <c r="E299" i="332"/>
  <c r="G298" i="332"/>
  <c r="F298" i="332"/>
  <c r="E298" i="332"/>
  <c r="G297" i="332"/>
  <c r="F297" i="332"/>
  <c r="E297" i="332"/>
  <c r="G296" i="332"/>
  <c r="F296" i="332"/>
  <c r="E296" i="332"/>
  <c r="G295" i="332"/>
  <c r="F295" i="332"/>
  <c r="E295" i="332"/>
  <c r="G294" i="332"/>
  <c r="F294" i="332"/>
  <c r="E294" i="332"/>
  <c r="G293" i="332"/>
  <c r="F293" i="332"/>
  <c r="E293" i="332"/>
  <c r="G292" i="332"/>
  <c r="F292" i="332"/>
  <c r="E292" i="332"/>
  <c r="G291" i="332"/>
  <c r="F291" i="332"/>
  <c r="E291" i="332"/>
  <c r="G290" i="332"/>
  <c r="F290" i="332"/>
  <c r="E290" i="332"/>
  <c r="G289" i="332"/>
  <c r="F289" i="332"/>
  <c r="E289" i="332"/>
  <c r="G288" i="332"/>
  <c r="F288" i="332"/>
  <c r="E288" i="332"/>
  <c r="G287" i="332"/>
  <c r="F287" i="332"/>
  <c r="E287" i="332"/>
  <c r="G286" i="332"/>
  <c r="F286" i="332"/>
  <c r="E286" i="332"/>
  <c r="G285" i="332"/>
  <c r="F285" i="332"/>
  <c r="E285" i="332"/>
  <c r="G284" i="332"/>
  <c r="F284" i="332"/>
  <c r="E284" i="332"/>
  <c r="G283" i="332"/>
  <c r="F283" i="332"/>
  <c r="E283" i="332"/>
  <c r="G282" i="332"/>
  <c r="F282" i="332"/>
  <c r="E282" i="332"/>
  <c r="G281" i="332"/>
  <c r="F281" i="332"/>
  <c r="E281" i="332"/>
  <c r="G280" i="332"/>
  <c r="F280" i="332"/>
  <c r="E280" i="332"/>
  <c r="G279" i="332"/>
  <c r="F279" i="332"/>
  <c r="E279" i="332"/>
  <c r="G278" i="332"/>
  <c r="F278" i="332"/>
  <c r="E278" i="332"/>
  <c r="G277" i="332"/>
  <c r="F277" i="332"/>
  <c r="E277" i="332"/>
  <c r="G276" i="332"/>
  <c r="F276" i="332"/>
  <c r="E276" i="332"/>
  <c r="G275" i="332"/>
  <c r="F275" i="332"/>
  <c r="E275" i="332"/>
  <c r="G274" i="332"/>
  <c r="F274" i="332"/>
  <c r="E274" i="332"/>
  <c r="G273" i="332"/>
  <c r="F273" i="332"/>
  <c r="E273" i="332"/>
  <c r="G272" i="332"/>
  <c r="F272" i="332"/>
  <c r="E272" i="332"/>
  <c r="G270" i="332"/>
  <c r="F270" i="332"/>
  <c r="E270" i="332"/>
  <c r="G269" i="332"/>
  <c r="F269" i="332"/>
  <c r="E269" i="332"/>
  <c r="G268" i="332"/>
  <c r="F268" i="332"/>
  <c r="E268" i="332"/>
  <c r="G267" i="332"/>
  <c r="F267" i="332"/>
  <c r="E267" i="332"/>
  <c r="G266" i="332"/>
  <c r="F266" i="332"/>
  <c r="E266" i="332"/>
  <c r="G265" i="332"/>
  <c r="F265" i="332"/>
  <c r="E265" i="332"/>
  <c r="G264" i="332"/>
  <c r="F264" i="332"/>
  <c r="E264" i="332"/>
  <c r="G263" i="332"/>
  <c r="F263" i="332"/>
  <c r="E263" i="332"/>
  <c r="G262" i="332"/>
  <c r="F262" i="332"/>
  <c r="E262" i="332"/>
  <c r="G261" i="332"/>
  <c r="F261" i="332"/>
  <c r="E261" i="332"/>
  <c r="G260" i="332"/>
  <c r="F260" i="332"/>
  <c r="E260" i="332"/>
  <c r="G259" i="332"/>
  <c r="F259" i="332"/>
  <c r="E259" i="332"/>
  <c r="G258" i="332"/>
  <c r="F258" i="332"/>
  <c r="E258" i="332"/>
  <c r="G257" i="332"/>
  <c r="F257" i="332"/>
  <c r="E257" i="332"/>
  <c r="G256" i="332"/>
  <c r="F256" i="332"/>
  <c r="E256" i="332"/>
  <c r="G255" i="332"/>
  <c r="F255" i="332"/>
  <c r="E255" i="332"/>
  <c r="G254" i="332"/>
  <c r="F254" i="332"/>
  <c r="E254" i="332"/>
  <c r="G253" i="332"/>
  <c r="F253" i="332"/>
  <c r="E253" i="332"/>
  <c r="G252" i="332"/>
  <c r="F252" i="332"/>
  <c r="E252" i="332"/>
  <c r="G251" i="332"/>
  <c r="F251" i="332"/>
  <c r="E251" i="332"/>
  <c r="G250" i="332"/>
  <c r="F250" i="332"/>
  <c r="E250" i="332"/>
  <c r="G249" i="332"/>
  <c r="F249" i="332"/>
  <c r="E249" i="332"/>
  <c r="G248" i="332"/>
  <c r="F248" i="332"/>
  <c r="E248" i="332"/>
  <c r="G247" i="332"/>
  <c r="F247" i="332"/>
  <c r="E247" i="332"/>
  <c r="G246" i="332"/>
  <c r="F246" i="332"/>
  <c r="E246" i="332"/>
  <c r="G245" i="332"/>
  <c r="F245" i="332"/>
  <c r="E245" i="332"/>
  <c r="G244" i="332"/>
  <c r="F244" i="332"/>
  <c r="E244" i="332"/>
  <c r="G243" i="332"/>
  <c r="F243" i="332"/>
  <c r="E243" i="332"/>
  <c r="G242" i="332"/>
  <c r="F242" i="332"/>
  <c r="E242" i="332"/>
  <c r="G241" i="332"/>
  <c r="F241" i="332"/>
  <c r="E241" i="332"/>
  <c r="G240" i="332"/>
  <c r="F240" i="332"/>
  <c r="E240" i="332"/>
  <c r="G239" i="332"/>
  <c r="F239" i="332"/>
  <c r="E239" i="332"/>
  <c r="G237" i="332"/>
  <c r="F237" i="332"/>
  <c r="E237" i="332"/>
  <c r="G236" i="332"/>
  <c r="F236" i="332"/>
  <c r="E236" i="332"/>
  <c r="G235" i="332"/>
  <c r="F235" i="332"/>
  <c r="E235" i="332"/>
  <c r="G234" i="332"/>
  <c r="F234" i="332"/>
  <c r="E234" i="332"/>
  <c r="G233" i="332"/>
  <c r="F233" i="332"/>
  <c r="E233" i="332"/>
  <c r="G232" i="332"/>
  <c r="F232" i="332"/>
  <c r="E232" i="332"/>
  <c r="G231" i="332"/>
  <c r="F231" i="332"/>
  <c r="E231" i="332"/>
  <c r="G230" i="332"/>
  <c r="F230" i="332"/>
  <c r="E230" i="332"/>
  <c r="G229" i="332"/>
  <c r="F229" i="332"/>
  <c r="E229" i="332"/>
  <c r="G228" i="332"/>
  <c r="F228" i="332"/>
  <c r="E228" i="332"/>
  <c r="G227" i="332"/>
  <c r="F227" i="332"/>
  <c r="E227" i="332"/>
  <c r="G226" i="332"/>
  <c r="F226" i="332"/>
  <c r="E226" i="332"/>
  <c r="G225" i="332"/>
  <c r="F225" i="332"/>
  <c r="E225" i="332"/>
  <c r="G224" i="332"/>
  <c r="F224" i="332"/>
  <c r="E224" i="332"/>
  <c r="G223" i="332"/>
  <c r="F223" i="332"/>
  <c r="E223" i="332"/>
  <c r="G222" i="332"/>
  <c r="F222" i="332"/>
  <c r="E222" i="332"/>
  <c r="G221" i="332"/>
  <c r="F221" i="332"/>
  <c r="E221" i="332"/>
  <c r="G220" i="332"/>
  <c r="F220" i="332"/>
  <c r="E220" i="332"/>
  <c r="G219" i="332"/>
  <c r="F219" i="332"/>
  <c r="E219" i="332"/>
  <c r="G218" i="332"/>
  <c r="F218" i="332"/>
  <c r="E218" i="332"/>
  <c r="G217" i="332"/>
  <c r="F217" i="332"/>
  <c r="E217" i="332"/>
  <c r="G216" i="332"/>
  <c r="F216" i="332"/>
  <c r="E216" i="332"/>
  <c r="G215" i="332"/>
  <c r="F215" i="332"/>
  <c r="E215" i="332"/>
  <c r="G214" i="332"/>
  <c r="F214" i="332"/>
  <c r="E214" i="332"/>
  <c r="G213" i="332"/>
  <c r="F213" i="332"/>
  <c r="E213" i="332"/>
  <c r="G212" i="332"/>
  <c r="F212" i="332"/>
  <c r="E212" i="332"/>
  <c r="G211" i="332"/>
  <c r="F211" i="332"/>
  <c r="E211" i="332"/>
  <c r="G210" i="332"/>
  <c r="F210" i="332"/>
  <c r="E210" i="332"/>
  <c r="G209" i="332"/>
  <c r="F209" i="332"/>
  <c r="E209" i="332"/>
  <c r="G208" i="332"/>
  <c r="F208" i="332"/>
  <c r="E208" i="332"/>
  <c r="G207" i="332"/>
  <c r="F207" i="332"/>
  <c r="E207" i="332"/>
  <c r="G206" i="332"/>
  <c r="F206" i="332"/>
  <c r="E206" i="332"/>
  <c r="G204" i="332"/>
  <c r="F204" i="332"/>
  <c r="E204" i="332"/>
  <c r="G203" i="332"/>
  <c r="F203" i="332"/>
  <c r="E203" i="332"/>
  <c r="G202" i="332"/>
  <c r="F202" i="332"/>
  <c r="E202" i="332"/>
  <c r="G201" i="332"/>
  <c r="F201" i="332"/>
  <c r="E201" i="332"/>
  <c r="G200" i="332"/>
  <c r="F200" i="332"/>
  <c r="E200" i="332"/>
  <c r="G199" i="332"/>
  <c r="F199" i="332"/>
  <c r="E199" i="332"/>
  <c r="G198" i="332"/>
  <c r="F198" i="332"/>
  <c r="E198" i="332"/>
  <c r="G197" i="332"/>
  <c r="F197" i="332"/>
  <c r="E197" i="332"/>
  <c r="G196" i="332"/>
  <c r="F196" i="332"/>
  <c r="E196" i="332"/>
  <c r="G195" i="332"/>
  <c r="F195" i="332"/>
  <c r="E195" i="332"/>
  <c r="G194" i="332"/>
  <c r="F194" i="332"/>
  <c r="E194" i="332"/>
  <c r="G193" i="332"/>
  <c r="F193" i="332"/>
  <c r="E193" i="332"/>
  <c r="G192" i="332"/>
  <c r="F192" i="332"/>
  <c r="E192" i="332"/>
  <c r="G191" i="332"/>
  <c r="F191" i="332"/>
  <c r="E191" i="332"/>
  <c r="G190" i="332"/>
  <c r="F190" i="332"/>
  <c r="E190" i="332"/>
  <c r="G189" i="332"/>
  <c r="F189" i="332"/>
  <c r="E189" i="332"/>
  <c r="G188" i="332"/>
  <c r="F188" i="332"/>
  <c r="E188" i="332"/>
  <c r="G187" i="332"/>
  <c r="F187" i="332"/>
  <c r="E187" i="332"/>
  <c r="G186" i="332"/>
  <c r="F186" i="332"/>
  <c r="E186" i="332"/>
  <c r="G185" i="332"/>
  <c r="F185" i="332"/>
  <c r="E185" i="332"/>
  <c r="G184" i="332"/>
  <c r="F184" i="332"/>
  <c r="E184" i="332"/>
  <c r="G183" i="332"/>
  <c r="F183" i="332"/>
  <c r="E183" i="332"/>
  <c r="G182" i="332"/>
  <c r="F182" i="332"/>
  <c r="E182" i="332"/>
  <c r="G181" i="332"/>
  <c r="F181" i="332"/>
  <c r="E181" i="332"/>
  <c r="G180" i="332"/>
  <c r="F180" i="332"/>
  <c r="E180" i="332"/>
  <c r="G179" i="332"/>
  <c r="F179" i="332"/>
  <c r="E179" i="332"/>
  <c r="G178" i="332"/>
  <c r="F178" i="332"/>
  <c r="E178" i="332"/>
  <c r="G177" i="332"/>
  <c r="F177" i="332"/>
  <c r="E177" i="332"/>
  <c r="G176" i="332"/>
  <c r="F176" i="332"/>
  <c r="E176" i="332"/>
  <c r="G175" i="332"/>
  <c r="F175" i="332"/>
  <c r="E175" i="332"/>
  <c r="G174" i="332"/>
  <c r="F174" i="332"/>
  <c r="E174" i="332"/>
  <c r="G173" i="332"/>
  <c r="F173" i="332"/>
  <c r="E173" i="332"/>
  <c r="G167" i="332"/>
  <c r="F167" i="332"/>
  <c r="E167" i="332"/>
  <c r="G166" i="332"/>
  <c r="F166" i="332"/>
  <c r="E166" i="332"/>
  <c r="G165" i="332"/>
  <c r="F165" i="332"/>
  <c r="E165" i="332"/>
  <c r="G164" i="332"/>
  <c r="F164" i="332"/>
  <c r="E164" i="332"/>
  <c r="G163" i="332"/>
  <c r="F163" i="332"/>
  <c r="E163" i="332"/>
  <c r="G162" i="332"/>
  <c r="F162" i="332"/>
  <c r="E162" i="332"/>
  <c r="G161" i="332"/>
  <c r="F161" i="332"/>
  <c r="E161" i="332"/>
  <c r="G160" i="332"/>
  <c r="F160" i="332"/>
  <c r="E160" i="332"/>
  <c r="G159" i="332"/>
  <c r="F159" i="332"/>
  <c r="E159" i="332"/>
  <c r="G158" i="332"/>
  <c r="F158" i="332"/>
  <c r="E158" i="332"/>
  <c r="G157" i="332"/>
  <c r="F157" i="332"/>
  <c r="E157" i="332"/>
  <c r="G156" i="332"/>
  <c r="F156" i="332"/>
  <c r="E156" i="332"/>
  <c r="G155" i="332"/>
  <c r="F155" i="332"/>
  <c r="E155" i="332"/>
  <c r="G154" i="332"/>
  <c r="F154" i="332"/>
  <c r="E154" i="332"/>
  <c r="G153" i="332"/>
  <c r="F153" i="332"/>
  <c r="E153" i="332"/>
  <c r="G152" i="332"/>
  <c r="F152" i="332"/>
  <c r="E152" i="332"/>
  <c r="G151" i="332"/>
  <c r="F151" i="332"/>
  <c r="E151" i="332"/>
  <c r="G150" i="332"/>
  <c r="F150" i="332"/>
  <c r="E150" i="332"/>
  <c r="G149" i="332"/>
  <c r="F149" i="332"/>
  <c r="E149" i="332"/>
  <c r="G148" i="332"/>
  <c r="F148" i="332"/>
  <c r="E148" i="332"/>
  <c r="G147" i="332"/>
  <c r="F147" i="332"/>
  <c r="E147" i="332"/>
  <c r="G146" i="332"/>
  <c r="F146" i="332"/>
  <c r="E146" i="332"/>
  <c r="G145" i="332"/>
  <c r="F145" i="332"/>
  <c r="E145" i="332"/>
  <c r="G144" i="332"/>
  <c r="F144" i="332"/>
  <c r="E144" i="332"/>
  <c r="G143" i="332"/>
  <c r="F143" i="332"/>
  <c r="E143" i="332"/>
  <c r="G142" i="332"/>
  <c r="F142" i="332"/>
  <c r="E142" i="332"/>
  <c r="G141" i="332"/>
  <c r="F141" i="332"/>
  <c r="E141" i="332"/>
  <c r="G140" i="332"/>
  <c r="F140" i="332"/>
  <c r="E140" i="332"/>
  <c r="G139" i="332"/>
  <c r="F139" i="332"/>
  <c r="E139" i="332"/>
  <c r="G138" i="332"/>
  <c r="F138" i="332"/>
  <c r="E138" i="332"/>
  <c r="G137" i="332"/>
  <c r="F137" i="332"/>
  <c r="E137" i="332"/>
  <c r="G136" i="332"/>
  <c r="F136" i="332"/>
  <c r="E136" i="332"/>
  <c r="G134" i="332"/>
  <c r="F134" i="332"/>
  <c r="E134" i="332"/>
  <c r="G133" i="332"/>
  <c r="F133" i="332"/>
  <c r="E133" i="332"/>
  <c r="G132" i="332"/>
  <c r="F132" i="332"/>
  <c r="E132" i="332"/>
  <c r="G131" i="332"/>
  <c r="F131" i="332"/>
  <c r="E131" i="332"/>
  <c r="G130" i="332"/>
  <c r="F130" i="332"/>
  <c r="E130" i="332"/>
  <c r="G129" i="332"/>
  <c r="F129" i="332"/>
  <c r="E129" i="332"/>
  <c r="G128" i="332"/>
  <c r="F128" i="332"/>
  <c r="E128" i="332"/>
  <c r="G127" i="332"/>
  <c r="F127" i="332"/>
  <c r="E127" i="332"/>
  <c r="G126" i="332"/>
  <c r="F126" i="332"/>
  <c r="E126" i="332"/>
  <c r="G125" i="332"/>
  <c r="F125" i="332"/>
  <c r="E125" i="332"/>
  <c r="G124" i="332"/>
  <c r="F124" i="332"/>
  <c r="E124" i="332"/>
  <c r="G123" i="332"/>
  <c r="F123" i="332"/>
  <c r="E123" i="332"/>
  <c r="G122" i="332"/>
  <c r="F122" i="332"/>
  <c r="E122" i="332"/>
  <c r="G121" i="332"/>
  <c r="F121" i="332"/>
  <c r="E121" i="332"/>
  <c r="G120" i="332"/>
  <c r="F120" i="332"/>
  <c r="E120" i="332"/>
  <c r="G119" i="332"/>
  <c r="F119" i="332"/>
  <c r="E119" i="332"/>
  <c r="G118" i="332"/>
  <c r="F118" i="332"/>
  <c r="E118" i="332"/>
  <c r="G117" i="332"/>
  <c r="F117" i="332"/>
  <c r="E117" i="332"/>
  <c r="G116" i="332"/>
  <c r="F116" i="332"/>
  <c r="E116" i="332"/>
  <c r="G115" i="332"/>
  <c r="F115" i="332"/>
  <c r="E115" i="332"/>
  <c r="G114" i="332"/>
  <c r="F114" i="332"/>
  <c r="E114" i="332"/>
  <c r="G113" i="332"/>
  <c r="F113" i="332"/>
  <c r="E113" i="332"/>
  <c r="G112" i="332"/>
  <c r="F112" i="332"/>
  <c r="E112" i="332"/>
  <c r="G111" i="332"/>
  <c r="F111" i="332"/>
  <c r="E111" i="332"/>
  <c r="G110" i="332"/>
  <c r="F110" i="332"/>
  <c r="E110" i="332"/>
  <c r="G109" i="332"/>
  <c r="F109" i="332"/>
  <c r="E109" i="332"/>
  <c r="G108" i="332"/>
  <c r="F108" i="332"/>
  <c r="E108" i="332"/>
  <c r="G107" i="332"/>
  <c r="F107" i="332"/>
  <c r="E107" i="332"/>
  <c r="G106" i="332"/>
  <c r="F106" i="332"/>
  <c r="E106" i="332"/>
  <c r="G105" i="332"/>
  <c r="F105" i="332"/>
  <c r="E105" i="332"/>
  <c r="G104" i="332"/>
  <c r="F104" i="332"/>
  <c r="E104" i="332"/>
  <c r="G103" i="332"/>
  <c r="F103" i="332"/>
  <c r="E103" i="332"/>
  <c r="G101" i="332"/>
  <c r="F101" i="332"/>
  <c r="E101" i="332"/>
  <c r="G100" i="332"/>
  <c r="F100" i="332"/>
  <c r="E100" i="332"/>
  <c r="G99" i="332"/>
  <c r="F99" i="332"/>
  <c r="E99" i="332"/>
  <c r="G98" i="332"/>
  <c r="F98" i="332"/>
  <c r="E98" i="332"/>
  <c r="G97" i="332"/>
  <c r="F97" i="332"/>
  <c r="E97" i="332"/>
  <c r="G96" i="332"/>
  <c r="F96" i="332"/>
  <c r="E96" i="332"/>
  <c r="G95" i="332"/>
  <c r="F95" i="332"/>
  <c r="E95" i="332"/>
  <c r="G94" i="332"/>
  <c r="F94" i="332"/>
  <c r="E94" i="332"/>
  <c r="G93" i="332"/>
  <c r="F93" i="332"/>
  <c r="E93" i="332"/>
  <c r="G92" i="332"/>
  <c r="F92" i="332"/>
  <c r="E92" i="332"/>
  <c r="G91" i="332"/>
  <c r="F91" i="332"/>
  <c r="E91" i="332"/>
  <c r="G90" i="332"/>
  <c r="F90" i="332"/>
  <c r="E90" i="332"/>
  <c r="G89" i="332"/>
  <c r="F89" i="332"/>
  <c r="E89" i="332"/>
  <c r="G88" i="332"/>
  <c r="F88" i="332"/>
  <c r="E88" i="332"/>
  <c r="G87" i="332"/>
  <c r="F87" i="332"/>
  <c r="E87" i="332"/>
  <c r="G86" i="332"/>
  <c r="F86" i="332"/>
  <c r="E86" i="332"/>
  <c r="G85" i="332"/>
  <c r="F85" i="332"/>
  <c r="E85" i="332"/>
  <c r="G84" i="332"/>
  <c r="F84" i="332"/>
  <c r="E84" i="332"/>
  <c r="G83" i="332"/>
  <c r="F83" i="332"/>
  <c r="E83" i="332"/>
  <c r="G82" i="332"/>
  <c r="F82" i="332"/>
  <c r="E82" i="332"/>
  <c r="G81" i="332"/>
  <c r="F81" i="332"/>
  <c r="E81" i="332"/>
  <c r="G80" i="332"/>
  <c r="F80" i="332"/>
  <c r="E80" i="332"/>
  <c r="G79" i="332"/>
  <c r="F79" i="332"/>
  <c r="E79" i="332"/>
  <c r="G78" i="332"/>
  <c r="F78" i="332"/>
  <c r="E78" i="332"/>
  <c r="G77" i="332"/>
  <c r="F77" i="332"/>
  <c r="E77" i="332"/>
  <c r="G76" i="332"/>
  <c r="F76" i="332"/>
  <c r="E76" i="332"/>
  <c r="G75" i="332"/>
  <c r="F75" i="332"/>
  <c r="E75" i="332"/>
  <c r="G74" i="332"/>
  <c r="F74" i="332"/>
  <c r="E74" i="332"/>
  <c r="G73" i="332"/>
  <c r="F73" i="332"/>
  <c r="E73" i="332"/>
  <c r="G72" i="332"/>
  <c r="F72" i="332"/>
  <c r="E72" i="332"/>
  <c r="G71" i="332"/>
  <c r="F71" i="332"/>
  <c r="E71" i="332"/>
  <c r="G70" i="332"/>
  <c r="F70" i="332"/>
  <c r="E70" i="332"/>
  <c r="G68" i="332"/>
  <c r="F68" i="332"/>
  <c r="E68" i="332"/>
  <c r="G67" i="332"/>
  <c r="F67" i="332"/>
  <c r="E67" i="332"/>
  <c r="G66" i="332"/>
  <c r="F66" i="332"/>
  <c r="E66" i="332"/>
  <c r="G65" i="332"/>
  <c r="F65" i="332"/>
  <c r="E65" i="332"/>
  <c r="G64" i="332"/>
  <c r="F64" i="332"/>
  <c r="E64" i="332"/>
  <c r="G63" i="332"/>
  <c r="F63" i="332"/>
  <c r="E63" i="332"/>
  <c r="G62" i="332"/>
  <c r="F62" i="332"/>
  <c r="E62" i="332"/>
  <c r="G61" i="332"/>
  <c r="F61" i="332"/>
  <c r="E61" i="332"/>
  <c r="G60" i="332"/>
  <c r="F60" i="332"/>
  <c r="E60" i="332"/>
  <c r="G59" i="332"/>
  <c r="F59" i="332"/>
  <c r="E59" i="332"/>
  <c r="G58" i="332"/>
  <c r="F58" i="332"/>
  <c r="E58" i="332"/>
  <c r="G57" i="332"/>
  <c r="F57" i="332"/>
  <c r="E57" i="332"/>
  <c r="G56" i="332"/>
  <c r="F56" i="332"/>
  <c r="E56" i="332"/>
  <c r="G55" i="332"/>
  <c r="F55" i="332"/>
  <c r="E55" i="332"/>
  <c r="G54" i="332"/>
  <c r="F54" i="332"/>
  <c r="E54" i="332"/>
  <c r="G53" i="332"/>
  <c r="F53" i="332"/>
  <c r="E53" i="332"/>
  <c r="G52" i="332"/>
  <c r="F52" i="332"/>
  <c r="E52" i="332"/>
  <c r="G51" i="332"/>
  <c r="F51" i="332"/>
  <c r="E51" i="332"/>
  <c r="G50" i="332"/>
  <c r="F50" i="332"/>
  <c r="E50" i="332"/>
  <c r="G49" i="332"/>
  <c r="F49" i="332"/>
  <c r="E49" i="332"/>
  <c r="G48" i="332"/>
  <c r="F48" i="332"/>
  <c r="E48" i="332"/>
  <c r="G47" i="332"/>
  <c r="F47" i="332"/>
  <c r="E47" i="332"/>
  <c r="G46" i="332"/>
  <c r="F46" i="332"/>
  <c r="E46" i="332"/>
  <c r="G45" i="332"/>
  <c r="F45" i="332"/>
  <c r="E45" i="332"/>
  <c r="G44" i="332"/>
  <c r="F44" i="332"/>
  <c r="E44" i="332"/>
  <c r="G43" i="332"/>
  <c r="F43" i="332"/>
  <c r="E43" i="332"/>
  <c r="G42" i="332"/>
  <c r="F42" i="332"/>
  <c r="E42" i="332"/>
  <c r="G41" i="332"/>
  <c r="F41" i="332"/>
  <c r="E41" i="332"/>
  <c r="G40" i="332"/>
  <c r="F40" i="332"/>
  <c r="E40" i="332"/>
  <c r="G39" i="332"/>
  <c r="F39" i="332"/>
  <c r="E39" i="332"/>
  <c r="G38" i="332"/>
  <c r="F38" i="332"/>
  <c r="E38" i="332"/>
  <c r="G37" i="332"/>
  <c r="F37" i="332"/>
  <c r="E37" i="332"/>
  <c r="E31" i="332"/>
  <c r="E30" i="332"/>
  <c r="E29" i="332"/>
  <c r="E28" i="332"/>
  <c r="E26" i="332"/>
  <c r="E25" i="332"/>
  <c r="E24" i="332"/>
  <c r="E23" i="332"/>
  <c r="E21" i="332"/>
  <c r="E20" i="332"/>
  <c r="E19" i="332"/>
  <c r="E18" i="332"/>
  <c r="E16" i="332"/>
  <c r="E15" i="332"/>
  <c r="E14" i="332"/>
  <c r="E13" i="332"/>
  <c r="B3" i="161"/>
  <c r="E31" i="22"/>
  <c r="D31" i="22"/>
  <c r="F31" i="22" s="1"/>
  <c r="C31" i="22"/>
  <c r="E29" i="22"/>
  <c r="D29" i="22"/>
  <c r="F29" i="22" s="1"/>
  <c r="C29" i="22"/>
  <c r="E28" i="22"/>
  <c r="D28" i="22"/>
  <c r="F28" i="22" s="1"/>
  <c r="C28" i="22"/>
  <c r="E27" i="22"/>
  <c r="D27" i="22"/>
  <c r="F27" i="22" s="1"/>
  <c r="C27" i="22"/>
  <c r="E26" i="22"/>
  <c r="D26" i="22"/>
  <c r="F26" i="22" s="1"/>
  <c r="C26" i="22"/>
  <c r="E25" i="22"/>
  <c r="D25" i="22"/>
  <c r="F25" i="22" s="1"/>
  <c r="C25" i="22"/>
  <c r="E24" i="22"/>
  <c r="D24" i="22"/>
  <c r="F24" i="22" s="1"/>
  <c r="C24" i="22"/>
  <c r="E23" i="22"/>
  <c r="D23" i="22"/>
  <c r="F23" i="22" s="1"/>
  <c r="C23" i="22"/>
  <c r="E22" i="22"/>
  <c r="D22" i="22"/>
  <c r="F22" i="22" s="1"/>
  <c r="C22" i="22"/>
  <c r="E21" i="22"/>
  <c r="D21" i="22"/>
  <c r="F21" i="22" s="1"/>
  <c r="C21" i="22"/>
  <c r="E20" i="22"/>
  <c r="D20" i="22"/>
  <c r="F20" i="22" s="1"/>
  <c r="C20" i="22"/>
  <c r="E19" i="22"/>
  <c r="D19" i="22"/>
  <c r="F19" i="22" s="1"/>
  <c r="C19" i="22"/>
  <c r="E18" i="22"/>
  <c r="D18" i="22"/>
  <c r="F18" i="22" s="1"/>
  <c r="C18" i="22"/>
  <c r="E16" i="22"/>
  <c r="D16" i="22"/>
  <c r="F16" i="22" s="1"/>
  <c r="C16" i="22"/>
  <c r="E15" i="22"/>
  <c r="D15" i="22"/>
  <c r="F15" i="22" s="1"/>
  <c r="C15" i="22"/>
  <c r="E14" i="22"/>
  <c r="D14" i="22"/>
  <c r="F14" i="22" s="1"/>
  <c r="C14" i="22"/>
  <c r="E13" i="22"/>
  <c r="D13" i="22"/>
  <c r="F13" i="22" s="1"/>
  <c r="C13" i="22"/>
  <c r="E12" i="22"/>
  <c r="D12" i="22"/>
  <c r="F12" i="22" s="1"/>
  <c r="C12" i="22"/>
  <c r="E11" i="22"/>
  <c r="D11" i="22"/>
  <c r="F11" i="22" s="1"/>
  <c r="C11" i="22"/>
  <c r="E10" i="22"/>
  <c r="D10" i="22"/>
  <c r="F10" i="22" s="1"/>
  <c r="C10" i="22"/>
  <c r="E9" i="22"/>
  <c r="D9" i="22"/>
  <c r="F9" i="22" s="1"/>
  <c r="C9" i="22"/>
  <c r="E8" i="22"/>
  <c r="D8" i="22"/>
  <c r="F8" i="22" s="1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B3" i="160"/>
  <c r="E31" i="21"/>
  <c r="D31" i="21"/>
  <c r="C31" i="21"/>
  <c r="F31" i="21" s="1"/>
  <c r="E29" i="21"/>
  <c r="D29" i="21"/>
  <c r="C29" i="21"/>
  <c r="F29" i="21" s="1"/>
  <c r="E28" i="21"/>
  <c r="D28" i="21"/>
  <c r="C28" i="21"/>
  <c r="F28" i="21" s="1"/>
  <c r="E27" i="21"/>
  <c r="D27" i="21"/>
  <c r="C27" i="21"/>
  <c r="F27" i="21" s="1"/>
  <c r="E26" i="21"/>
  <c r="D26" i="21"/>
  <c r="C26" i="21"/>
  <c r="F26" i="21" s="1"/>
  <c r="E25" i="21"/>
  <c r="D25" i="21"/>
  <c r="C25" i="21"/>
  <c r="F25" i="21" s="1"/>
  <c r="E24" i="21"/>
  <c r="D24" i="21"/>
  <c r="C24" i="21"/>
  <c r="F24" i="21" s="1"/>
  <c r="E23" i="21"/>
  <c r="D23" i="21"/>
  <c r="C23" i="21"/>
  <c r="F23" i="21" s="1"/>
  <c r="E22" i="21"/>
  <c r="D22" i="21"/>
  <c r="C22" i="21"/>
  <c r="F22" i="21" s="1"/>
  <c r="E21" i="21"/>
  <c r="D21" i="21"/>
  <c r="C21" i="21"/>
  <c r="F21" i="21" s="1"/>
  <c r="E20" i="21"/>
  <c r="D20" i="21"/>
  <c r="C20" i="21"/>
  <c r="F20" i="21" s="1"/>
  <c r="E19" i="21"/>
  <c r="D19" i="21"/>
  <c r="C19" i="21"/>
  <c r="F19" i="21" s="1"/>
  <c r="E18" i="21"/>
  <c r="D18" i="21"/>
  <c r="C18" i="21"/>
  <c r="F18" i="21" s="1"/>
  <c r="E16" i="21"/>
  <c r="D16" i="21"/>
  <c r="C16" i="21"/>
  <c r="F16" i="21" s="1"/>
  <c r="E15" i="21"/>
  <c r="D15" i="21"/>
  <c r="C15" i="21"/>
  <c r="F15" i="21" s="1"/>
  <c r="E14" i="21"/>
  <c r="D14" i="21"/>
  <c r="C14" i="21"/>
  <c r="F14" i="21" s="1"/>
  <c r="E13" i="21"/>
  <c r="D13" i="21"/>
  <c r="C13" i="21"/>
  <c r="F13" i="21" s="1"/>
  <c r="E12" i="21"/>
  <c r="D12" i="21"/>
  <c r="C12" i="21"/>
  <c r="F12" i="21" s="1"/>
  <c r="E11" i="21"/>
  <c r="D11" i="21"/>
  <c r="C11" i="21"/>
  <c r="F11" i="21" s="1"/>
  <c r="E10" i="21"/>
  <c r="D10" i="21"/>
  <c r="C10" i="21"/>
  <c r="F10" i="21" s="1"/>
  <c r="E9" i="21"/>
  <c r="D9" i="21"/>
  <c r="C9" i="21"/>
  <c r="F9" i="21" s="1"/>
  <c r="E8" i="21"/>
  <c r="D8" i="21"/>
  <c r="C8" i="21"/>
  <c r="F8" i="21" s="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B3" i="159"/>
  <c r="F39" i="20"/>
  <c r="E39" i="20"/>
  <c r="D39" i="20"/>
  <c r="C39" i="20"/>
  <c r="F38" i="20"/>
  <c r="E38" i="20"/>
  <c r="D38" i="20"/>
  <c r="C38" i="20"/>
  <c r="F37" i="20"/>
  <c r="E37" i="20"/>
  <c r="D37" i="20"/>
  <c r="C37" i="20"/>
  <c r="F36" i="20"/>
  <c r="E36" i="20"/>
  <c r="D36" i="20"/>
  <c r="C36" i="20"/>
  <c r="F35" i="20"/>
  <c r="E35" i="20"/>
  <c r="D35" i="20"/>
  <c r="C35" i="20"/>
  <c r="F34" i="20"/>
  <c r="E34" i="20"/>
  <c r="D34" i="20"/>
  <c r="C34" i="20"/>
  <c r="F33" i="20"/>
  <c r="E33" i="20"/>
  <c r="D33" i="20"/>
  <c r="C33" i="20"/>
  <c r="F32" i="20"/>
  <c r="E32" i="20"/>
  <c r="D32" i="20"/>
  <c r="C32" i="20"/>
  <c r="F31" i="20"/>
  <c r="E31" i="20"/>
  <c r="D31" i="20"/>
  <c r="C31" i="20"/>
  <c r="F30" i="20"/>
  <c r="E30" i="20"/>
  <c r="D30" i="20"/>
  <c r="C30" i="20"/>
  <c r="F28" i="20"/>
  <c r="E28" i="20"/>
  <c r="D28" i="20"/>
  <c r="C28" i="20"/>
  <c r="F27" i="20"/>
  <c r="E27" i="20"/>
  <c r="D27" i="20"/>
  <c r="C27" i="20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D29" i="19"/>
  <c r="C29" i="19"/>
  <c r="F28" i="19"/>
  <c r="D28" i="19"/>
  <c r="C28" i="19"/>
  <c r="F27" i="19"/>
  <c r="E27" i="19"/>
  <c r="D27" i="19"/>
  <c r="C27" i="19"/>
  <c r="F26" i="19"/>
  <c r="E26" i="19"/>
  <c r="D26" i="19"/>
  <c r="C26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31" i="18"/>
  <c r="E31" i="18"/>
  <c r="D31" i="18"/>
  <c r="C31" i="18"/>
  <c r="F29" i="18"/>
  <c r="E29" i="18"/>
  <c r="D29" i="18"/>
  <c r="C29" i="18"/>
  <c r="F28" i="18"/>
  <c r="E28" i="18"/>
  <c r="D28" i="18"/>
  <c r="C28" i="18"/>
  <c r="F27" i="18"/>
  <c r="E27" i="18"/>
  <c r="D27" i="18"/>
  <c r="C27" i="18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10" i="18"/>
  <c r="E10" i="18"/>
  <c r="D10" i="18"/>
  <c r="C10" i="18"/>
  <c r="F9" i="18"/>
  <c r="E9" i="18"/>
  <c r="D9" i="18"/>
  <c r="C9" i="18"/>
  <c r="F8" i="18"/>
  <c r="E8" i="18"/>
  <c r="D8" i="18"/>
  <c r="C8" i="18"/>
  <c r="H86" i="201"/>
  <c r="G86" i="201"/>
  <c r="H85" i="201"/>
  <c r="G85" i="201"/>
  <c r="H84" i="201"/>
  <c r="G84" i="201"/>
  <c r="H83" i="201"/>
  <c r="G83" i="201"/>
  <c r="H82" i="201"/>
  <c r="G82" i="201"/>
  <c r="H81" i="201"/>
  <c r="G81" i="201"/>
  <c r="H80" i="201"/>
  <c r="G80" i="201"/>
  <c r="H79" i="201"/>
  <c r="G79" i="201"/>
  <c r="H78" i="201"/>
  <c r="G78" i="201"/>
  <c r="H76" i="201"/>
  <c r="G76" i="201"/>
  <c r="H75" i="201"/>
  <c r="G75" i="201"/>
  <c r="H74" i="201"/>
  <c r="G74" i="201"/>
  <c r="H73" i="201"/>
  <c r="G73" i="201"/>
  <c r="H72" i="201"/>
  <c r="G72" i="201"/>
  <c r="H71" i="201"/>
  <c r="G71" i="201"/>
  <c r="H70" i="201"/>
  <c r="G70" i="201"/>
  <c r="H69" i="201"/>
  <c r="G69" i="201"/>
  <c r="H68" i="201"/>
  <c r="G68" i="201"/>
  <c r="H66" i="201"/>
  <c r="G66" i="201"/>
  <c r="H65" i="201"/>
  <c r="G65" i="201"/>
  <c r="H64" i="201"/>
  <c r="G64" i="201"/>
  <c r="H63" i="201"/>
  <c r="G63" i="201"/>
  <c r="H62" i="201"/>
  <c r="G62" i="201"/>
  <c r="H61" i="201"/>
  <c r="G61" i="201"/>
  <c r="H60" i="201"/>
  <c r="G60" i="201"/>
  <c r="H59" i="201"/>
  <c r="G59" i="201"/>
  <c r="H58" i="201"/>
  <c r="G58" i="201"/>
  <c r="H53" i="201"/>
  <c r="G53" i="201"/>
  <c r="H52" i="201"/>
  <c r="G52" i="201"/>
  <c r="H51" i="201"/>
  <c r="G51" i="201"/>
  <c r="H50" i="201"/>
  <c r="G50" i="201"/>
  <c r="H49" i="201"/>
  <c r="G49" i="201"/>
  <c r="H48" i="201"/>
  <c r="G48" i="201"/>
  <c r="H47" i="201"/>
  <c r="G47" i="201"/>
  <c r="H45" i="201"/>
  <c r="G45" i="201"/>
  <c r="H44" i="201"/>
  <c r="G44" i="201"/>
  <c r="H43" i="201"/>
  <c r="G43" i="201"/>
  <c r="H42" i="201"/>
  <c r="G42" i="201"/>
  <c r="H41" i="201"/>
  <c r="G41" i="201"/>
  <c r="H40" i="201"/>
  <c r="G40" i="201"/>
  <c r="H39" i="201"/>
  <c r="G39" i="201"/>
  <c r="H37" i="201"/>
  <c r="G37" i="201"/>
  <c r="H36" i="201"/>
  <c r="G36" i="201"/>
  <c r="H35" i="201"/>
  <c r="G35" i="201"/>
  <c r="H34" i="201"/>
  <c r="G34" i="201"/>
  <c r="H33" i="201"/>
  <c r="G33" i="201"/>
  <c r="H32" i="201"/>
  <c r="G32" i="201"/>
  <c r="H31" i="201"/>
  <c r="G31" i="201"/>
  <c r="H26" i="201"/>
  <c r="K26" i="201" s="1"/>
  <c r="G26" i="201"/>
  <c r="H25" i="201"/>
  <c r="K25" i="201" s="1"/>
  <c r="G25" i="201"/>
  <c r="H24" i="201"/>
  <c r="K24" i="201" s="1"/>
  <c r="G24" i="201"/>
  <c r="H23" i="201"/>
  <c r="K23" i="201" s="1"/>
  <c r="G23" i="201"/>
  <c r="H22" i="201"/>
  <c r="K22" i="201" s="1"/>
  <c r="G22" i="201"/>
  <c r="H21" i="201"/>
  <c r="K21" i="201" s="1"/>
  <c r="G21" i="201"/>
  <c r="H20" i="201"/>
  <c r="K20" i="201" s="1"/>
  <c r="G20" i="201"/>
  <c r="H19" i="201"/>
  <c r="K19" i="201" s="1"/>
  <c r="G19" i="201"/>
  <c r="H18" i="201"/>
  <c r="K18" i="201" s="1"/>
  <c r="G18" i="201"/>
  <c r="H17" i="201"/>
  <c r="K17" i="201" s="1"/>
  <c r="G17" i="201"/>
  <c r="H16" i="201"/>
  <c r="K16" i="201" s="1"/>
  <c r="G16" i="201"/>
  <c r="H15" i="201"/>
  <c r="K15" i="201" s="1"/>
  <c r="G15" i="201"/>
  <c r="H14" i="201"/>
  <c r="K14" i="201" s="1"/>
  <c r="G14" i="201"/>
  <c r="H13" i="201"/>
  <c r="K13" i="201" s="1"/>
  <c r="G13" i="201"/>
  <c r="H12" i="201"/>
  <c r="K12" i="201" s="1"/>
  <c r="G12" i="201"/>
  <c r="H11" i="201"/>
  <c r="K11" i="201" s="1"/>
  <c r="G11" i="201"/>
  <c r="H10" i="201"/>
  <c r="K10" i="201" s="1"/>
  <c r="G10" i="201"/>
  <c r="H9" i="201"/>
  <c r="K9" i="201" s="1"/>
  <c r="G9" i="201"/>
  <c r="H8" i="201"/>
  <c r="K8" i="201" s="1"/>
  <c r="G8" i="201"/>
  <c r="H7" i="201"/>
  <c r="G7" i="201"/>
  <c r="H6" i="201"/>
  <c r="G6" i="201"/>
  <c r="H5" i="201"/>
  <c r="G5" i="201"/>
  <c r="B3" i="158"/>
  <c r="E39" i="17"/>
  <c r="D39" i="17"/>
  <c r="F39" i="17" s="1"/>
  <c r="C39" i="17"/>
  <c r="E38" i="17"/>
  <c r="D38" i="17"/>
  <c r="C38" i="17"/>
  <c r="F38" i="17" s="1"/>
  <c r="E37" i="17"/>
  <c r="D37" i="17"/>
  <c r="C37" i="17"/>
  <c r="F37" i="17" s="1"/>
  <c r="E36" i="17"/>
  <c r="D36" i="17"/>
  <c r="C36" i="17"/>
  <c r="E35" i="17"/>
  <c r="D35" i="17"/>
  <c r="C35" i="17"/>
  <c r="F35" i="17" s="1"/>
  <c r="E34" i="17"/>
  <c r="D34" i="17"/>
  <c r="F34" i="17" s="1"/>
  <c r="C34" i="17"/>
  <c r="E33" i="17"/>
  <c r="D33" i="17"/>
  <c r="C33" i="17"/>
  <c r="E32" i="17"/>
  <c r="D32" i="17"/>
  <c r="C32" i="17"/>
  <c r="E31" i="17"/>
  <c r="D31" i="17"/>
  <c r="C31" i="17"/>
  <c r="E30" i="17"/>
  <c r="D30" i="17"/>
  <c r="F30" i="17" s="1"/>
  <c r="C30" i="17"/>
  <c r="E28" i="17"/>
  <c r="D28" i="17"/>
  <c r="F28" i="17" s="1"/>
  <c r="C28" i="17"/>
  <c r="E27" i="17"/>
  <c r="D27" i="17"/>
  <c r="F27" i="17" s="1"/>
  <c r="C27" i="17"/>
  <c r="E26" i="17"/>
  <c r="D26" i="17"/>
  <c r="C26" i="17"/>
  <c r="E25" i="17"/>
  <c r="D25" i="17"/>
  <c r="F25" i="17" s="1"/>
  <c r="C25" i="17"/>
  <c r="E24" i="17"/>
  <c r="D24" i="17"/>
  <c r="C24" i="17"/>
  <c r="E23" i="17"/>
  <c r="D23" i="17"/>
  <c r="F23" i="17" s="1"/>
  <c r="C23" i="17"/>
  <c r="E22" i="17"/>
  <c r="D22" i="17"/>
  <c r="C22" i="17"/>
  <c r="E21" i="17"/>
  <c r="D21" i="17"/>
  <c r="F21" i="17" s="1"/>
  <c r="C21" i="17"/>
  <c r="E20" i="17"/>
  <c r="D20" i="17"/>
  <c r="C20" i="17"/>
  <c r="E19" i="17"/>
  <c r="D19" i="17"/>
  <c r="F19" i="17" s="1"/>
  <c r="C19" i="17"/>
  <c r="E17" i="17"/>
  <c r="D17" i="17"/>
  <c r="F17" i="17" s="1"/>
  <c r="C17" i="17"/>
  <c r="E16" i="17"/>
  <c r="D16" i="17"/>
  <c r="C16" i="17"/>
  <c r="F16" i="17" s="1"/>
  <c r="E15" i="17"/>
  <c r="D15" i="17"/>
  <c r="C15" i="17"/>
  <c r="E14" i="17"/>
  <c r="D14" i="17"/>
  <c r="F14" i="17" s="1"/>
  <c r="C14" i="17"/>
  <c r="E13" i="17"/>
  <c r="D13" i="17"/>
  <c r="C13" i="17"/>
  <c r="E12" i="17"/>
  <c r="D12" i="17"/>
  <c r="F12" i="17" s="1"/>
  <c r="C12" i="17"/>
  <c r="E11" i="17"/>
  <c r="D11" i="17"/>
  <c r="C11" i="17"/>
  <c r="E10" i="17"/>
  <c r="D10" i="17"/>
  <c r="F10" i="17" s="1"/>
  <c r="C10" i="17"/>
  <c r="E9" i="17"/>
  <c r="D9" i="17"/>
  <c r="C9" i="17"/>
  <c r="E8" i="17"/>
  <c r="D8" i="17"/>
  <c r="F8" i="17" s="1"/>
  <c r="C8" i="17"/>
  <c r="E33" i="16"/>
  <c r="D33" i="16"/>
  <c r="F33" i="16" s="1"/>
  <c r="C33" i="16"/>
  <c r="E32" i="16"/>
  <c r="D32" i="16"/>
  <c r="C32" i="16"/>
  <c r="E31" i="16"/>
  <c r="D31" i="16"/>
  <c r="F31" i="16" s="1"/>
  <c r="C31" i="16"/>
  <c r="E30" i="16"/>
  <c r="D30" i="16"/>
  <c r="C30" i="16"/>
  <c r="E29" i="16"/>
  <c r="D29" i="16"/>
  <c r="F29" i="16" s="1"/>
  <c r="C29" i="16"/>
  <c r="E28" i="16"/>
  <c r="D28" i="16"/>
  <c r="C28" i="16"/>
  <c r="E27" i="16"/>
  <c r="D27" i="16"/>
  <c r="F27" i="16" s="1"/>
  <c r="C27" i="16"/>
  <c r="E26" i="16"/>
  <c r="D26" i="16"/>
  <c r="C26" i="16"/>
  <c r="E23" i="16"/>
  <c r="D23" i="16"/>
  <c r="C23" i="16"/>
  <c r="F23" i="16" s="1"/>
  <c r="E22" i="16"/>
  <c r="D22" i="16"/>
  <c r="C22" i="16"/>
  <c r="E21" i="16"/>
  <c r="D21" i="16"/>
  <c r="C21" i="16"/>
  <c r="F21" i="16" s="1"/>
  <c r="E20" i="16"/>
  <c r="D20" i="16"/>
  <c r="C20" i="16"/>
  <c r="E19" i="16"/>
  <c r="D19" i="16"/>
  <c r="C19" i="16"/>
  <c r="F19" i="16" s="1"/>
  <c r="E18" i="16"/>
  <c r="D18" i="16"/>
  <c r="C18" i="16"/>
  <c r="E17" i="16"/>
  <c r="D17" i="16"/>
  <c r="C17" i="16"/>
  <c r="F17" i="16" s="1"/>
  <c r="E15" i="16"/>
  <c r="D15" i="16"/>
  <c r="F15" i="16" s="1"/>
  <c r="C15" i="16"/>
  <c r="E14" i="16"/>
  <c r="D14" i="16"/>
  <c r="C14" i="16"/>
  <c r="F14" i="16" s="1"/>
  <c r="E13" i="16"/>
  <c r="D13" i="16"/>
  <c r="F13" i="16" s="1"/>
  <c r="C13" i="16"/>
  <c r="E12" i="16"/>
  <c r="D12" i="16"/>
  <c r="C12" i="16"/>
  <c r="E11" i="16"/>
  <c r="D11" i="16"/>
  <c r="F11" i="16" s="1"/>
  <c r="C11" i="16"/>
  <c r="E10" i="16"/>
  <c r="D10" i="16"/>
  <c r="C10" i="16"/>
  <c r="E9" i="16"/>
  <c r="D9" i="16"/>
  <c r="F9" i="16" s="1"/>
  <c r="C9" i="16"/>
  <c r="E8" i="16"/>
  <c r="D8" i="16"/>
  <c r="C8" i="16"/>
  <c r="E31" i="15"/>
  <c r="D31" i="15"/>
  <c r="F31" i="15" s="1"/>
  <c r="C31" i="15"/>
  <c r="E29" i="15"/>
  <c r="D29" i="15"/>
  <c r="F29" i="15" s="1"/>
  <c r="C29" i="15"/>
  <c r="E28" i="15"/>
  <c r="D28" i="15"/>
  <c r="F28" i="15" s="1"/>
  <c r="C28" i="15"/>
  <c r="E27" i="15"/>
  <c r="D27" i="15"/>
  <c r="F27" i="15" s="1"/>
  <c r="C27" i="15"/>
  <c r="E26" i="15"/>
  <c r="D26" i="15"/>
  <c r="F26" i="15" s="1"/>
  <c r="C26" i="15"/>
  <c r="E25" i="15"/>
  <c r="D25" i="15"/>
  <c r="F25" i="15" s="1"/>
  <c r="C25" i="15"/>
  <c r="E24" i="15"/>
  <c r="D24" i="15"/>
  <c r="F24" i="15" s="1"/>
  <c r="C24" i="15"/>
  <c r="E23" i="15"/>
  <c r="D23" i="15"/>
  <c r="F23" i="15" s="1"/>
  <c r="C23" i="15"/>
  <c r="E22" i="15"/>
  <c r="D22" i="15"/>
  <c r="F22" i="15" s="1"/>
  <c r="C22" i="15"/>
  <c r="E21" i="15"/>
  <c r="D21" i="15"/>
  <c r="F21" i="15" s="1"/>
  <c r="C21" i="15"/>
  <c r="E20" i="15"/>
  <c r="D20" i="15"/>
  <c r="F20" i="15" s="1"/>
  <c r="C20" i="15"/>
  <c r="E19" i="15"/>
  <c r="D19" i="15"/>
  <c r="F19" i="15" s="1"/>
  <c r="C19" i="15"/>
  <c r="E18" i="15"/>
  <c r="D18" i="15"/>
  <c r="F18" i="15" s="1"/>
  <c r="C18" i="15"/>
  <c r="E16" i="15"/>
  <c r="D16" i="15"/>
  <c r="F16" i="15" s="1"/>
  <c r="C16" i="15"/>
  <c r="E15" i="15"/>
  <c r="D15" i="15"/>
  <c r="F15" i="15" s="1"/>
  <c r="C15" i="15"/>
  <c r="E14" i="15"/>
  <c r="D14" i="15"/>
  <c r="F14" i="15" s="1"/>
  <c r="C14" i="15"/>
  <c r="E13" i="15"/>
  <c r="D13" i="15"/>
  <c r="F13" i="15" s="1"/>
  <c r="C13" i="15"/>
  <c r="E12" i="15"/>
  <c r="D12" i="15"/>
  <c r="F12" i="15" s="1"/>
  <c r="C12" i="15"/>
  <c r="E11" i="15"/>
  <c r="D11" i="15"/>
  <c r="F11" i="15" s="1"/>
  <c r="C11" i="15"/>
  <c r="E10" i="15"/>
  <c r="D10" i="15"/>
  <c r="F10" i="15" s="1"/>
  <c r="C10" i="15"/>
  <c r="E9" i="15"/>
  <c r="D9" i="15"/>
  <c r="F9" i="15" s="1"/>
  <c r="C9" i="15"/>
  <c r="E8" i="15"/>
  <c r="D8" i="15"/>
  <c r="F8" i="15" s="1"/>
  <c r="C8" i="15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G7" i="239"/>
  <c r="H6" i="239"/>
  <c r="G6" i="239"/>
  <c r="H5" i="239"/>
  <c r="G5" i="239"/>
  <c r="B3" i="157"/>
  <c r="B7" i="14"/>
  <c r="E7" i="13"/>
  <c r="D7" i="13"/>
  <c r="C7" i="13"/>
  <c r="F7" i="13" s="1"/>
  <c r="B7" i="13"/>
  <c r="F39" i="12"/>
  <c r="E39" i="12"/>
  <c r="D39" i="12"/>
  <c r="C39" i="12"/>
  <c r="E38" i="12"/>
  <c r="D38" i="12"/>
  <c r="C38" i="12"/>
  <c r="F38" i="12" s="1"/>
  <c r="E37" i="12"/>
  <c r="D37" i="12"/>
  <c r="C37" i="12"/>
  <c r="F37" i="12" s="1"/>
  <c r="E36" i="12"/>
  <c r="D36" i="12"/>
  <c r="F36" i="12" s="1"/>
  <c r="C36" i="12"/>
  <c r="E35" i="12"/>
  <c r="D35" i="12"/>
  <c r="C35" i="12"/>
  <c r="E34" i="12"/>
  <c r="D34" i="12"/>
  <c r="C34" i="12"/>
  <c r="F34" i="12" s="1"/>
  <c r="E33" i="12"/>
  <c r="D33" i="12"/>
  <c r="C33" i="12"/>
  <c r="F33" i="12" s="1"/>
  <c r="E32" i="12"/>
  <c r="D32" i="12"/>
  <c r="F32" i="12" s="1"/>
  <c r="C32" i="12"/>
  <c r="E31" i="12"/>
  <c r="D31" i="12"/>
  <c r="C31" i="12"/>
  <c r="F31" i="12" s="1"/>
  <c r="E30" i="12"/>
  <c r="D30" i="12"/>
  <c r="C30" i="12"/>
  <c r="E28" i="12"/>
  <c r="D28" i="12"/>
  <c r="C28" i="12"/>
  <c r="F28" i="12" s="1"/>
  <c r="E27" i="12"/>
  <c r="D27" i="12"/>
  <c r="F27" i="12" s="1"/>
  <c r="C27" i="12"/>
  <c r="E26" i="12"/>
  <c r="D26" i="12"/>
  <c r="C26" i="12"/>
  <c r="F26" i="12" s="1"/>
  <c r="E25" i="12"/>
  <c r="D25" i="12"/>
  <c r="C25" i="12"/>
  <c r="F25" i="12" s="1"/>
  <c r="E24" i="12"/>
  <c r="D24" i="12"/>
  <c r="C24" i="12"/>
  <c r="E23" i="12"/>
  <c r="D23" i="12"/>
  <c r="F23" i="12" s="1"/>
  <c r="C23" i="12"/>
  <c r="E22" i="12"/>
  <c r="D22" i="12"/>
  <c r="C22" i="12"/>
  <c r="F22" i="12" s="1"/>
  <c r="E21" i="12"/>
  <c r="D21" i="12"/>
  <c r="C21" i="12"/>
  <c r="F21" i="12" s="1"/>
  <c r="E20" i="12"/>
  <c r="D20" i="12"/>
  <c r="C20" i="12"/>
  <c r="F20" i="12" s="1"/>
  <c r="F19" i="12"/>
  <c r="E19" i="12"/>
  <c r="D19" i="12"/>
  <c r="C19" i="12"/>
  <c r="F17" i="12"/>
  <c r="E17" i="12"/>
  <c r="D17" i="12"/>
  <c r="C17" i="12"/>
  <c r="E16" i="12"/>
  <c r="D16" i="12"/>
  <c r="C16" i="12"/>
  <c r="E15" i="12"/>
  <c r="D15" i="12"/>
  <c r="C15" i="12"/>
  <c r="E14" i="12"/>
  <c r="D14" i="12"/>
  <c r="F14" i="12" s="1"/>
  <c r="C14" i="12"/>
  <c r="E13" i="12"/>
  <c r="D13" i="12"/>
  <c r="C13" i="12"/>
  <c r="E12" i="12"/>
  <c r="D12" i="12"/>
  <c r="C12" i="12"/>
  <c r="E11" i="12"/>
  <c r="D11" i="12"/>
  <c r="C11" i="12"/>
  <c r="E10" i="12"/>
  <c r="D10" i="12"/>
  <c r="F10" i="12" s="1"/>
  <c r="C10" i="12"/>
  <c r="E9" i="12"/>
  <c r="D9" i="12"/>
  <c r="C9" i="12"/>
  <c r="E8" i="12"/>
  <c r="D8" i="12"/>
  <c r="C8" i="12"/>
  <c r="F33" i="11"/>
  <c r="E33" i="11"/>
  <c r="D33" i="11"/>
  <c r="C33" i="11"/>
  <c r="E32" i="11"/>
  <c r="D32" i="11"/>
  <c r="C32" i="11"/>
  <c r="F32" i="11" s="1"/>
  <c r="F31" i="11"/>
  <c r="E31" i="11"/>
  <c r="D31" i="11"/>
  <c r="C31" i="11"/>
  <c r="E30" i="11"/>
  <c r="D30" i="11"/>
  <c r="F30" i="11" s="1"/>
  <c r="C30" i="11"/>
  <c r="E29" i="11"/>
  <c r="D29" i="11"/>
  <c r="C29" i="11"/>
  <c r="F29" i="11" s="1"/>
  <c r="E28" i="11"/>
  <c r="D28" i="11"/>
  <c r="C28" i="11"/>
  <c r="F28" i="11" s="1"/>
  <c r="E27" i="11"/>
  <c r="D27" i="11"/>
  <c r="F27" i="11" s="1"/>
  <c r="C27" i="11"/>
  <c r="E26" i="11"/>
  <c r="D26" i="11"/>
  <c r="F26" i="11" s="1"/>
  <c r="C26" i="11"/>
  <c r="E24" i="11"/>
  <c r="D24" i="11"/>
  <c r="C24" i="11"/>
  <c r="E23" i="11"/>
  <c r="D23" i="11"/>
  <c r="C23" i="11"/>
  <c r="F23" i="11" s="1"/>
  <c r="E22" i="11"/>
  <c r="D22" i="11"/>
  <c r="F22" i="11" s="1"/>
  <c r="C22" i="11"/>
  <c r="F21" i="11"/>
  <c r="E21" i="11"/>
  <c r="D21" i="11"/>
  <c r="C21" i="11"/>
  <c r="E20" i="11"/>
  <c r="D20" i="11"/>
  <c r="C20" i="11"/>
  <c r="F20" i="11" s="1"/>
  <c r="E19" i="11"/>
  <c r="D19" i="11"/>
  <c r="C19" i="11"/>
  <c r="F19" i="11" s="1"/>
  <c r="F18" i="11"/>
  <c r="E18" i="11"/>
  <c r="D18" i="11"/>
  <c r="C18" i="11"/>
  <c r="E17" i="11"/>
  <c r="D17" i="11"/>
  <c r="F17" i="11" s="1"/>
  <c r="C17" i="11"/>
  <c r="F15" i="11"/>
  <c r="E15" i="11"/>
  <c r="D15" i="11"/>
  <c r="C15" i="11"/>
  <c r="E14" i="11"/>
  <c r="D14" i="11"/>
  <c r="C14" i="11"/>
  <c r="F14" i="11" s="1"/>
  <c r="E13" i="11"/>
  <c r="D13" i="11"/>
  <c r="F13" i="11" s="1"/>
  <c r="C13" i="11"/>
  <c r="E12" i="11"/>
  <c r="D12" i="11"/>
  <c r="F12" i="11" s="1"/>
  <c r="C12" i="11"/>
  <c r="E11" i="11"/>
  <c r="D11" i="11"/>
  <c r="C11" i="11"/>
  <c r="E10" i="11"/>
  <c r="D10" i="11"/>
  <c r="C10" i="11"/>
  <c r="F10" i="11" s="1"/>
  <c r="E9" i="11"/>
  <c r="D9" i="11"/>
  <c r="F9" i="11" s="1"/>
  <c r="C9" i="11"/>
  <c r="F8" i="11"/>
  <c r="E8" i="11"/>
  <c r="D8" i="11"/>
  <c r="C8" i="11"/>
  <c r="F31" i="10"/>
  <c r="E31" i="10"/>
  <c r="D31" i="10"/>
  <c r="C31" i="10"/>
  <c r="E29" i="10"/>
  <c r="D29" i="10"/>
  <c r="C29" i="10"/>
  <c r="F29" i="10" s="1"/>
  <c r="F28" i="10"/>
  <c r="E28" i="10"/>
  <c r="D28" i="10"/>
  <c r="C28" i="10"/>
  <c r="E27" i="10"/>
  <c r="D27" i="10"/>
  <c r="F27" i="10" s="1"/>
  <c r="C27" i="10"/>
  <c r="E26" i="10"/>
  <c r="D26" i="10"/>
  <c r="F26" i="10" s="1"/>
  <c r="C26" i="10"/>
  <c r="E25" i="10"/>
  <c r="D25" i="10"/>
  <c r="F25" i="10" s="1"/>
  <c r="C25" i="10"/>
  <c r="E24" i="10"/>
  <c r="D24" i="10"/>
  <c r="F24" i="10" s="1"/>
  <c r="C24" i="10"/>
  <c r="E23" i="10"/>
  <c r="D23" i="10"/>
  <c r="F23" i="10" s="1"/>
  <c r="C23" i="10"/>
  <c r="E22" i="10"/>
  <c r="D22" i="10"/>
  <c r="F22" i="10" s="1"/>
  <c r="C22" i="10"/>
  <c r="E21" i="10"/>
  <c r="D21" i="10"/>
  <c r="F21" i="10" s="1"/>
  <c r="C21" i="10"/>
  <c r="F20" i="10"/>
  <c r="E20" i="10"/>
  <c r="D20" i="10"/>
  <c r="C20" i="10"/>
  <c r="E19" i="10"/>
  <c r="D19" i="10"/>
  <c r="F19" i="10" s="1"/>
  <c r="C19" i="10"/>
  <c r="E18" i="10"/>
  <c r="D18" i="10"/>
  <c r="F18" i="10" s="1"/>
  <c r="C18" i="10"/>
  <c r="E16" i="10"/>
  <c r="D16" i="10"/>
  <c r="F16" i="10" s="1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E12" i="10"/>
  <c r="D12" i="10"/>
  <c r="F12" i="10" s="1"/>
  <c r="C12" i="10"/>
  <c r="F11" i="10"/>
  <c r="E11" i="10"/>
  <c r="D11" i="10"/>
  <c r="C11" i="10"/>
  <c r="F10" i="10"/>
  <c r="E10" i="10"/>
  <c r="D10" i="10"/>
  <c r="C10" i="10"/>
  <c r="F9" i="10"/>
  <c r="E9" i="10"/>
  <c r="D9" i="10"/>
  <c r="C9" i="10"/>
  <c r="E8" i="10"/>
  <c r="D8" i="10"/>
  <c r="F8" i="10" s="1"/>
  <c r="C8" i="10"/>
  <c r="H91" i="202"/>
  <c r="G91" i="20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J16" i="202" s="1"/>
  <c r="G16" i="202"/>
  <c r="H15" i="202"/>
  <c r="G15" i="202"/>
  <c r="H14" i="202"/>
  <c r="G14" i="202"/>
  <c r="H13" i="202"/>
  <c r="G13" i="202"/>
  <c r="H12" i="202"/>
  <c r="G12" i="202"/>
  <c r="H11" i="202"/>
  <c r="J11" i="202" s="1"/>
  <c r="G11" i="202"/>
  <c r="H10" i="202"/>
  <c r="G10" i="202"/>
  <c r="H9" i="202"/>
  <c r="J9" i="202" s="1"/>
  <c r="G9" i="202"/>
  <c r="H8" i="202"/>
  <c r="G8" i="202"/>
  <c r="H7" i="202"/>
  <c r="D8" i="14" s="1"/>
  <c r="G7" i="202"/>
  <c r="H6" i="202"/>
  <c r="D9" i="14" s="1"/>
  <c r="G6" i="202"/>
  <c r="H5" i="202"/>
  <c r="G5" i="202"/>
  <c r="B3" i="156"/>
  <c r="B7" i="9"/>
  <c r="B6" i="8"/>
  <c r="B7" i="7"/>
  <c r="B7" i="6"/>
  <c r="B7" i="5"/>
  <c r="B7" i="4"/>
  <c r="B6" i="3"/>
  <c r="D13" i="2"/>
  <c r="D14" i="2"/>
  <c r="B6" i="2"/>
  <c r="B3" i="203"/>
  <c r="E136" i="1"/>
  <c r="C136" i="1"/>
  <c r="E135" i="1"/>
  <c r="C135" i="1"/>
  <c r="E134" i="1"/>
  <c r="C134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E87" i="1"/>
  <c r="C87" i="1"/>
  <c r="E86" i="1"/>
  <c r="C86" i="1"/>
  <c r="E85" i="1"/>
  <c r="C85" i="1"/>
  <c r="E84" i="1"/>
  <c r="C84" i="1"/>
  <c r="E83" i="1"/>
  <c r="C83" i="1"/>
  <c r="E82" i="1"/>
  <c r="C82" i="1"/>
  <c r="E80" i="1"/>
  <c r="E76" i="1"/>
  <c r="C76" i="1"/>
  <c r="E75" i="1"/>
  <c r="C75" i="1"/>
  <c r="E74" i="1"/>
  <c r="C74" i="1"/>
  <c r="E73" i="1"/>
  <c r="C73" i="1"/>
  <c r="E71" i="1"/>
  <c r="E67" i="1"/>
  <c r="C67" i="1"/>
  <c r="E66" i="1"/>
  <c r="C66" i="1"/>
  <c r="E65" i="1"/>
  <c r="C65" i="1"/>
  <c r="E64" i="1"/>
  <c r="C64" i="1"/>
  <c r="E63" i="1"/>
  <c r="C63" i="1"/>
  <c r="E58" i="1"/>
  <c r="C58" i="1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30" i="1"/>
  <c r="C30" i="1"/>
  <c r="E29" i="1"/>
  <c r="C29" i="1"/>
  <c r="E26" i="1"/>
  <c r="C26" i="1"/>
  <c r="E23" i="1"/>
  <c r="C23" i="1"/>
  <c r="E22" i="1"/>
  <c r="C22" i="1"/>
  <c r="E21" i="1"/>
  <c r="C21" i="1"/>
  <c r="E20" i="1"/>
  <c r="C20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K26" i="202" l="1"/>
  <c r="J22" i="202"/>
  <c r="J15" i="202"/>
  <c r="F11" i="11"/>
  <c r="F24" i="12"/>
  <c r="F30" i="12"/>
  <c r="F35" i="12"/>
  <c r="J10" i="202"/>
  <c r="J12" i="202"/>
  <c r="J24" i="202"/>
  <c r="J18" i="202"/>
  <c r="J25" i="202"/>
  <c r="J13" i="202"/>
  <c r="J8" i="202"/>
  <c r="J14" i="202"/>
  <c r="J20" i="202"/>
  <c r="J26" i="202"/>
  <c r="F24" i="11"/>
  <c r="J19" i="202"/>
  <c r="J21" i="202"/>
  <c r="J17" i="202"/>
  <c r="J23" i="202"/>
  <c r="F9" i="12"/>
  <c r="F15" i="12"/>
  <c r="F12" i="12"/>
  <c r="F16" i="12"/>
  <c r="F13" i="12"/>
  <c r="F11" i="12"/>
  <c r="F8" i="12"/>
  <c r="F9" i="17"/>
  <c r="F11" i="17"/>
  <c r="F13" i="17"/>
  <c r="F15" i="17"/>
  <c r="F20" i="17"/>
  <c r="F22" i="17"/>
  <c r="F24" i="17"/>
  <c r="F26" i="17"/>
  <c r="F31" i="17"/>
  <c r="F33" i="17"/>
  <c r="F32" i="17"/>
  <c r="F24" i="16"/>
  <c r="F8" i="16"/>
  <c r="F10" i="16"/>
  <c r="F12" i="16"/>
  <c r="F26" i="16"/>
  <c r="F28" i="16"/>
  <c r="F30" i="16"/>
  <c r="F32" i="16"/>
  <c r="F36" i="17"/>
  <c r="F18" i="16"/>
  <c r="F20" i="16"/>
  <c r="F22" i="16"/>
  <c r="K8" i="239"/>
  <c r="J9" i="239"/>
  <c r="K10" i="239"/>
  <c r="J11" i="239"/>
  <c r="K12" i="239"/>
  <c r="J13" i="239"/>
  <c r="K14" i="239"/>
  <c r="J15" i="239"/>
  <c r="K16" i="239"/>
  <c r="J17" i="239"/>
  <c r="K18" i="239"/>
  <c r="J19" i="239"/>
  <c r="K20" i="239"/>
  <c r="J21" i="239"/>
  <c r="K22" i="239"/>
  <c r="J23" i="239"/>
  <c r="K24" i="239"/>
  <c r="K25" i="239"/>
  <c r="J26" i="239"/>
  <c r="F9" i="34"/>
  <c r="F11" i="34"/>
  <c r="F13" i="34"/>
  <c r="F15" i="34"/>
  <c r="F17" i="34"/>
  <c r="F9" i="35"/>
  <c r="F11" i="35"/>
  <c r="F13" i="35"/>
  <c r="F15" i="35"/>
  <c r="F17" i="35"/>
  <c r="F17" i="31"/>
  <c r="F15" i="134"/>
  <c r="F9" i="224"/>
  <c r="F9" i="208"/>
  <c r="F11" i="208"/>
  <c r="F13" i="208"/>
  <c r="F15" i="208"/>
  <c r="F11" i="210"/>
  <c r="F15" i="210"/>
  <c r="F10" i="209"/>
  <c r="F14" i="209"/>
  <c r="F15" i="209"/>
  <c r="L9" i="224"/>
  <c r="F17" i="208"/>
  <c r="F15" i="207"/>
  <c r="F14" i="207"/>
  <c r="F15" i="137"/>
  <c r="F8" i="137"/>
  <c r="F10" i="137"/>
  <c r="F12" i="137"/>
  <c r="F14" i="137"/>
  <c r="F17" i="137"/>
  <c r="F9" i="154"/>
  <c r="K9" i="154" s="1"/>
  <c r="K9" i="155"/>
  <c r="L9" i="154"/>
  <c r="N38" i="225"/>
  <c r="F15" i="136"/>
  <c r="F9" i="132"/>
  <c r="L9" i="132" s="1"/>
  <c r="F8" i="113"/>
  <c r="F10" i="113"/>
  <c r="F12" i="113"/>
  <c r="F14" i="113"/>
  <c r="F9" i="206"/>
  <c r="F13" i="206"/>
  <c r="F8" i="205"/>
  <c r="F10" i="205"/>
  <c r="F12" i="205"/>
  <c r="F14" i="205"/>
  <c r="F8" i="135"/>
  <c r="F10" i="135"/>
  <c r="F12" i="135"/>
  <c r="F14" i="135"/>
  <c r="F16" i="135"/>
  <c r="F8" i="112"/>
  <c r="F10" i="112"/>
  <c r="F12" i="112"/>
  <c r="F14" i="112"/>
  <c r="F16" i="112"/>
  <c r="F8" i="111"/>
  <c r="L9" i="222"/>
  <c r="L9" i="130"/>
  <c r="F8" i="48"/>
  <c r="F12" i="48"/>
  <c r="F16" i="48"/>
  <c r="F10" i="48"/>
  <c r="F14" i="48"/>
  <c r="F10" i="46"/>
  <c r="F14" i="46"/>
  <c r="F8" i="46"/>
  <c r="F12" i="46"/>
  <c r="F16" i="46"/>
  <c r="F9" i="44"/>
  <c r="F13" i="44"/>
  <c r="F11" i="44"/>
  <c r="F15" i="44"/>
  <c r="F8" i="47"/>
  <c r="F10" i="47"/>
  <c r="F12" i="47"/>
  <c r="F14" i="47"/>
  <c r="L9" i="104"/>
  <c r="F9" i="103"/>
  <c r="K9" i="103" s="1"/>
  <c r="L9" i="103"/>
  <c r="F9" i="102"/>
  <c r="K9" i="102" s="1"/>
  <c r="G38" i="229"/>
  <c r="E17" i="112"/>
  <c r="E15" i="111"/>
  <c r="E17" i="116"/>
  <c r="E15" i="115"/>
  <c r="K9" i="202"/>
  <c r="K11" i="202"/>
  <c r="K13" i="202"/>
  <c r="K15" i="202"/>
  <c r="K17" i="202"/>
  <c r="K20" i="202"/>
  <c r="K22" i="202"/>
  <c r="K23" i="202"/>
  <c r="K25" i="202"/>
  <c r="J8" i="239"/>
  <c r="J10" i="239"/>
  <c r="J12" i="239"/>
  <c r="J14" i="239"/>
  <c r="J16" i="239"/>
  <c r="J18" i="239"/>
  <c r="J20" i="239"/>
  <c r="J22" i="239"/>
  <c r="J24" i="239"/>
  <c r="J25" i="239"/>
  <c r="C17" i="114"/>
  <c r="C15" i="113"/>
  <c r="C15" i="45"/>
  <c r="C17" i="46"/>
  <c r="F72" i="333"/>
  <c r="F56" i="333"/>
  <c r="F40" i="333"/>
  <c r="E21" i="333"/>
  <c r="F73" i="333"/>
  <c r="F57" i="333"/>
  <c r="F41" i="333"/>
  <c r="C17" i="112"/>
  <c r="C15" i="111"/>
  <c r="C15" i="43"/>
  <c r="K9" i="239"/>
  <c r="K11" i="239"/>
  <c r="K13" i="239"/>
  <c r="K15" i="239"/>
  <c r="K17" i="239"/>
  <c r="K19" i="239"/>
  <c r="K21" i="239"/>
  <c r="K23" i="239"/>
  <c r="K26" i="239"/>
  <c r="D15" i="113"/>
  <c r="D17" i="114"/>
  <c r="D17" i="46"/>
  <c r="D15" i="45"/>
  <c r="J8" i="201"/>
  <c r="J9" i="201"/>
  <c r="J10" i="201"/>
  <c r="J11" i="201"/>
  <c r="J12" i="201"/>
  <c r="J13" i="201"/>
  <c r="J14" i="201"/>
  <c r="J15" i="201"/>
  <c r="J16" i="201"/>
  <c r="J17" i="201"/>
  <c r="J18" i="201"/>
  <c r="J19" i="201"/>
  <c r="J20" i="201"/>
  <c r="J21" i="201"/>
  <c r="J22" i="201"/>
  <c r="J23" i="201"/>
  <c r="J24" i="201"/>
  <c r="J25" i="201"/>
  <c r="J26" i="201"/>
  <c r="C17" i="116"/>
  <c r="C15" i="115"/>
  <c r="F15" i="115" s="1"/>
  <c r="C15" i="47"/>
  <c r="C17" i="48"/>
  <c r="F78" i="333"/>
  <c r="F62" i="333"/>
  <c r="F46" i="333"/>
  <c r="F79" i="333"/>
  <c r="F63" i="333"/>
  <c r="F47" i="333"/>
  <c r="E31" i="333"/>
  <c r="E15" i="43"/>
  <c r="E15" i="47"/>
  <c r="E17" i="48"/>
  <c r="K8" i="202"/>
  <c r="K10" i="202"/>
  <c r="K12" i="202"/>
  <c r="K14" i="202"/>
  <c r="K16" i="202"/>
  <c r="K18" i="202"/>
  <c r="K19" i="202"/>
  <c r="K21" i="202"/>
  <c r="K24" i="202"/>
  <c r="D17" i="112"/>
  <c r="D15" i="111"/>
  <c r="D15" i="43"/>
  <c r="E17" i="114"/>
  <c r="E15" i="113"/>
  <c r="E15" i="45"/>
  <c r="E17" i="46"/>
  <c r="D17" i="116"/>
  <c r="D15" i="115"/>
  <c r="D17" i="48"/>
  <c r="D15" i="47"/>
  <c r="F38" i="333"/>
  <c r="F44" i="333"/>
  <c r="F54" i="333"/>
  <c r="F60" i="333"/>
  <c r="F70" i="333"/>
  <c r="F76" i="333"/>
  <c r="F10" i="41"/>
  <c r="F14" i="41"/>
  <c r="F18" i="41"/>
  <c r="F37" i="333"/>
  <c r="F43" i="333"/>
  <c r="F53" i="333"/>
  <c r="F59" i="333"/>
  <c r="F8" i="41"/>
  <c r="F12" i="41"/>
  <c r="K9" i="104"/>
  <c r="F16" i="41"/>
  <c r="F15" i="41"/>
  <c r="I9" i="130"/>
  <c r="K9" i="130" s="1"/>
  <c r="G38" i="227"/>
  <c r="U38" i="227"/>
  <c r="I9" i="222"/>
  <c r="K9" i="222" s="1"/>
  <c r="G38" i="211"/>
  <c r="U38" i="211"/>
  <c r="G38" i="225"/>
  <c r="I9" i="153"/>
  <c r="N37" i="225"/>
  <c r="N38" i="229"/>
  <c r="N38" i="227"/>
  <c r="F12" i="111"/>
  <c r="F10" i="114"/>
  <c r="F14" i="114"/>
  <c r="F8" i="115"/>
  <c r="F12" i="115"/>
  <c r="F9" i="135"/>
  <c r="F13" i="135"/>
  <c r="F17" i="135"/>
  <c r="F8" i="136"/>
  <c r="F12" i="136"/>
  <c r="F11" i="139"/>
  <c r="F15" i="139"/>
  <c r="F9" i="205"/>
  <c r="F13" i="205"/>
  <c r="F10" i="111"/>
  <c r="F14" i="111"/>
  <c r="F8" i="114"/>
  <c r="F12" i="114"/>
  <c r="F16" i="114"/>
  <c r="F10" i="115"/>
  <c r="F14" i="115"/>
  <c r="F11" i="135"/>
  <c r="F15" i="135"/>
  <c r="F10" i="136"/>
  <c r="F14" i="136"/>
  <c r="F9" i="139"/>
  <c r="F13" i="139"/>
  <c r="F17" i="139"/>
  <c r="F9" i="153"/>
  <c r="L9" i="153" s="1"/>
  <c r="F11" i="205"/>
  <c r="F15" i="205"/>
  <c r="N38" i="211"/>
  <c r="F12" i="206"/>
  <c r="F16" i="206"/>
  <c r="F9" i="209"/>
  <c r="F11" i="206"/>
  <c r="F15" i="206"/>
  <c r="F8" i="209"/>
  <c r="F12" i="209"/>
  <c r="F9" i="210"/>
  <c r="F13" i="210"/>
  <c r="F17" i="210"/>
  <c r="F9" i="223"/>
  <c r="L9" i="223" s="1"/>
  <c r="F15" i="111" l="1"/>
  <c r="F15" i="45"/>
  <c r="F17" i="114"/>
  <c r="K9" i="132"/>
  <c r="K9" i="224"/>
  <c r="K9" i="223"/>
  <c r="K9" i="153"/>
  <c r="L9" i="102"/>
  <c r="F17" i="116"/>
  <c r="F17" i="112"/>
  <c r="F15" i="113"/>
  <c r="F17" i="48"/>
  <c r="F15" i="47"/>
  <c r="F15" i="43"/>
  <c r="F17" i="46"/>
  <c r="F17" i="44"/>
</calcChain>
</file>

<file path=xl/sharedStrings.xml><?xml version="1.0" encoding="utf-8"?>
<sst xmlns="http://schemas.openxmlformats.org/spreadsheetml/2006/main" count="6952" uniqueCount="781">
  <si>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</si>
  <si>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</si>
  <si>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</si>
  <si>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</si>
  <si>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</si>
  <si>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</si>
  <si>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</si>
  <si>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</si>
  <si>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</si>
  <si>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</si>
  <si>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</si>
  <si>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</si>
  <si>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</si>
  <si>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</si>
  <si>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</si>
  <si>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</si>
  <si>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</si>
  <si>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</si>
  <si>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</si>
  <si>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</si>
  <si>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</si>
  <si>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</si>
  <si>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</si>
  <si>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</si>
  <si>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</si>
  <si>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</si>
  <si>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</si>
  <si>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</si>
  <si>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</si>
  <si>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</si>
  <si>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</si>
  <si>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</si>
  <si>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</si>
  <si>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</si>
  <si>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</si>
  <si>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</si>
  <si>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</si>
  <si>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</si>
  <si>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</si>
  <si>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</si>
  <si>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</si>
  <si>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</si>
  <si>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</si>
  <si>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</si>
  <si>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</si>
  <si>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</si>
  <si>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</si>
  <si>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</si>
  <si>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</si>
  <si>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</si>
  <si>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</si>
  <si>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</si>
  <si>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</si>
  <si>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</si>
  <si>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</si>
  <si>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</si>
  <si>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</si>
  <si>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</si>
  <si>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</si>
  <si>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</si>
  <si>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</si>
  <si>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</si>
  <si>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</si>
  <si>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</si>
  <si>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</si>
  <si>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</si>
  <si>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</si>
  <si>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</si>
  <si>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</si>
  <si>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</si>
  <si>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</si>
  <si>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</si>
  <si>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</si>
  <si>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</si>
  <si>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</si>
  <si>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</si>
  <si>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</si>
  <si>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</si>
  <si>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</si>
  <si>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</si>
  <si>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</si>
  <si>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</si>
  <si>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</si>
  <si>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</si>
  <si>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</si>
  <si>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</si>
  <si>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</si>
  <si>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</si>
  <si>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</si>
  <si>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</si>
  <si>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</si>
  <si>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</si>
  <si>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</si>
  <si>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</si>
  <si>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</si>
  <si>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</si>
  <si>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</si>
  <si>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</si>
  <si>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</si>
  <si>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</si>
  <si>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</si>
  <si>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</si>
  <si>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</si>
  <si>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</si>
  <si>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</si>
  <si>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</si>
  <si>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</si>
  <si>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</si>
  <si>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</si>
  <si>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</si>
  <si>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</si>
  <si>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</si>
  <si>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</si>
  <si>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</si>
  <si>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</si>
  <si>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</si>
  <si>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</si>
  <si>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</si>
  <si>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</si>
  <si>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</si>
  <si>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</si>
  <si>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</si>
  <si>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</si>
  <si>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</si>
  <si>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</si>
  <si>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</si>
  <si>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</si>
  <si>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</si>
  <si>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</si>
  <si>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</si>
  <si>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</si>
  <si>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</si>
  <si>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</si>
  <si>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</si>
  <si>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</si>
  <si>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</si>
  <si>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</si>
  <si>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</si>
  <si>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</si>
  <si>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</si>
  <si>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</si>
  <si>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</si>
  <si>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</si>
  <si>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</si>
  <si>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</si>
  <si>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</si>
  <si>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</si>
  <si>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</si>
  <si>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</si>
  <si>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</si>
  <si>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</si>
  <si>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</si>
  <si>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</si>
  <si>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</si>
  <si>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</si>
  <si>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</si>
  <si>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</si>
  <si>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</si>
  <si>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</si>
  <si>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</si>
  <si>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</si>
  <si>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</si>
  <si>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</si>
  <si>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</si>
  <si>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</si>
  <si>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</si>
  <si>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</si>
  <si>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</si>
  <si>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</si>
  <si>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</si>
  <si>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</si>
  <si>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</si>
  <si>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</si>
  <si>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</si>
  <si>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</si>
  <si>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</si>
  <si>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</si>
  <si>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</si>
  <si>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</si>
  <si>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</si>
  <si>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</si>
  <si>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</si>
  <si>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</si>
  <si>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</si>
  <si>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</si>
  <si>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</si>
  <si>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</si>
  <si>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</si>
  <si>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</si>
  <si>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</si>
  <si>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</si>
  <si>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</si>
  <si>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</si>
  <si>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</si>
  <si>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</si>
  <si>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</si>
  <si>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</si>
  <si>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</si>
  <si>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</si>
  <si>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</si>
  <si>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</si>
  <si>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</si>
  <si>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</si>
  <si>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</si>
  <si>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</si>
  <si>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</si>
  <si>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</si>
  <si>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</si>
  <si>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</si>
  <si>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</si>
  <si>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</si>
  <si>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</si>
  <si>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</si>
  <si>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</si>
  <si>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</si>
  <si>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</si>
  <si>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</si>
  <si>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</si>
  <si>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</si>
  <si>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</si>
  <si>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</si>
  <si>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</si>
  <si>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</si>
  <si>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</si>
  <si>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</si>
  <si>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</si>
  <si>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</si>
  <si>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</si>
  <si>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</si>
  <si>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</si>
  <si>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</si>
  <si>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</si>
  <si>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</si>
  <si>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</si>
  <si>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</si>
  <si>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</si>
  <si>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</si>
  <si>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</si>
  <si>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</si>
  <si>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</si>
  <si>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</si>
  <si>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</si>
  <si>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</si>
  <si>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</si>
  <si>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</si>
  <si>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</si>
  <si>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</si>
  <si>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</si>
  <si>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</si>
  <si>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</si>
  <si>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</si>
  <si>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</si>
  <si>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</si>
  <si>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</si>
  <si>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</si>
  <si>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</si>
  <si>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</si>
  <si>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</si>
  <si>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</si>
  <si>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</si>
  <si>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</si>
  <si>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</si>
  <si>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</si>
  <si>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</si>
  <si>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</si>
  <si>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</si>
  <si>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</si>
  <si>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</si>
  <si>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</si>
  <si>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</si>
  <si>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</si>
  <si>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</si>
  <si>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</si>
  <si>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</si>
  <si>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</si>
  <si>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</si>
  <si>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</si>
  <si>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</si>
  <si>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</si>
  <si>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</si>
  <si>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</si>
  <si>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</si>
  <si>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</si>
  <si>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</si>
  <si>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</si>
  <si>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</si>
  <si>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</si>
  <si>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</si>
  <si>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</si>
  <si>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</si>
  <si>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</si>
  <si>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</si>
  <si>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</si>
  <si>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</si>
  <si>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</si>
  <si>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</si>
  <si>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</si>
  <si>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</si>
  <si>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</si>
  <si>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</si>
  <si>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</si>
  <si>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</si>
  <si>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</si>
  <si>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</si>
  <si>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</si>
  <si>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</si>
  <si>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</si>
  <si>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</si>
  <si>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</si>
  <si>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</si>
  <si>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</si>
  <si>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</si>
  <si>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</si>
  <si>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</si>
  <si>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</si>
  <si>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</si>
  <si>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</si>
  <si>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</si>
  <si>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</si>
  <si>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</si>
  <si>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</si>
  <si>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</si>
  <si>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</si>
  <si>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</si>
  <si>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</si>
  <si>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</si>
  <si>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</si>
  <si>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</si>
  <si>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</si>
  <si>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</si>
  <si>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</si>
  <si>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</si>
  <si>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</si>
  <si>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</si>
  <si>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</si>
  <si>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</si>
  <si>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</si>
  <si>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</si>
  <si>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</si>
  <si>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</si>
  <si>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</si>
  <si>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</si>
  <si>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</si>
  <si>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</si>
  <si>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</si>
  <si>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</si>
  <si>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</si>
  <si>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</si>
  <si>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</si>
  <si>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</si>
  <si>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</si>
  <si>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</si>
  <si>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</si>
  <si>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</si>
  <si>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</si>
  <si>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</si>
  <si>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</si>
  <si>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</si>
  <si>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</si>
  <si>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</si>
  <si>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</si>
  <si>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</si>
  <si>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</si>
  <si>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</si>
  <si>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</si>
  <si>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</si>
  <si>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</si>
  <si>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</si>
  <si>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</si>
  <si>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</si>
  <si>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</si>
  <si>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</si>
  <si>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</si>
  <si>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</si>
  <si>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</si>
  <si>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</si>
  <si>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</si>
  <si>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</si>
  <si>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</si>
  <si>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</si>
  <si>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</si>
  <si>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</si>
  <si>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</si>
  <si>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</si>
  <si>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</si>
  <si>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</si>
  <si>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</si>
  <si>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</si>
  <si>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</si>
  <si>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</si>
  <si>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</si>
  <si>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</si>
  <si>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</si>
  <si>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</si>
  <si>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</si>
  <si>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</si>
  <si>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</si>
  <si>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</si>
  <si>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</si>
  <si>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</si>
  <si>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</si>
  <si>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</si>
  <si>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</si>
  <si>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</si>
  <si>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</si>
  <si>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</si>
  <si>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</si>
  <si>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</si>
  <si>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</si>
  <si>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</si>
  <si>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</si>
  <si>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</si>
  <si>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</si>
  <si>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</si>
  <si>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</si>
  <si>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</si>
  <si>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</si>
  <si>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</si>
  <si>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</si>
  <si>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</si>
  <si>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</si>
  <si>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</si>
  <si>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</si>
  <si>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</si>
  <si>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</si>
  <si>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</si>
  <si>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</si>
  <si>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</si>
  <si>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</si>
  <si>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</si>
  <si>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</si>
  <si>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</si>
  <si>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</si>
  <si>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</si>
  <si>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</si>
  <si>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</si>
  <si>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</si>
  <si>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</si>
  <si>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</si>
  <si>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</si>
  <si>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</si>
  <si>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</si>
  <si>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</si>
  <si>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</si>
  <si>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Summary of 50–year forecast of softwood timber availability; average annual volume within period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</si>
  <si>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</si>
  <si>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</si>
  <si>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</si>
  <si>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</si>
  <si>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</si>
  <si>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</si>
  <si>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</si>
  <si>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</si>
  <si>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</si>
  <si>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</si>
  <si>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</si>
  <si>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</si>
  <si>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</si>
  <si>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</si>
  <si>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</si>
  <si>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Summary of 50–year forecast of hardwood timber availability; average annual volume within period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</si>
  <si>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</si>
  <si>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</si>
  <si>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</si>
  <si>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</si>
  <si>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</si>
  <si>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</si>
  <si>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</si>
  <si>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</si>
  <si>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</si>
  <si>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</si>
  <si>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</si>
  <si>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</si>
  <si>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</si>
  <si>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</si>
  <si>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</si>
  <si>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</si>
  <si>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</si>
  <si>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</si>
  <si>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</si>
  <si>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</si>
  <si>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</si>
  <si>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</si>
  <si>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</si>
  <si>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</si>
  <si>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</si>
  <si>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</si>
  <si>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</si>
  <si>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</si>
  <si>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</si>
  <si>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</si>
  <si>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</si>
  <si>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</si>
  <si>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</si>
  <si>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</si>
  <si>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</si>
  <si>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</si>
  <si>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</si>
  <si>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</si>
  <si>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</si>
  <si>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</si>
  <si>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</si>
  <si>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</si>
  <si>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</si>
  <si>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</si>
  <si>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</si>
  <si>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</si>
  <si>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</si>
  <si>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</si>
  <si>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</si>
  <si>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</si>
  <si>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</si>
  <si>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</si>
  <si>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</si>
  <si>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</si>
  <si>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</si>
  <si>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</si>
  <si>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</si>
  <si>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 Removal / 
Mulched / Burned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</si>
  <si>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</si>
  <si>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</si>
  <si>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</si>
  <si>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</si>
  <si>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</si>
  <si>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</si>
  <si>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</si>
  <si>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</si>
  <si>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</si>
  <si>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</si>
  <si>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</si>
  <si>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</si>
  <si>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</si>
  <si>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</si>
  <si>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</si>
  <si>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</si>
  <si>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</si>
  <si>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</si>
  <si>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</si>
  <si>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</si>
  <si>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</si>
  <si>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</si>
  <si>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</si>
  <si>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</si>
  <si>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</si>
  <si>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</si>
  <si>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</si>
  <si>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</si>
  <si>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</si>
  <si>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</si>
  <si>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</si>
  <si>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</si>
  <si>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</si>
  <si>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</si>
  <si>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</si>
  <si>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</si>
  <si>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</si>
  <si>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</si>
  <si>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</si>
  <si>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</si>
  <si>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</si>
  <si>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</si>
  <si>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</si>
  <si>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</si>
  <si>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</si>
  <si>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</si>
  <si>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</si>
  <si>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</si>
  <si>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</si>
  <si>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</si>
  <si>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</si>
  <si>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</si>
  <si>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</si>
  <si>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</si>
  <si>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</si>
  <si>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</si>
  <si>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</si>
  <si>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</si>
  <si>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</si>
  <si>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</si>
  <si>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</si>
  <si>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</si>
  <si>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</si>
  <si>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</si>
  <si>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</si>
  <si>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</si>
  <si>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</si>
  <si>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</si>
  <si>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</si>
  <si>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</si>
  <si>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</si>
  <si>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</si>
  <si>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</si>
  <si>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</si>
  <si>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</si>
  <si>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</si>
  <si>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</si>
  <si>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</si>
  <si>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</si>
  <si>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</si>
  <si>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</si>
  <si>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</si>
  <si>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</si>
  <si>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</si>
  <si>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</si>
  <si>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</si>
  <si>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</si>
  <si>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</si>
  <si>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</si>
  <si>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</si>
  <si>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</si>
  <si>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Biomass stocks in live standing trees</t>
  </si>
  <si>
    <t>Carbon stocks in live standing trees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</si>
  <si>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</si>
  <si>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</si>
  <si>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</si>
  <si>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</si>
  <si>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</si>
  <si>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</si>
  <si>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</si>
  <si>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</si>
  <si>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</si>
  <si>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</si>
  <si>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</si>
  <si>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</si>
  <si>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</si>
  <si>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</si>
  <si>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</si>
  <si>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</si>
  <si>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</si>
  <si>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</si>
  <si>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</si>
  <si>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</si>
  <si>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</si>
  <si>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</si>
  <si>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</si>
  <si>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</si>
  <si>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</si>
  <si>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</si>
  <si>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</si>
  <si>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</si>
  <si>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</si>
  <si>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</si>
  <si>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</si>
  <si>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</si>
  <si>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</si>
  <si>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</si>
  <si>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</si>
  <si>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</si>
  <si>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</si>
  <si>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</si>
  <si>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</si>
  <si>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</si>
  <si>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</si>
  <si>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</si>
  <si>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</si>
  <si>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</si>
  <si>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</si>
  <si>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</si>
  <si>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</si>
  <si>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</si>
  <si>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</si>
  <si>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</si>
  <si>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</si>
  <si>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</si>
  <si>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</si>
  <si>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</si>
  <si>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</si>
  <si>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</si>
  <si>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</si>
  <si>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</si>
  <si>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</si>
  <si>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</si>
  <si>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</si>
  <si>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</si>
  <si>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</si>
  <si>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</si>
  <si>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</si>
  <si>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</si>
  <si>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</si>
  <si>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</si>
  <si>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</si>
  <si>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</si>
  <si>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</si>
  <si>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</si>
  <si>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</si>
  <si>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</si>
  <si>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</si>
  <si>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</si>
  <si>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</si>
  <si>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</si>
  <si>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</si>
  <si>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</si>
  <si>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</si>
  <si>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</si>
  <si>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</si>
  <si>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</si>
  <si>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</si>
  <si>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</si>
  <si>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</si>
  <si>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</si>
  <si>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</si>
  <si>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</si>
  <si>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</si>
  <si>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</si>
  <si>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</si>
  <si>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</si>
  <si>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</si>
  <si>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</si>
  <si>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</si>
  <si>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</si>
  <si>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</si>
  <si>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</si>
  <si>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</si>
  <si>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</si>
  <si>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</si>
  <si>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</si>
  <si>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</si>
  <si>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</si>
  <si>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</si>
  <si>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</si>
  <si>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</si>
  <si>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</si>
  <si>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</si>
  <si>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</si>
  <si>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</si>
  <si>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</si>
  <si>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</si>
  <si>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</si>
  <si>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</si>
  <si>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</si>
  <si>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</si>
  <si>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</si>
  <si>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</si>
  <si>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</si>
  <si>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</si>
  <si>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</si>
  <si>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</si>
  <si>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</si>
  <si>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</si>
  <si>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</si>
  <si>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</si>
  <si>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</si>
  <si>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</si>
  <si>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</si>
  <si>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</si>
  <si>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</si>
  <si>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</si>
  <si>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</si>
  <si>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volume
(000 m3 obs)</t>
  </si>
  <si>
    <r>
      <t>volume
(000 m</t>
    </r>
    <r>
      <rPr>
        <vertAlign val="superscript"/>
        <sz val="10"/>
        <color rgb="FFFFFFFF"/>
        <rFont val="Verdana"/>
        <family val="2"/>
      </rPr>
      <t>3</t>
    </r>
    <r>
      <rPr>
        <sz val="10"/>
        <color rgb="FFFFFFFF"/>
        <rFont val="Verdana"/>
        <family val="2"/>
      </rPr>
      <t xml:space="preserve"> obs)</t>
    </r>
  </si>
  <si>
    <t>Net increment</t>
  </si>
  <si>
    <t>Tree health - ash</t>
  </si>
  <si>
    <t>Tree health - oak</t>
  </si>
  <si>
    <t>Tree health - sweet chestnut</t>
  </si>
  <si>
    <t>Tree health - larch</t>
  </si>
  <si>
    <t xml:space="preserve">Simplified comparison of mapped area estimates and stocked area estimates </t>
  </si>
  <si>
    <t>mean yield class weighted by area</t>
  </si>
  <si>
    <t>Number of measureable trees</t>
  </si>
  <si>
    <t>Larch as a proportion of woodland</t>
  </si>
  <si>
    <t>Evidence of management (PS sections with neither broadleaves nor conifers)</t>
  </si>
  <si>
    <t>Number of trees of all conifers and all species</t>
  </si>
  <si>
    <t>Standing volume of all conifers and all species</t>
  </si>
  <si>
    <t>Stocked area of all conifers and all species</t>
  </si>
  <si>
    <t>B / M / B *</t>
  </si>
  <si>
    <t>Summary of 25-year forecast of softwood timber availability; average annual volume within period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</si>
  <si>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</si>
  <si>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</si>
  <si>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</si>
  <si>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</si>
  <si>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</si>
  <si>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</si>
  <si>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Carbon stocks by principal tree species</t>
  </si>
  <si>
    <t>Biomass stocks by principal tree species</t>
  </si>
  <si>
    <t>Number of trees by principal tree species</t>
  </si>
  <si>
    <t>Number of trees by age class</t>
  </si>
  <si>
    <t>Number of  trees by mean stand dbh class</t>
  </si>
  <si>
    <t>Date of release : March 2017</t>
  </si>
  <si>
    <t>% woodland cover</t>
  </si>
  <si>
    <t>Ranking (woodland area)</t>
  </si>
  <si>
    <t>Woodland cover %</t>
  </si>
  <si>
    <t>Ranking (woodland cover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</si>
</sst>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6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rgb="FFFFFFFF"/>
      <name val="Verdana"/>
      <family val="2"/>
    </font>
    <font>
      <sz val="11"/>
      <name val="Verdana"/>
      <family val="2"/>
    </font>
  </fonts>
  <fills count="6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  <fill>
      <patternFill patternType="lightTrellis">
        <fgColor rgb="FF808080"/>
        <bgColor rgb="FFFFFFFF"/>
      </patternFill>
    </fill>
    <fill>
      <patternFill patternType="solid">
        <fgColor rgb="FF318C36"/>
        <bgColor indexed="64"/>
      </patternFill>
    </fill>
  </fills>
  <borders count="14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rgb="FF05401A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05401A"/>
      </right>
      <top/>
      <bottom style="thin">
        <color rgb="FFFFFFFF"/>
      </bottom>
      <diagonal/>
    </border>
    <border>
      <left style="medium">
        <color rgb="FF05401A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5401A"/>
      </right>
      <top style="thin">
        <color rgb="FFFFFFFF"/>
      </top>
      <bottom style="thin">
        <color rgb="FFFFFFFF"/>
      </bottom>
      <diagonal/>
    </border>
    <border>
      <left style="medium">
        <color rgb="FF05401A"/>
      </left>
      <right style="thin">
        <color rgb="FFFFFFFF"/>
      </right>
      <top style="thin">
        <color rgb="FFFFFFFF"/>
      </top>
      <bottom style="medium">
        <color rgb="FF05401A"/>
      </bottom>
      <diagonal/>
    </border>
    <border>
      <left style="thin">
        <color rgb="FFFFFFFF"/>
      </left>
      <right style="medium">
        <color rgb="FF05401A"/>
      </right>
      <top style="thin">
        <color rgb="FFFFFFFF"/>
      </top>
      <bottom/>
      <diagonal/>
    </border>
    <border>
      <left style="medium">
        <color rgb="FF05401A"/>
      </left>
      <right style="medium">
        <color rgb="FF05401A"/>
      </right>
      <top style="medium">
        <color rgb="FF05401A"/>
      </top>
      <bottom/>
      <diagonal/>
    </border>
    <border>
      <left/>
      <right style="medium">
        <color rgb="FF05401A"/>
      </right>
      <top/>
      <bottom/>
      <diagonal/>
    </border>
    <border>
      <left style="medium">
        <color rgb="FF05401A"/>
      </left>
      <right style="medium">
        <color rgb="FF05401A"/>
      </right>
      <top/>
      <bottom/>
      <diagonal/>
    </border>
    <border>
      <left style="medium">
        <color rgb="FF05401A"/>
      </left>
      <right style="medium">
        <color rgb="FF05401A"/>
      </right>
      <top/>
      <bottom style="medium">
        <color rgb="FF05401A"/>
      </bottom>
      <diagonal/>
    </border>
    <border>
      <left/>
      <right/>
      <top/>
      <bottom style="medium">
        <color rgb="FF05401A"/>
      </bottom>
      <diagonal/>
    </border>
    <border>
      <left/>
      <right style="medium">
        <color rgb="FF05401A"/>
      </right>
      <top/>
      <bottom style="medium">
        <color rgb="FF05401A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9"/>
      </top>
      <bottom/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977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41" fontId="9" fillId="13" borderId="13" xfId="4" applyNumberFormat="1" applyFont="1" applyFill="1" applyBorder="1" applyAlignment="1">
      <alignment horizontal="right" vertical="center"/>
    </xf>
    <xf numFmtId="0" fontId="8" fillId="12" borderId="10" xfId="0" applyFont="1" applyFill="1" applyBorder="1" applyAlignment="1">
      <alignment vertical="center"/>
    </xf>
    <xf numFmtId="41" fontId="8" fillId="12" borderId="13" xfId="4" applyNumberFormat="1" applyFont="1" applyFill="1" applyBorder="1" applyAlignment="1">
      <alignment horizontal="right"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41" fontId="8" fillId="12" borderId="31" xfId="4" applyNumberFormat="1" applyFont="1" applyFill="1" applyBorder="1" applyAlignment="1">
      <alignment horizontal="right"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3" fontId="0" fillId="0" borderId="0" xfId="0" applyNumberFormat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4" fontId="0" fillId="0" borderId="0" xfId="0" applyNumberFormat="1"/>
    <xf numFmtId="171" fontId="0" fillId="0" borderId="0" xfId="0" applyNumberFormat="1" applyFill="1" applyBorder="1"/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3" fillId="47" borderId="102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1" applyBorder="1"/>
    <xf numFmtId="0" fontId="1" fillId="0" borderId="0" xfId="61"/>
    <xf numFmtId="0" fontId="49" fillId="0" borderId="0" xfId="61" applyFont="1"/>
    <xf numFmtId="0" fontId="9" fillId="0" borderId="0" xfId="61" applyFont="1"/>
    <xf numFmtId="0" fontId="13" fillId="2" borderId="66" xfId="61" applyFont="1" applyFill="1" applyBorder="1" applyAlignment="1">
      <alignment wrapText="1"/>
    </xf>
    <xf numFmtId="0" fontId="13" fillId="2" borderId="66" xfId="61" applyFont="1" applyFill="1" applyBorder="1" applyAlignment="1">
      <alignment horizontal="right" wrapText="1"/>
    </xf>
    <xf numFmtId="0" fontId="13" fillId="2" borderId="67" xfId="61" applyFont="1" applyFill="1" applyBorder="1" applyAlignment="1">
      <alignment horizontal="right" wrapText="1"/>
    </xf>
    <xf numFmtId="0" fontId="1" fillId="0" borderId="69" xfId="61" applyBorder="1"/>
    <xf numFmtId="3" fontId="1" fillId="0" borderId="69" xfId="61" applyNumberFormat="1" applyBorder="1"/>
    <xf numFmtId="4" fontId="1" fillId="59" borderId="70" xfId="61" applyNumberFormat="1" applyFill="1" applyBorder="1"/>
    <xf numFmtId="3" fontId="1" fillId="0" borderId="0" xfId="61" applyNumberFormat="1" applyBorder="1"/>
    <xf numFmtId="4" fontId="1" fillId="59" borderId="94" xfId="61" applyNumberFormat="1" applyFill="1" applyBorder="1"/>
    <xf numFmtId="0" fontId="1" fillId="0" borderId="73" xfId="61" applyFont="1" applyBorder="1"/>
    <xf numFmtId="3" fontId="1" fillId="0" borderId="73" xfId="61" applyNumberFormat="1" applyFont="1" applyBorder="1"/>
    <xf numFmtId="4" fontId="1" fillId="59" borderId="74" xfId="61" applyNumberFormat="1" applyFill="1" applyBorder="1"/>
    <xf numFmtId="4" fontId="1" fillId="0" borderId="0" xfId="61" applyNumberFormat="1" applyBorder="1"/>
    <xf numFmtId="0" fontId="1" fillId="0" borderId="68" xfId="53" applyFont="1" applyBorder="1"/>
    <xf numFmtId="3" fontId="1" fillId="0" borderId="0" xfId="61" applyNumberFormat="1"/>
    <xf numFmtId="4" fontId="1" fillId="0" borderId="0" xfId="61" applyNumberFormat="1"/>
    <xf numFmtId="0" fontId="6" fillId="2" borderId="75" xfId="61" applyFont="1" applyFill="1" applyBorder="1" applyAlignment="1">
      <alignment wrapText="1"/>
    </xf>
    <xf numFmtId="0" fontId="13" fillId="2" borderId="69" xfId="61" applyFont="1" applyFill="1" applyBorder="1" applyAlignment="1">
      <alignment wrapText="1"/>
    </xf>
    <xf numFmtId="0" fontId="13" fillId="2" borderId="69" xfId="61" applyFont="1" applyFill="1" applyBorder="1" applyAlignment="1">
      <alignment horizontal="right" wrapText="1"/>
    </xf>
    <xf numFmtId="0" fontId="13" fillId="2" borderId="70" xfId="61" applyFont="1" applyFill="1" applyBorder="1" applyAlignment="1">
      <alignment horizontal="right" wrapText="1"/>
    </xf>
    <xf numFmtId="0" fontId="1" fillId="0" borderId="76" xfId="61" applyBorder="1"/>
    <xf numFmtId="0" fontId="1" fillId="0" borderId="69" xfId="61" applyFill="1" applyBorder="1" applyAlignment="1"/>
    <xf numFmtId="4" fontId="1" fillId="59" borderId="69" xfId="61" applyNumberFormat="1" applyFill="1" applyBorder="1"/>
    <xf numFmtId="0" fontId="1" fillId="0" borderId="77" xfId="61" applyBorder="1"/>
    <xf numFmtId="0" fontId="1" fillId="0" borderId="0" xfId="61" applyFill="1" applyBorder="1" applyAlignment="1">
      <alignment wrapText="1"/>
    </xf>
    <xf numFmtId="4" fontId="1" fillId="59" borderId="0" xfId="61" applyNumberFormat="1" applyFill="1" applyBorder="1"/>
    <xf numFmtId="0" fontId="1" fillId="0" borderId="0" xfId="61" applyFill="1" applyBorder="1" applyAlignment="1"/>
    <xf numFmtId="0" fontId="1" fillId="0" borderId="0" xfId="61" applyBorder="1" applyAlignment="1"/>
    <xf numFmtId="0" fontId="1" fillId="0" borderId="78" xfId="61" applyBorder="1"/>
    <xf numFmtId="0" fontId="1" fillId="0" borderId="73" xfId="61" applyBorder="1" applyAlignment="1"/>
    <xf numFmtId="3" fontId="1" fillId="0" borderId="73" xfId="61" applyNumberFormat="1" applyBorder="1"/>
    <xf numFmtId="4" fontId="1" fillId="59" borderId="73" xfId="61" applyNumberFormat="1" applyFill="1" applyBorder="1"/>
    <xf numFmtId="0" fontId="1" fillId="0" borderId="0" xfId="61" applyFill="1"/>
    <xf numFmtId="0" fontId="1" fillId="0" borderId="0" xfId="61" applyFill="1" applyBorder="1"/>
    <xf numFmtId="3" fontId="13" fillId="2" borderId="69" xfId="61" applyNumberFormat="1" applyFont="1" applyFill="1" applyBorder="1" applyAlignment="1">
      <alignment horizontal="right" wrapText="1"/>
    </xf>
    <xf numFmtId="0" fontId="13" fillId="0" borderId="0" xfId="61" applyFont="1" applyFill="1" applyBorder="1" applyAlignment="1">
      <alignment wrapText="1"/>
    </xf>
    <xf numFmtId="4" fontId="1" fillId="0" borderId="0" xfId="61" applyNumberFormat="1" applyFill="1" applyBorder="1"/>
    <xf numFmtId="4" fontId="1" fillId="0" borderId="94" xfId="61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4" fontId="1" fillId="0" borderId="0" xfId="58" applyNumberFormat="1" applyFont="1" applyFill="1" applyBorder="1" applyAlignment="1">
      <alignment horizontal="right"/>
    </xf>
    <xf numFmtId="3" fontId="15" fillId="12" borderId="13" xfId="0" applyNumberFormat="1" applyFont="1" applyFill="1" applyBorder="1" applyAlignment="1">
      <alignment vertical="center"/>
    </xf>
    <xf numFmtId="3" fontId="16" fillId="13" borderId="31" xfId="0" applyNumberFormat="1" applyFont="1" applyFill="1" applyBorder="1" applyAlignment="1">
      <alignment vertical="center"/>
    </xf>
    <xf numFmtId="3" fontId="1" fillId="0" borderId="0" xfId="58" applyNumberFormat="1" applyFont="1" applyFill="1" applyBorder="1" applyAlignment="1">
      <alignment horizontal="right"/>
    </xf>
    <xf numFmtId="3" fontId="8" fillId="0" borderId="108" xfId="51" applyNumberFormat="1" applyFont="1" applyBorder="1"/>
    <xf numFmtId="170" fontId="9" fillId="5" borderId="4" xfId="4" applyNumberFormat="1" applyFont="1" applyFill="1" applyBorder="1" applyAlignment="1">
      <alignment horizontal="right" vertical="center"/>
    </xf>
    <xf numFmtId="170" fontId="8" fillId="4" borderId="4" xfId="4" applyNumberFormat="1" applyFont="1" applyFill="1" applyBorder="1" applyAlignment="1">
      <alignment horizontal="right" vertical="center"/>
    </xf>
    <xf numFmtId="170" fontId="8" fillId="4" borderId="18" xfId="4" applyNumberFormat="1" applyFont="1" applyFill="1" applyBorder="1" applyAlignment="1">
      <alignment horizontal="right" vertical="center"/>
    </xf>
    <xf numFmtId="166" fontId="0" fillId="0" borderId="108" xfId="0" applyNumberFormat="1" applyFill="1" applyBorder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9" xfId="0" applyFont="1" applyFill="1" applyBorder="1" applyAlignment="1">
      <alignment horizontal="center" vertical="center"/>
    </xf>
    <xf numFmtId="0" fontId="6" fillId="2" borderId="12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123" xfId="0" applyFont="1" applyFill="1" applyBorder="1" applyAlignment="1">
      <alignment horizontal="center" vertical="center" wrapText="1"/>
    </xf>
    <xf numFmtId="4" fontId="9" fillId="0" borderId="124" xfId="59" applyNumberFormat="1" applyFont="1" applyFill="1" applyBorder="1" applyAlignment="1">
      <alignment horizontal="left" wrapText="1"/>
    </xf>
    <xf numFmtId="3" fontId="9" fillId="0" borderId="0" xfId="60" applyNumberFormat="1" applyFont="1" applyFill="1" applyBorder="1" applyAlignment="1">
      <alignment vertical="center"/>
    </xf>
    <xf numFmtId="3" fontId="9" fillId="0" borderId="49" xfId="60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60" applyNumberFormat="1" applyFont="1" applyFill="1" applyBorder="1" applyAlignment="1">
      <alignment vertical="center"/>
    </xf>
    <xf numFmtId="3" fontId="1" fillId="0" borderId="49" xfId="60" applyNumberFormat="1" applyFont="1" applyFill="1" applyBorder="1" applyAlignment="1">
      <alignment vertical="center"/>
    </xf>
    <xf numFmtId="3" fontId="1" fillId="61" borderId="95" xfId="0" applyNumberFormat="1" applyFont="1" applyFill="1" applyBorder="1"/>
    <xf numFmtId="3" fontId="1" fillId="61" borderId="0" xfId="60" applyNumberFormat="1" applyFont="1" applyFill="1" applyBorder="1" applyAlignment="1">
      <alignment vertical="center"/>
    </xf>
    <xf numFmtId="3" fontId="1" fillId="61" borderId="49" xfId="60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60" applyNumberFormat="1" applyFont="1" applyFill="1" applyBorder="1" applyAlignment="1">
      <alignment vertical="center"/>
    </xf>
    <xf numFmtId="3" fontId="1" fillId="61" borderId="52" xfId="60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60" applyNumberFormat="1" applyFont="1" applyFill="1" applyBorder="1" applyAlignment="1">
      <alignment vertical="center"/>
    </xf>
    <xf numFmtId="170" fontId="16" fillId="0" borderId="49" xfId="60" applyNumberFormat="1" applyFont="1" applyFill="1" applyBorder="1" applyAlignment="1">
      <alignment vertical="center"/>
    </xf>
    <xf numFmtId="170" fontId="15" fillId="0" borderId="0" xfId="60" applyNumberFormat="1" applyFont="1" applyFill="1" applyBorder="1" applyAlignment="1">
      <alignment vertical="center"/>
    </xf>
    <xf numFmtId="170" fontId="15" fillId="0" borderId="49" xfId="60" applyNumberFormat="1" applyFont="1" applyFill="1" applyBorder="1" applyAlignment="1">
      <alignment vertical="center"/>
    </xf>
    <xf numFmtId="170" fontId="15" fillId="61" borderId="0" xfId="60" applyNumberFormat="1" applyFont="1" applyFill="1" applyBorder="1" applyAlignment="1">
      <alignment vertical="center"/>
    </xf>
    <xf numFmtId="170" fontId="15" fillId="61" borderId="49" xfId="60" applyNumberFormat="1" applyFont="1" applyFill="1" applyBorder="1" applyAlignment="1">
      <alignment vertical="center"/>
    </xf>
    <xf numFmtId="170" fontId="15" fillId="61" borderId="51" xfId="60" applyNumberFormat="1" applyFont="1" applyFill="1" applyBorder="1" applyAlignment="1">
      <alignment vertical="center"/>
    </xf>
    <xf numFmtId="170" fontId="15" fillId="61" borderId="52" xfId="6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9" fillId="61" borderId="124" xfId="59" applyNumberFormat="1" applyFont="1" applyFill="1" applyBorder="1" applyAlignment="1">
      <alignment horizontal="left" wrapText="1"/>
    </xf>
    <xf numFmtId="3" fontId="9" fillId="61" borderId="0" xfId="60" applyNumberFormat="1" applyFont="1" applyFill="1" applyBorder="1" applyAlignment="1">
      <alignment vertical="center"/>
    </xf>
    <xf numFmtId="3" fontId="9" fillId="61" borderId="49" xfId="60" applyNumberFormat="1" applyFont="1" applyFill="1" applyBorder="1" applyAlignment="1">
      <alignment vertical="center"/>
    </xf>
    <xf numFmtId="0" fontId="1" fillId="0" borderId="0" xfId="57" applyFont="1"/>
    <xf numFmtId="4" fontId="1" fillId="0" borderId="124" xfId="59" applyNumberFormat="1" applyFont="1" applyFill="1" applyBorder="1" applyAlignment="1">
      <alignment horizontal="left" wrapText="1"/>
    </xf>
    <xf numFmtId="0" fontId="9" fillId="0" borderId="109" xfId="57" applyFont="1" applyFill="1" applyBorder="1" applyAlignment="1">
      <alignment vertical="center"/>
    </xf>
    <xf numFmtId="3" fontId="9" fillId="0" borderId="51" xfId="60" applyNumberFormat="1" applyFont="1" applyFill="1" applyBorder="1" applyAlignment="1">
      <alignment vertical="center"/>
    </xf>
    <xf numFmtId="3" fontId="9" fillId="0" borderId="52" xfId="60" applyNumberFormat="1" applyFont="1" applyFill="1" applyBorder="1" applyAlignment="1">
      <alignment vertical="center"/>
    </xf>
    <xf numFmtId="170" fontId="16" fillId="0" borderId="51" xfId="60" applyNumberFormat="1" applyFont="1" applyFill="1" applyBorder="1" applyAlignment="1">
      <alignment vertical="center"/>
    </xf>
    <xf numFmtId="170" fontId="16" fillId="0" borderId="52" xfId="60" applyNumberFormat="1" applyFont="1" applyFill="1" applyBorder="1" applyAlignment="1">
      <alignment vertical="center"/>
    </xf>
    <xf numFmtId="4" fontId="1" fillId="61" borderId="124" xfId="59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60" applyNumberFormat="1" applyFont="1" applyFill="1" applyBorder="1" applyAlignment="1">
      <alignment vertical="center"/>
    </xf>
    <xf numFmtId="3" fontId="9" fillId="61" borderId="52" xfId="60" applyNumberFormat="1" applyFont="1" applyFill="1" applyBorder="1" applyAlignment="1">
      <alignment vertical="center"/>
    </xf>
    <xf numFmtId="0" fontId="20" fillId="7" borderId="22" xfId="0" applyFont="1" applyFill="1" applyBorder="1" applyAlignment="1">
      <alignment horizontal="center" vertical="center"/>
    </xf>
    <xf numFmtId="0" fontId="20" fillId="7" borderId="126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12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 wrapText="1"/>
    </xf>
    <xf numFmtId="0" fontId="20" fillId="7" borderId="130" xfId="0" applyFont="1" applyFill="1" applyBorder="1" applyAlignment="1">
      <alignment horizontal="center" vertical="center" wrapText="1"/>
    </xf>
    <xf numFmtId="4" fontId="9" fillId="0" borderId="131" xfId="59" applyNumberFormat="1" applyFont="1" applyFill="1" applyBorder="1" applyAlignment="1">
      <alignment horizontal="left" wrapText="1"/>
    </xf>
    <xf numFmtId="3" fontId="9" fillId="0" borderId="132" xfId="60" applyNumberFormat="1" applyFont="1" applyFill="1" applyBorder="1" applyAlignment="1">
      <alignment vertical="center"/>
    </xf>
    <xf numFmtId="3" fontId="1" fillId="0" borderId="133" xfId="0" applyNumberFormat="1" applyFont="1" applyFill="1" applyBorder="1"/>
    <xf numFmtId="3" fontId="1" fillId="0" borderId="132" xfId="60" applyNumberFormat="1" applyFont="1" applyFill="1" applyBorder="1" applyAlignment="1">
      <alignment vertical="center"/>
    </xf>
    <xf numFmtId="3" fontId="1" fillId="62" borderId="133" xfId="0" applyNumberFormat="1" applyFont="1" applyFill="1" applyBorder="1"/>
    <xf numFmtId="3" fontId="1" fillId="62" borderId="0" xfId="60" applyNumberFormat="1" applyFont="1" applyFill="1" applyBorder="1" applyAlignment="1">
      <alignment vertical="center"/>
    </xf>
    <xf numFmtId="3" fontId="1" fillId="62" borderId="132" xfId="60" applyNumberFormat="1" applyFont="1" applyFill="1" applyBorder="1" applyAlignment="1">
      <alignment vertical="center"/>
    </xf>
    <xf numFmtId="0" fontId="1" fillId="62" borderId="134" xfId="57" applyFont="1" applyFill="1" applyBorder="1" applyAlignment="1">
      <alignment vertical="center"/>
    </xf>
    <xf numFmtId="3" fontId="1" fillId="62" borderId="135" xfId="60" applyNumberFormat="1" applyFont="1" applyFill="1" applyBorder="1" applyAlignment="1">
      <alignment vertical="center"/>
    </xf>
    <xf numFmtId="3" fontId="1" fillId="62" borderId="136" xfId="60" applyNumberFormat="1" applyFont="1" applyFill="1" applyBorder="1" applyAlignment="1">
      <alignment vertical="center"/>
    </xf>
    <xf numFmtId="0" fontId="24" fillId="7" borderId="28" xfId="0" applyFont="1" applyFill="1" applyBorder="1" applyAlignment="1">
      <alignment horizontal="center" vertical="center"/>
    </xf>
    <xf numFmtId="0" fontId="24" fillId="7" borderId="29" xfId="0" applyFont="1" applyFill="1" applyBorder="1" applyAlignment="1">
      <alignment horizontal="center" vertical="center"/>
    </xf>
    <xf numFmtId="170" fontId="16" fillId="0" borderId="132" xfId="60" applyNumberFormat="1" applyFont="1" applyFill="1" applyBorder="1" applyAlignment="1">
      <alignment vertical="center"/>
    </xf>
    <xf numFmtId="170" fontId="15" fillId="0" borderId="132" xfId="60" applyNumberFormat="1" applyFont="1" applyFill="1" applyBorder="1" applyAlignment="1">
      <alignment vertical="center"/>
    </xf>
    <xf numFmtId="170" fontId="15" fillId="62" borderId="0" xfId="60" applyNumberFormat="1" applyFont="1" applyFill="1" applyBorder="1" applyAlignment="1">
      <alignment vertical="center"/>
    </xf>
    <xf numFmtId="170" fontId="15" fillId="62" borderId="132" xfId="60" applyNumberFormat="1" applyFont="1" applyFill="1" applyBorder="1" applyAlignment="1">
      <alignment vertical="center"/>
    </xf>
    <xf numFmtId="170" fontId="15" fillId="62" borderId="135" xfId="60" applyNumberFormat="1" applyFont="1" applyFill="1" applyBorder="1" applyAlignment="1">
      <alignment vertical="center"/>
    </xf>
    <xf numFmtId="170" fontId="15" fillId="62" borderId="136" xfId="6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7" borderId="2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9" fillId="62" borderId="131" xfId="59" applyNumberFormat="1" applyFont="1" applyFill="1" applyBorder="1" applyAlignment="1">
      <alignment horizontal="left" wrapText="1"/>
    </xf>
    <xf numFmtId="3" fontId="9" fillId="62" borderId="0" xfId="60" applyNumberFormat="1" applyFont="1" applyFill="1" applyBorder="1" applyAlignment="1">
      <alignment vertical="center"/>
    </xf>
    <xf numFmtId="3" fontId="9" fillId="62" borderId="132" xfId="60" applyNumberFormat="1" applyFont="1" applyFill="1" applyBorder="1" applyAlignment="1">
      <alignment vertical="center"/>
    </xf>
    <xf numFmtId="4" fontId="1" fillId="0" borderId="131" xfId="59" applyNumberFormat="1" applyFont="1" applyFill="1" applyBorder="1" applyAlignment="1">
      <alignment horizontal="left" wrapText="1"/>
    </xf>
    <xf numFmtId="0" fontId="9" fillId="0" borderId="134" xfId="57" applyFont="1" applyFill="1" applyBorder="1" applyAlignment="1">
      <alignment vertical="center"/>
    </xf>
    <xf numFmtId="3" fontId="9" fillId="0" borderId="135" xfId="60" applyNumberFormat="1" applyFont="1" applyFill="1" applyBorder="1" applyAlignment="1">
      <alignment vertical="center"/>
    </xf>
    <xf numFmtId="3" fontId="9" fillId="0" borderId="136" xfId="60" applyNumberFormat="1" applyFont="1" applyFill="1" applyBorder="1" applyAlignment="1">
      <alignment vertical="center"/>
    </xf>
    <xf numFmtId="170" fontId="16" fillId="0" borderId="135" xfId="60" applyNumberFormat="1" applyFont="1" applyFill="1" applyBorder="1" applyAlignment="1">
      <alignment vertical="center"/>
    </xf>
    <xf numFmtId="170" fontId="16" fillId="0" borderId="136" xfId="60" applyNumberFormat="1" applyFont="1" applyFill="1" applyBorder="1" applyAlignment="1">
      <alignment vertical="center"/>
    </xf>
    <xf numFmtId="4" fontId="1" fillId="62" borderId="131" xfId="59" applyNumberFormat="1" applyFont="1" applyFill="1" applyBorder="1" applyAlignment="1">
      <alignment horizontal="left" wrapText="1"/>
    </xf>
    <xf numFmtId="0" fontId="9" fillId="62" borderId="134" xfId="57" applyFont="1" applyFill="1" applyBorder="1" applyAlignment="1">
      <alignment vertical="center"/>
    </xf>
    <xf numFmtId="3" fontId="9" fillId="62" borderId="135" xfId="60" applyNumberFormat="1" applyFont="1" applyFill="1" applyBorder="1" applyAlignment="1">
      <alignment vertical="center"/>
    </xf>
    <xf numFmtId="3" fontId="9" fillId="62" borderId="136" xfId="60" applyNumberFormat="1" applyFont="1" applyFill="1" applyBorder="1" applyAlignment="1">
      <alignment vertical="center"/>
    </xf>
    <xf numFmtId="0" fontId="1" fillId="0" borderId="134" xfId="57" applyFont="1" applyFill="1" applyBorder="1" applyAlignment="1">
      <alignment vertical="center"/>
    </xf>
    <xf numFmtId="3" fontId="1" fillId="0" borderId="135" xfId="60" applyNumberFormat="1" applyFont="1" applyFill="1" applyBorder="1" applyAlignment="1">
      <alignment vertical="center"/>
    </xf>
    <xf numFmtId="3" fontId="1" fillId="0" borderId="136" xfId="60" applyNumberFormat="1" applyFont="1" applyFill="1" applyBorder="1" applyAlignment="1">
      <alignment vertical="center"/>
    </xf>
    <xf numFmtId="170" fontId="15" fillId="0" borderId="135" xfId="60" applyNumberFormat="1" applyFont="1" applyFill="1" applyBorder="1" applyAlignment="1">
      <alignment vertical="center"/>
    </xf>
    <xf numFmtId="170" fontId="15" fillId="0" borderId="136" xfId="60" applyNumberFormat="1" applyFont="1" applyFill="1" applyBorder="1" applyAlignment="1">
      <alignment vertical="center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167" fontId="15" fillId="4" borderId="4" xfId="3" applyNumberFormat="1" applyFont="1" applyFill="1" applyBorder="1" applyAlignment="1">
      <alignment horizontal="right" vertical="center"/>
    </xf>
    <xf numFmtId="0" fontId="6" fillId="46" borderId="111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0" fontId="6" fillId="46" borderId="110" xfId="0" applyFont="1" applyFill="1" applyBorder="1" applyAlignment="1">
      <alignment horizontal="center" vertical="center" wrapText="1"/>
    </xf>
    <xf numFmtId="0" fontId="6" fillId="6" borderId="138" xfId="0" applyFont="1" applyFill="1" applyBorder="1" applyAlignment="1">
      <alignment vertical="center"/>
    </xf>
    <xf numFmtId="3" fontId="55" fillId="13" borderId="31" xfId="3" applyNumberFormat="1" applyFont="1" applyFill="1" applyBorder="1" applyAlignment="1">
      <alignment horizontal="right" vertical="center"/>
    </xf>
    <xf numFmtId="3" fontId="55" fillId="13" borderId="139" xfId="3" applyNumberFormat="1" applyFont="1" applyFill="1" applyBorder="1" applyAlignment="1">
      <alignment horizontal="right" vertical="center"/>
    </xf>
    <xf numFmtId="3" fontId="6" fillId="63" borderId="11" xfId="3" applyNumberFormat="1" applyFont="1" applyFill="1" applyBorder="1" applyAlignment="1">
      <alignment vertical="center"/>
    </xf>
    <xf numFmtId="0" fontId="6" fillId="63" borderId="11" xfId="3" applyNumberFormat="1" applyFont="1" applyFill="1" applyBorder="1" applyAlignment="1">
      <alignment horizontal="left" vertical="center"/>
    </xf>
    <xf numFmtId="0" fontId="5" fillId="63" borderId="11" xfId="0" applyFont="1" applyFill="1" applyBorder="1" applyAlignment="1">
      <alignment vertical="center"/>
    </xf>
    <xf numFmtId="0" fontId="8" fillId="63" borderId="11" xfId="0" applyNumberFormat="1" applyFont="1" applyFill="1" applyBorder="1" applyAlignment="1">
      <alignment horizontal="left" vertical="center"/>
    </xf>
    <xf numFmtId="0" fontId="6" fillId="63" borderId="2" xfId="3" applyNumberFormat="1" applyFont="1" applyFill="1" applyBorder="1" applyAlignment="1">
      <alignment horizontal="left" vertical="center"/>
    </xf>
    <xf numFmtId="0" fontId="8" fillId="63" borderId="2" xfId="0" applyFont="1" applyFill="1" applyBorder="1" applyAlignment="1">
      <alignment horizontal="right" vertical="center"/>
    </xf>
    <xf numFmtId="0" fontId="0" fillId="50" borderId="0" xfId="0" applyFont="1" applyFill="1" applyAlignment="1">
      <alignment horizontal="left"/>
    </xf>
    <xf numFmtId="0" fontId="51" fillId="50" borderId="0" xfId="0" applyFont="1" applyFill="1" applyAlignment="1">
      <alignment horizontal="left"/>
    </xf>
    <xf numFmtId="10" fontId="1" fillId="12" borderId="113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6" fillId="2" borderId="118" xfId="60" applyNumberFormat="1" applyFont="1" applyFill="1" applyBorder="1" applyAlignment="1">
      <alignment horizontal="center" vertical="center"/>
    </xf>
    <xf numFmtId="3" fontId="6" fillId="2" borderId="120" xfId="60" applyNumberFormat="1" applyFont="1" applyFill="1" applyBorder="1" applyAlignment="1">
      <alignment horizontal="center" vertical="center"/>
    </xf>
    <xf numFmtId="3" fontId="6" fillId="2" borderId="122" xfId="60" applyNumberFormat="1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3" fontId="20" fillId="7" borderId="125" xfId="60" applyNumberFormat="1" applyFont="1" applyFill="1" applyBorder="1" applyAlignment="1">
      <alignment horizontal="center" vertical="center"/>
    </xf>
    <xf numFmtId="3" fontId="20" fillId="7" borderId="127" xfId="60" applyNumberFormat="1" applyFont="1" applyFill="1" applyBorder="1" applyAlignment="1">
      <alignment horizontal="center" vertical="center"/>
    </xf>
    <xf numFmtId="3" fontId="20" fillId="7" borderId="129" xfId="60" applyNumberFormat="1" applyFont="1" applyFill="1" applyBorder="1" applyAlignment="1">
      <alignment horizontal="center" vertical="center"/>
    </xf>
    <xf numFmtId="0" fontId="20" fillId="7" borderId="13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37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37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1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9"/>
    <cellStyle name="Normal_SCOTFCST" xfId="3"/>
    <cellStyle name="Normal_SCOTFCST 2" xfId="58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60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272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  <numFmt numFmtId="173" formatCode="&quot;&lt; 1&quot;"/>
    </dxf>
    <dxf>
      <font>
        <color rgb="FF7C7C7C"/>
      </font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  <numFmt numFmtId="1" formatCode="0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  <numFmt numFmtId="1" formatCode="0"/>
    </dxf>
    <dxf>
      <numFmt numFmtId="173" formatCode="&quot;&lt; 1&quot;"/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</dxf>
    <dxf>
      <font>
        <color rgb="FF7C7C7C"/>
      </font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7C7C7C"/>
      <color rgb="FF808080"/>
      <color rgb="FF318C36"/>
      <color rgb="FF05401A"/>
      <color rgb="FF8BC4C0"/>
      <color rgb="FF7C996D"/>
      <color rgb="FF85B569"/>
      <color rgb="FF60AB61"/>
      <color rgb="FF75DB91"/>
      <color rgb="FFCFD4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chartsheet" Target="chartsheets/sheet109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10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worksheet" Target="worksheets/sheet84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8.9617800343123166E-2</c:v>
                </c:pt>
                <c:pt idx="1">
                  <c:v>0.91038219965687683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1354.1102953735835</c:v>
                </c:pt>
                <c:pt idx="1">
                  <c:v>13696.280665910221</c:v>
                </c:pt>
                <c:pt idx="2">
                  <c:v>1951.0155578878771</c:v>
                </c:pt>
                <c:pt idx="3">
                  <c:v>623.65568682578476</c:v>
                </c:pt>
                <c:pt idx="4">
                  <c:v>109.59892200464299</c:v>
                </c:pt>
                <c:pt idx="5">
                  <c:v>178.29670831086884</c:v>
                </c:pt>
                <c:pt idx="6">
                  <c:v>2646.0655354521591</c:v>
                </c:pt>
                <c:pt idx="7">
                  <c:v>0</c:v>
                </c:pt>
                <c:pt idx="8">
                  <c:v>0</c:v>
                </c:pt>
                <c:pt idx="9">
                  <c:v>1.3185983274499999</c:v>
                </c:pt>
                <c:pt idx="10">
                  <c:v>203.94345548208472</c:v>
                </c:pt>
                <c:pt idx="11">
                  <c:v>40.423059658103945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9.7076303082669513E-2"/>
                  <c:y val="0.16514425488573742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35884.890208234479</c:v>
                </c:pt>
                <c:pt idx="1">
                  <c:v>18566.267068139412</c:v>
                </c:pt>
                <c:pt idx="2">
                  <c:v>1936.7533181700153</c:v>
                </c:pt>
                <c:pt idx="3">
                  <c:v>473.3849401695378</c:v>
                </c:pt>
                <c:pt idx="4">
                  <c:v>1860.8834853557814</c:v>
                </c:pt>
                <c:pt idx="5">
                  <c:v>1995.8283574133886</c:v>
                </c:pt>
                <c:pt idx="6">
                  <c:v>3068.3082833839526</c:v>
                </c:pt>
                <c:pt idx="7">
                  <c:v>23.106405403099998</c:v>
                </c:pt>
                <c:pt idx="8">
                  <c:v>0</c:v>
                </c:pt>
                <c:pt idx="9">
                  <c:v>248.78388395405491</c:v>
                </c:pt>
                <c:pt idx="10">
                  <c:v>3113.0908835439081</c:v>
                </c:pt>
                <c:pt idx="11">
                  <c:v>243.75734297857849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1.8510000000000002E-2</c:v>
                </c:pt>
                <c:pt idx="1">
                  <c:v>6.11E-3</c:v>
                </c:pt>
                <c:pt idx="2">
                  <c:v>0.11565</c:v>
                </c:pt>
                <c:pt idx="3">
                  <c:v>2.691E-2</c:v>
                </c:pt>
                <c:pt idx="4">
                  <c:v>1.16E-3</c:v>
                </c:pt>
                <c:pt idx="5">
                  <c:v>1.4299999999999998E-3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0.18421253400000001</c:v>
                  </c:pt>
                  <c:pt idx="1">
                    <c:v>0.13838330800000001</c:v>
                  </c:pt>
                  <c:pt idx="2">
                    <c:v>0.130216524</c:v>
                  </c:pt>
                  <c:pt idx="3">
                    <c:v>6.6618448000000011E-2</c:v>
                  </c:pt>
                  <c:pt idx="4">
                    <c:v>0.21808586000000002</c:v>
                  </c:pt>
                  <c:pt idx="5">
                    <c:v>9.8411640000000009E-2</c:v>
                  </c:pt>
                  <c:pt idx="6">
                    <c:v>9.8418091999999999E-2</c:v>
                  </c:pt>
                  <c:pt idx="7">
                    <c:v>0.18276092200000002</c:v>
                  </c:pt>
                  <c:pt idx="8">
                    <c:v>3.6212020000000004E-2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0.18421253400000001</c:v>
                  </c:pt>
                  <c:pt idx="1">
                    <c:v>0.13838330800000001</c:v>
                  </c:pt>
                  <c:pt idx="2">
                    <c:v>0.130216524</c:v>
                  </c:pt>
                  <c:pt idx="3">
                    <c:v>6.6618448000000011E-2</c:v>
                  </c:pt>
                  <c:pt idx="4">
                    <c:v>0.21808586000000002</c:v>
                  </c:pt>
                  <c:pt idx="5">
                    <c:v>9.8411640000000009E-2</c:v>
                  </c:pt>
                  <c:pt idx="6">
                    <c:v>9.8418091999999999E-2</c:v>
                  </c:pt>
                  <c:pt idx="7">
                    <c:v>0.18276092200000002</c:v>
                  </c:pt>
                  <c:pt idx="8">
                    <c:v>3.6212020000000004E-2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0.61941000000000002</c:v>
                </c:pt>
                <c:pt idx="1">
                  <c:v>0.62111000000000005</c:v>
                </c:pt>
                <c:pt idx="2">
                  <c:v>0.38617000000000001</c:v>
                </c:pt>
                <c:pt idx="3">
                  <c:v>0.23998</c:v>
                </c:pt>
                <c:pt idx="4">
                  <c:v>0.77860000000000007</c:v>
                </c:pt>
                <c:pt idx="5">
                  <c:v>0.1938</c:v>
                </c:pt>
                <c:pt idx="6">
                  <c:v>0.22511</c:v>
                </c:pt>
                <c:pt idx="7">
                  <c:v>0.39722000000000002</c:v>
                </c:pt>
                <c:pt idx="8">
                  <c:v>4.1079999999999998E-2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46400"/>
        <c:axId val="163856384"/>
      </c:barChart>
      <c:catAx>
        <c:axId val="163846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856384"/>
        <c:crosses val="autoZero"/>
        <c:auto val="1"/>
        <c:lblAlgn val="ctr"/>
        <c:lblOffset val="100"/>
        <c:noMultiLvlLbl val="0"/>
      </c:catAx>
      <c:valAx>
        <c:axId val="1638563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38464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0.04</c:v>
                </c:pt>
                <c:pt idx="2">
                  <c:v>1.4E-2</c:v>
                </c:pt>
                <c:pt idx="3">
                  <c:v>10.086</c:v>
                </c:pt>
                <c:pt idx="4">
                  <c:v>15.117000000000001</c:v>
                </c:pt>
                <c:pt idx="5">
                  <c:v>1.246</c:v>
                </c:pt>
                <c:pt idx="6">
                  <c:v>1.2909999999999999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6.3029799999999983E-2</c:v>
                  </c:pt>
                  <c:pt idx="1">
                    <c:v>14.027699999999999</c:v>
                  </c:pt>
                  <c:pt idx="2">
                    <c:v>46.537670547772279</c:v>
                  </c:pt>
                  <c:pt idx="3">
                    <c:v>60.321766074764426</c:v>
                  </c:pt>
                  <c:pt idx="4">
                    <c:v>75.394018099999997</c:v>
                  </c:pt>
                  <c:pt idx="5">
                    <c:v>53.262860799999999</c:v>
                  </c:pt>
                  <c:pt idx="6">
                    <c:v>18.170567999999996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6.3029799999999983E-2</c:v>
                  </c:pt>
                  <c:pt idx="1">
                    <c:v>14.027699999999999</c:v>
                  </c:pt>
                  <c:pt idx="2">
                    <c:v>46.537670547772279</c:v>
                  </c:pt>
                  <c:pt idx="3">
                    <c:v>60.321766074764426</c:v>
                  </c:pt>
                  <c:pt idx="4">
                    <c:v>75.394018099999997</c:v>
                  </c:pt>
                  <c:pt idx="5">
                    <c:v>53.262860799999999</c:v>
                  </c:pt>
                  <c:pt idx="6">
                    <c:v>18.170567999999996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8.8999999999999996E-2</c:v>
                </c:pt>
                <c:pt idx="1">
                  <c:v>34.5</c:v>
                </c:pt>
                <c:pt idx="2">
                  <c:v>133.227</c:v>
                </c:pt>
                <c:pt idx="3">
                  <c:v>169.11699999999999</c:v>
                </c:pt>
                <c:pt idx="4">
                  <c:v>215.227</c:v>
                </c:pt>
                <c:pt idx="5">
                  <c:v>123.752</c:v>
                </c:pt>
                <c:pt idx="6">
                  <c:v>28.08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940608"/>
        <c:axId val="163942400"/>
      </c:barChart>
      <c:catAx>
        <c:axId val="163940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942400"/>
        <c:crosses val="autoZero"/>
        <c:auto val="1"/>
        <c:lblAlgn val="ctr"/>
        <c:lblOffset val="100"/>
        <c:noMultiLvlLbl val="0"/>
      </c:catAx>
      <c:valAx>
        <c:axId val="163942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9406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0.04</c:v>
                </c:pt>
                <c:pt idx="2">
                  <c:v>1.4E-2</c:v>
                </c:pt>
                <c:pt idx="3">
                  <c:v>10.086</c:v>
                </c:pt>
                <c:pt idx="4">
                  <c:v>15.117000000000001</c:v>
                </c:pt>
                <c:pt idx="5">
                  <c:v>1.246</c:v>
                </c:pt>
                <c:pt idx="6">
                  <c:v>1.2909999999999999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6.3029799999999983E-2</c:v>
                  </c:pt>
                  <c:pt idx="1">
                    <c:v>14.027699999999999</c:v>
                  </c:pt>
                  <c:pt idx="2">
                    <c:v>46.537670547772279</c:v>
                  </c:pt>
                  <c:pt idx="3">
                    <c:v>60.321766074764426</c:v>
                  </c:pt>
                  <c:pt idx="4">
                    <c:v>75.394018099999997</c:v>
                  </c:pt>
                  <c:pt idx="5">
                    <c:v>53.262860799999999</c:v>
                  </c:pt>
                  <c:pt idx="6">
                    <c:v>18.170567999999996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6.3029799999999983E-2</c:v>
                  </c:pt>
                  <c:pt idx="1">
                    <c:v>14.027699999999999</c:v>
                  </c:pt>
                  <c:pt idx="2">
                    <c:v>46.537670547772279</c:v>
                  </c:pt>
                  <c:pt idx="3">
                    <c:v>60.321766074764426</c:v>
                  </c:pt>
                  <c:pt idx="4">
                    <c:v>75.394018099999997</c:v>
                  </c:pt>
                  <c:pt idx="5">
                    <c:v>53.262860799999999</c:v>
                  </c:pt>
                  <c:pt idx="6">
                    <c:v>18.170567999999996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8.8999999999999996E-2</c:v>
                </c:pt>
                <c:pt idx="1">
                  <c:v>34.5</c:v>
                </c:pt>
                <c:pt idx="2">
                  <c:v>133.227</c:v>
                </c:pt>
                <c:pt idx="3">
                  <c:v>169.11699999999999</c:v>
                </c:pt>
                <c:pt idx="4">
                  <c:v>215.227</c:v>
                </c:pt>
                <c:pt idx="5">
                  <c:v>123.752</c:v>
                </c:pt>
                <c:pt idx="6">
                  <c:v>28.08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336640"/>
        <c:axId val="194338176"/>
      </c:barChart>
      <c:catAx>
        <c:axId val="194336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94338176"/>
        <c:crosses val="autoZero"/>
        <c:auto val="1"/>
        <c:lblAlgn val="ctr"/>
        <c:lblOffset val="100"/>
        <c:noMultiLvlLbl val="0"/>
      </c:catAx>
      <c:valAx>
        <c:axId val="194338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336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5.5E-2</c:v>
                </c:pt>
                <c:pt idx="2">
                  <c:v>21.111999999999998</c:v>
                </c:pt>
                <c:pt idx="3">
                  <c:v>5.9649999999999999</c:v>
                </c:pt>
                <c:pt idx="4">
                  <c:v>0.47399999999999998</c:v>
                </c:pt>
                <c:pt idx="5">
                  <c:v>0.189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0.55537789999999998</c:v>
                  </c:pt>
                  <c:pt idx="1">
                    <c:v>2.0205732000000003</c:v>
                  </c:pt>
                  <c:pt idx="2">
                    <c:v>20.656602100000001</c:v>
                  </c:pt>
                  <c:pt idx="3">
                    <c:v>17.967949200000003</c:v>
                  </c:pt>
                  <c:pt idx="4">
                    <c:v>62.898469200000001</c:v>
                  </c:pt>
                  <c:pt idx="5">
                    <c:v>36.690829199999996</c:v>
                  </c:pt>
                  <c:pt idx="6">
                    <c:v>37.178980199999998</c:v>
                  </c:pt>
                  <c:pt idx="7">
                    <c:v>70.136083499999998</c:v>
                  </c:pt>
                  <c:pt idx="8">
                    <c:v>43.541692500000011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0.55537789999999998</c:v>
                  </c:pt>
                  <c:pt idx="1">
                    <c:v>2.0205732000000003</c:v>
                  </c:pt>
                  <c:pt idx="2">
                    <c:v>20.656602100000001</c:v>
                  </c:pt>
                  <c:pt idx="3">
                    <c:v>17.967949200000003</c:v>
                  </c:pt>
                  <c:pt idx="4">
                    <c:v>62.898469200000001</c:v>
                  </c:pt>
                  <c:pt idx="5">
                    <c:v>36.690829199999996</c:v>
                  </c:pt>
                  <c:pt idx="6">
                    <c:v>37.178980199999998</c:v>
                  </c:pt>
                  <c:pt idx="7">
                    <c:v>70.136083499999998</c:v>
                  </c:pt>
                  <c:pt idx="8">
                    <c:v>43.541692500000011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0.84699999999999998</c:v>
                </c:pt>
                <c:pt idx="1">
                  <c:v>9.0690000000000008</c:v>
                </c:pt>
                <c:pt idx="2">
                  <c:v>59.341000000000001</c:v>
                </c:pt>
                <c:pt idx="3">
                  <c:v>58.892000000000003</c:v>
                </c:pt>
                <c:pt idx="4">
                  <c:v>201.404</c:v>
                </c:pt>
                <c:pt idx="5">
                  <c:v>73.322999999999993</c:v>
                </c:pt>
                <c:pt idx="6">
                  <c:v>93.438000000000002</c:v>
                </c:pt>
                <c:pt idx="7">
                  <c:v>158.285</c:v>
                </c:pt>
                <c:pt idx="8">
                  <c:v>49.395000000000003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426752"/>
        <c:axId val="194428288"/>
      </c:barChart>
      <c:catAx>
        <c:axId val="194426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428288"/>
        <c:crosses val="autoZero"/>
        <c:auto val="1"/>
        <c:lblAlgn val="ctr"/>
        <c:lblOffset val="100"/>
        <c:noMultiLvlLbl val="0"/>
      </c:catAx>
      <c:valAx>
        <c:axId val="194428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4267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5.5E-2</c:v>
                </c:pt>
                <c:pt idx="2">
                  <c:v>21.111999999999998</c:v>
                </c:pt>
                <c:pt idx="3">
                  <c:v>5.9649999999999999</c:v>
                </c:pt>
                <c:pt idx="4">
                  <c:v>0.47399999999999998</c:v>
                </c:pt>
                <c:pt idx="5">
                  <c:v>0.189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0.55537789999999998</c:v>
                  </c:pt>
                  <c:pt idx="1">
                    <c:v>2.0205732000000003</c:v>
                  </c:pt>
                  <c:pt idx="2">
                    <c:v>20.656602100000001</c:v>
                  </c:pt>
                  <c:pt idx="3">
                    <c:v>17.967949200000003</c:v>
                  </c:pt>
                  <c:pt idx="4">
                    <c:v>62.898469200000001</c:v>
                  </c:pt>
                  <c:pt idx="5">
                    <c:v>36.690829199999996</c:v>
                  </c:pt>
                  <c:pt idx="6">
                    <c:v>37.178980199999998</c:v>
                  </c:pt>
                  <c:pt idx="7">
                    <c:v>70.136083499999998</c:v>
                  </c:pt>
                  <c:pt idx="8">
                    <c:v>43.541692500000011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0.55537789999999998</c:v>
                  </c:pt>
                  <c:pt idx="1">
                    <c:v>2.0205732000000003</c:v>
                  </c:pt>
                  <c:pt idx="2">
                    <c:v>20.656602100000001</c:v>
                  </c:pt>
                  <c:pt idx="3">
                    <c:v>17.967949200000003</c:v>
                  </c:pt>
                  <c:pt idx="4">
                    <c:v>62.898469200000001</c:v>
                  </c:pt>
                  <c:pt idx="5">
                    <c:v>36.690829199999996</c:v>
                  </c:pt>
                  <c:pt idx="6">
                    <c:v>37.178980199999998</c:v>
                  </c:pt>
                  <c:pt idx="7">
                    <c:v>70.136083499999998</c:v>
                  </c:pt>
                  <c:pt idx="8">
                    <c:v>43.541692500000011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0.84699999999999998</c:v>
                </c:pt>
                <c:pt idx="1">
                  <c:v>9.0690000000000008</c:v>
                </c:pt>
                <c:pt idx="2">
                  <c:v>59.341000000000001</c:v>
                </c:pt>
                <c:pt idx="3">
                  <c:v>58.892000000000003</c:v>
                </c:pt>
                <c:pt idx="4">
                  <c:v>201.404</c:v>
                </c:pt>
                <c:pt idx="5">
                  <c:v>73.322999999999993</c:v>
                </c:pt>
                <c:pt idx="6">
                  <c:v>93.438000000000002</c:v>
                </c:pt>
                <c:pt idx="7">
                  <c:v>158.285</c:v>
                </c:pt>
                <c:pt idx="8">
                  <c:v>49.395000000000003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717760"/>
        <c:axId val="193719296"/>
      </c:barChart>
      <c:catAx>
        <c:axId val="193717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719296"/>
        <c:crosses val="autoZero"/>
        <c:auto val="1"/>
        <c:lblAlgn val="ctr"/>
        <c:lblOffset val="100"/>
        <c:noMultiLvlLbl val="0"/>
      </c:catAx>
      <c:valAx>
        <c:axId val="193719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37177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</c:formatCode>
                <c:ptCount val="7"/>
                <c:pt idx="0">
                  <c:v>0</c:v>
                </c:pt>
                <c:pt idx="1">
                  <c:v>9.609</c:v>
                </c:pt>
                <c:pt idx="2">
                  <c:v>1.724</c:v>
                </c:pt>
                <c:pt idx="3">
                  <c:v>140.267</c:v>
                </c:pt>
                <c:pt idx="4">
                  <c:v>161.81200000000001</c:v>
                </c:pt>
                <c:pt idx="5">
                  <c:v>9.8520000000000003</c:v>
                </c:pt>
                <c:pt idx="6">
                  <c:v>7.4560000000000004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37.7520174</c:v>
                  </c:pt>
                  <c:pt idx="1">
                    <c:v>405.96685439999999</c:v>
                  </c:pt>
                  <c:pt idx="2">
                    <c:v>279.30112405611419</c:v>
                  </c:pt>
                  <c:pt idx="3">
                    <c:v>141.30230313497353</c:v>
                  </c:pt>
                  <c:pt idx="4">
                    <c:v>54.906871999999993</c:v>
                  </c:pt>
                  <c:pt idx="5">
                    <c:v>40.684685000000002</c:v>
                  </c:pt>
                  <c:pt idx="6">
                    <c:v>19.5702444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37.7520174</c:v>
                  </c:pt>
                  <c:pt idx="1">
                    <c:v>405.96685439999999</c:v>
                  </c:pt>
                  <c:pt idx="2">
                    <c:v>279.30112405611419</c:v>
                  </c:pt>
                  <c:pt idx="3">
                    <c:v>141.30230313497353</c:v>
                  </c:pt>
                  <c:pt idx="4">
                    <c:v>54.906871999999993</c:v>
                  </c:pt>
                  <c:pt idx="5">
                    <c:v>40.684685000000002</c:v>
                  </c:pt>
                  <c:pt idx="6">
                    <c:v>19.5702444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53.307000000000002</c:v>
                </c:pt>
                <c:pt idx="1">
                  <c:v>1755.912</c:v>
                </c:pt>
                <c:pt idx="2">
                  <c:v>992.97699999999998</c:v>
                </c:pt>
                <c:pt idx="3">
                  <c:v>495.69499999999999</c:v>
                </c:pt>
                <c:pt idx="4">
                  <c:v>196.94</c:v>
                </c:pt>
                <c:pt idx="5">
                  <c:v>107.774</c:v>
                </c:pt>
                <c:pt idx="6">
                  <c:v>34.773000000000003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279488"/>
        <c:axId val="193281024"/>
      </c:barChart>
      <c:catAx>
        <c:axId val="193279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281024"/>
        <c:crosses val="autoZero"/>
        <c:auto val="1"/>
        <c:lblAlgn val="ctr"/>
        <c:lblOffset val="100"/>
        <c:noMultiLvlLbl val="0"/>
      </c:catAx>
      <c:valAx>
        <c:axId val="193281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32794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</c:formatCode>
                <c:ptCount val="7"/>
                <c:pt idx="0">
                  <c:v>0</c:v>
                </c:pt>
                <c:pt idx="1">
                  <c:v>9.609</c:v>
                </c:pt>
                <c:pt idx="2">
                  <c:v>1.724</c:v>
                </c:pt>
                <c:pt idx="3">
                  <c:v>140.267</c:v>
                </c:pt>
                <c:pt idx="4">
                  <c:v>161.81200000000001</c:v>
                </c:pt>
                <c:pt idx="5">
                  <c:v>9.8520000000000003</c:v>
                </c:pt>
                <c:pt idx="6">
                  <c:v>7.4560000000000004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37.7520174</c:v>
                  </c:pt>
                  <c:pt idx="1">
                    <c:v>405.96685439999999</c:v>
                  </c:pt>
                  <c:pt idx="2">
                    <c:v>279.30112405611419</c:v>
                  </c:pt>
                  <c:pt idx="3">
                    <c:v>141.30230313497353</c:v>
                  </c:pt>
                  <c:pt idx="4">
                    <c:v>54.906871999999993</c:v>
                  </c:pt>
                  <c:pt idx="5">
                    <c:v>40.684685000000002</c:v>
                  </c:pt>
                  <c:pt idx="6">
                    <c:v>19.5702444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37.7520174</c:v>
                  </c:pt>
                  <c:pt idx="1">
                    <c:v>405.96685439999999</c:v>
                  </c:pt>
                  <c:pt idx="2">
                    <c:v>279.30112405611419</c:v>
                  </c:pt>
                  <c:pt idx="3">
                    <c:v>141.30230313497353</c:v>
                  </c:pt>
                  <c:pt idx="4">
                    <c:v>54.906871999999993</c:v>
                  </c:pt>
                  <c:pt idx="5">
                    <c:v>40.684685000000002</c:v>
                  </c:pt>
                  <c:pt idx="6">
                    <c:v>19.5702444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53.307000000000002</c:v>
                </c:pt>
                <c:pt idx="1">
                  <c:v>1755.912</c:v>
                </c:pt>
                <c:pt idx="2">
                  <c:v>992.97699999999998</c:v>
                </c:pt>
                <c:pt idx="3">
                  <c:v>495.69499999999999</c:v>
                </c:pt>
                <c:pt idx="4">
                  <c:v>196.94</c:v>
                </c:pt>
                <c:pt idx="5">
                  <c:v>107.774</c:v>
                </c:pt>
                <c:pt idx="6">
                  <c:v>34.773000000000003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336448"/>
        <c:axId val="193337984"/>
      </c:barChart>
      <c:catAx>
        <c:axId val="193336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337984"/>
        <c:crosses val="autoZero"/>
        <c:auto val="1"/>
        <c:lblAlgn val="ctr"/>
        <c:lblOffset val="100"/>
        <c:noMultiLvlLbl val="0"/>
      </c:catAx>
      <c:valAx>
        <c:axId val="193337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3336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11.334</c:v>
                </c:pt>
                <c:pt idx="2">
                  <c:v>267.65499999999997</c:v>
                </c:pt>
                <c:pt idx="3">
                  <c:v>50.335999999999999</c:v>
                </c:pt>
                <c:pt idx="4">
                  <c:v>1.0509999999999999</c:v>
                </c:pt>
                <c:pt idx="5">
                  <c:v>0.34499999999999997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95.74590959999999</c:v>
                  </c:pt>
                  <c:pt idx="1">
                    <c:v>253.48739769999997</c:v>
                  </c:pt>
                  <c:pt idx="2">
                    <c:v>380.30257249999994</c:v>
                  </c:pt>
                  <c:pt idx="3">
                    <c:v>118.3687056</c:v>
                  </c:pt>
                  <c:pt idx="4">
                    <c:v>158.33921219999999</c:v>
                  </c:pt>
                  <c:pt idx="5">
                    <c:v>35.4555018</c:v>
                  </c:pt>
                  <c:pt idx="6">
                    <c:v>29.312159600000001</c:v>
                  </c:pt>
                  <c:pt idx="7">
                    <c:v>22.706615599999999</c:v>
                  </c:pt>
                  <c:pt idx="8">
                    <c:v>9.0071670000000008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95.74590959999999</c:v>
                  </c:pt>
                  <c:pt idx="1">
                    <c:v>253.48739769999997</c:v>
                  </c:pt>
                  <c:pt idx="2">
                    <c:v>380.30257249999994</c:v>
                  </c:pt>
                  <c:pt idx="3">
                    <c:v>118.3687056</c:v>
                  </c:pt>
                  <c:pt idx="4">
                    <c:v>158.33921219999999</c:v>
                  </c:pt>
                  <c:pt idx="5">
                    <c:v>35.4555018</c:v>
                  </c:pt>
                  <c:pt idx="6">
                    <c:v>29.312159600000001</c:v>
                  </c:pt>
                  <c:pt idx="7">
                    <c:v>22.706615599999999</c:v>
                  </c:pt>
                  <c:pt idx="8">
                    <c:v>9.0071670000000008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159.25800000000001</c:v>
                </c:pt>
                <c:pt idx="1">
                  <c:v>1269.3409999999999</c:v>
                </c:pt>
                <c:pt idx="2">
                  <c:v>1064.9749999999999</c:v>
                </c:pt>
                <c:pt idx="3">
                  <c:v>400.97800000000001</c:v>
                </c:pt>
                <c:pt idx="4">
                  <c:v>531.51800000000003</c:v>
                </c:pt>
                <c:pt idx="5">
                  <c:v>74.501999999999995</c:v>
                </c:pt>
                <c:pt idx="6">
                  <c:v>75.468999999999994</c:v>
                </c:pt>
                <c:pt idx="7">
                  <c:v>51.118000000000002</c:v>
                </c:pt>
                <c:pt idx="8">
                  <c:v>10.218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086016"/>
        <c:axId val="194087552"/>
      </c:barChart>
      <c:catAx>
        <c:axId val="1940860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087552"/>
        <c:crosses val="autoZero"/>
        <c:auto val="1"/>
        <c:lblAlgn val="ctr"/>
        <c:lblOffset val="100"/>
        <c:noMultiLvlLbl val="0"/>
      </c:catAx>
      <c:valAx>
        <c:axId val="1940875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0860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11.334</c:v>
                </c:pt>
                <c:pt idx="2">
                  <c:v>267.65499999999997</c:v>
                </c:pt>
                <c:pt idx="3">
                  <c:v>50.335999999999999</c:v>
                </c:pt>
                <c:pt idx="4">
                  <c:v>1.0509999999999999</c:v>
                </c:pt>
                <c:pt idx="5">
                  <c:v>0.34499999999999997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95.74590959999999</c:v>
                  </c:pt>
                  <c:pt idx="1">
                    <c:v>253.48739769999997</c:v>
                  </c:pt>
                  <c:pt idx="2">
                    <c:v>380.30257249999994</c:v>
                  </c:pt>
                  <c:pt idx="3">
                    <c:v>118.3687056</c:v>
                  </c:pt>
                  <c:pt idx="4">
                    <c:v>158.33921219999999</c:v>
                  </c:pt>
                  <c:pt idx="5">
                    <c:v>35.4555018</c:v>
                  </c:pt>
                  <c:pt idx="6">
                    <c:v>29.312159600000001</c:v>
                  </c:pt>
                  <c:pt idx="7">
                    <c:v>22.706615599999999</c:v>
                  </c:pt>
                  <c:pt idx="8">
                    <c:v>9.0071670000000008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95.74590959999999</c:v>
                  </c:pt>
                  <c:pt idx="1">
                    <c:v>253.48739769999997</c:v>
                  </c:pt>
                  <c:pt idx="2">
                    <c:v>380.30257249999994</c:v>
                  </c:pt>
                  <c:pt idx="3">
                    <c:v>118.3687056</c:v>
                  </c:pt>
                  <c:pt idx="4">
                    <c:v>158.33921219999999</c:v>
                  </c:pt>
                  <c:pt idx="5">
                    <c:v>35.4555018</c:v>
                  </c:pt>
                  <c:pt idx="6">
                    <c:v>29.312159600000001</c:v>
                  </c:pt>
                  <c:pt idx="7">
                    <c:v>22.706615599999999</c:v>
                  </c:pt>
                  <c:pt idx="8">
                    <c:v>9.0071670000000008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159.25800000000001</c:v>
                </c:pt>
                <c:pt idx="1">
                  <c:v>1269.3409999999999</c:v>
                </c:pt>
                <c:pt idx="2">
                  <c:v>1064.9749999999999</c:v>
                </c:pt>
                <c:pt idx="3">
                  <c:v>400.97800000000001</c:v>
                </c:pt>
                <c:pt idx="4">
                  <c:v>531.51800000000003</c:v>
                </c:pt>
                <c:pt idx="5">
                  <c:v>74.501999999999995</c:v>
                </c:pt>
                <c:pt idx="6">
                  <c:v>75.468999999999994</c:v>
                </c:pt>
                <c:pt idx="7">
                  <c:v>51.118000000000002</c:v>
                </c:pt>
                <c:pt idx="8">
                  <c:v>10.218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167552"/>
        <c:axId val="194169088"/>
      </c:barChart>
      <c:catAx>
        <c:axId val="194167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169088"/>
        <c:crosses val="autoZero"/>
        <c:auto val="1"/>
        <c:lblAlgn val="ctr"/>
        <c:lblOffset val="100"/>
        <c:noMultiLvlLbl val="0"/>
      </c:catAx>
      <c:valAx>
        <c:axId val="194169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167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3.6722699999999997</c:v>
                </c:pt>
                <c:pt idx="1">
                  <c:v>731.78899999999999</c:v>
                </c:pt>
                <c:pt idx="2">
                  <c:v>3968.0990000000002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41.176210000000005</c:v>
                </c:pt>
                <c:pt idx="1">
                  <c:v>6993.9320000000007</c:v>
                </c:pt>
                <c:pt idx="2">
                  <c:v>45523.182999999997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28608"/>
        <c:axId val="194230144"/>
      </c:barChart>
      <c:catAx>
        <c:axId val="194228608"/>
        <c:scaling>
          <c:orientation val="maxMin"/>
        </c:scaling>
        <c:delete val="0"/>
        <c:axPos val="l"/>
        <c:majorTickMark val="out"/>
        <c:minorTickMark val="none"/>
        <c:tickLblPos val="nextTo"/>
        <c:crossAx val="194230144"/>
        <c:crosses val="autoZero"/>
        <c:auto val="1"/>
        <c:lblAlgn val="ctr"/>
        <c:lblOffset val="100"/>
        <c:noMultiLvlLbl val="0"/>
      </c:catAx>
      <c:valAx>
        <c:axId val="1942301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42286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8808.622988589992</c:v>
                </c:pt>
                <c:pt idx="1">
                  <c:v>15841.99558214221</c:v>
                </c:pt>
                <c:pt idx="2">
                  <c:v>7800.3734927354935</c:v>
                </c:pt>
                <c:pt idx="3">
                  <c:v>10479.2270557994</c:v>
                </c:pt>
                <c:pt idx="4">
                  <c:v>8837.5247678414235</c:v>
                </c:pt>
                <c:pt idx="5">
                  <c:v>17432.333461579001</c:v>
                </c:pt>
                <c:pt idx="6">
                  <c:v>19019.685423667401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209984"/>
        <c:axId val="12321254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8908</c:v>
                </c:pt>
                <c:pt idx="1">
                  <c:v>3767</c:v>
                </c:pt>
                <c:pt idx="2">
                  <c:v>557</c:v>
                </c:pt>
                <c:pt idx="3">
                  <c:v>346</c:v>
                </c:pt>
                <c:pt idx="4">
                  <c:v>133</c:v>
                </c:pt>
                <c:pt idx="5">
                  <c:v>92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9984"/>
        <c:axId val="123212544"/>
      </c:lineChart>
      <c:catAx>
        <c:axId val="1232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212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212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209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3.6722699999999997</c:v>
                </c:pt>
                <c:pt idx="1">
                  <c:v>731.78899999999999</c:v>
                </c:pt>
                <c:pt idx="2">
                  <c:v>3968.0990000000002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41.176210000000005</c:v>
                </c:pt>
                <c:pt idx="1">
                  <c:v>6993.9320000000007</c:v>
                </c:pt>
                <c:pt idx="2">
                  <c:v>45523.182999999997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77664"/>
        <c:axId val="193779200"/>
      </c:barChart>
      <c:catAx>
        <c:axId val="193777664"/>
        <c:scaling>
          <c:orientation val="maxMin"/>
        </c:scaling>
        <c:delete val="0"/>
        <c:axPos val="l"/>
        <c:majorTickMark val="out"/>
        <c:minorTickMark val="none"/>
        <c:tickLblPos val="nextTo"/>
        <c:crossAx val="193779200"/>
        <c:crosses val="autoZero"/>
        <c:auto val="1"/>
        <c:lblAlgn val="ctr"/>
        <c:lblOffset val="100"/>
        <c:noMultiLvlLbl val="0"/>
      </c:catAx>
      <c:valAx>
        <c:axId val="19377920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37776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1.413E-2</c:v>
                </c:pt>
                <c:pt idx="1">
                  <c:v>1.8769999999999998E-2</c:v>
                </c:pt>
                <c:pt idx="2">
                  <c:v>1.324E-2</c:v>
                </c:pt>
                <c:pt idx="3">
                  <c:v>2.0039999999999999E-2</c:v>
                </c:pt>
                <c:pt idx="4">
                  <c:v>7.690000000000001E-2</c:v>
                </c:pt>
                <c:pt idx="5">
                  <c:v>8.3250000000000005E-2</c:v>
                </c:pt>
                <c:pt idx="6">
                  <c:v>0.21590000000000001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0.15564208400000001</c:v>
                  </c:pt>
                  <c:pt idx="1">
                    <c:v>0.107746332</c:v>
                  </c:pt>
                  <c:pt idx="2">
                    <c:v>0.13948050838460985</c:v>
                  </c:pt>
                  <c:pt idx="3">
                    <c:v>0.34577854367643873</c:v>
                  </c:pt>
                  <c:pt idx="4">
                    <c:v>0.53871417600000004</c:v>
                  </c:pt>
                  <c:pt idx="5">
                    <c:v>0.53189192799999996</c:v>
                  </c:pt>
                  <c:pt idx="6">
                    <c:v>0.34358570163985441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0.15564208400000001</c:v>
                  </c:pt>
                  <c:pt idx="1">
                    <c:v>0.107746332</c:v>
                  </c:pt>
                  <c:pt idx="2">
                    <c:v>0.13948050838460985</c:v>
                  </c:pt>
                  <c:pt idx="3">
                    <c:v>0.34577854367643873</c:v>
                  </c:pt>
                  <c:pt idx="4">
                    <c:v>0.53871417600000004</c:v>
                  </c:pt>
                  <c:pt idx="5">
                    <c:v>0.53189192799999996</c:v>
                  </c:pt>
                  <c:pt idx="6">
                    <c:v>0.34358570163985441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0.64102999999999999</c:v>
                </c:pt>
                <c:pt idx="1">
                  <c:v>0.39208999999999999</c:v>
                </c:pt>
                <c:pt idx="2">
                  <c:v>0.53804999999999992</c:v>
                </c:pt>
                <c:pt idx="3">
                  <c:v>1.2136100000000001</c:v>
                </c:pt>
                <c:pt idx="4">
                  <c:v>2.5507300000000002</c:v>
                </c:pt>
                <c:pt idx="5">
                  <c:v>3.0428600000000001</c:v>
                </c:pt>
                <c:pt idx="6">
                  <c:v>1.11043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774144"/>
        <c:axId val="194775680"/>
      </c:barChart>
      <c:catAx>
        <c:axId val="19477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775680"/>
        <c:crosses val="autoZero"/>
        <c:auto val="1"/>
        <c:lblAlgn val="ctr"/>
        <c:lblOffset val="100"/>
        <c:noMultiLvlLbl val="0"/>
      </c:catAx>
      <c:valAx>
        <c:axId val="194775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4774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1.413E-2</c:v>
                </c:pt>
                <c:pt idx="1">
                  <c:v>1.8769999999999998E-2</c:v>
                </c:pt>
                <c:pt idx="2">
                  <c:v>1.324E-2</c:v>
                </c:pt>
                <c:pt idx="3">
                  <c:v>2.0039999999999999E-2</c:v>
                </c:pt>
                <c:pt idx="4">
                  <c:v>7.690000000000001E-2</c:v>
                </c:pt>
                <c:pt idx="5">
                  <c:v>8.3250000000000005E-2</c:v>
                </c:pt>
                <c:pt idx="6">
                  <c:v>0.21590000000000001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0.15564208400000001</c:v>
                  </c:pt>
                  <c:pt idx="1">
                    <c:v>0.107746332</c:v>
                  </c:pt>
                  <c:pt idx="2">
                    <c:v>0.13948050838460985</c:v>
                  </c:pt>
                  <c:pt idx="3">
                    <c:v>0.34577854367643873</c:v>
                  </c:pt>
                  <c:pt idx="4">
                    <c:v>0.53871417600000004</c:v>
                  </c:pt>
                  <c:pt idx="5">
                    <c:v>0.53189192799999996</c:v>
                  </c:pt>
                  <c:pt idx="6">
                    <c:v>0.34358570163985441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0.15564208400000001</c:v>
                  </c:pt>
                  <c:pt idx="1">
                    <c:v>0.107746332</c:v>
                  </c:pt>
                  <c:pt idx="2">
                    <c:v>0.13948050838460985</c:v>
                  </c:pt>
                  <c:pt idx="3">
                    <c:v>0.34577854367643873</c:v>
                  </c:pt>
                  <c:pt idx="4">
                    <c:v>0.53871417600000004</c:v>
                  </c:pt>
                  <c:pt idx="5">
                    <c:v>0.53189192799999996</c:v>
                  </c:pt>
                  <c:pt idx="6">
                    <c:v>0.34358570163985441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0.64102999999999999</c:v>
                </c:pt>
                <c:pt idx="1">
                  <c:v>0.39208999999999999</c:v>
                </c:pt>
                <c:pt idx="2">
                  <c:v>0.53804999999999992</c:v>
                </c:pt>
                <c:pt idx="3">
                  <c:v>1.2136100000000001</c:v>
                </c:pt>
                <c:pt idx="4">
                  <c:v>2.5507300000000002</c:v>
                </c:pt>
                <c:pt idx="5">
                  <c:v>3.0428600000000001</c:v>
                </c:pt>
                <c:pt idx="6">
                  <c:v>1.11043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580672"/>
        <c:axId val="195582208"/>
      </c:barChart>
      <c:catAx>
        <c:axId val="195580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582208"/>
        <c:crosses val="autoZero"/>
        <c:auto val="1"/>
        <c:lblAlgn val="ctr"/>
        <c:lblOffset val="100"/>
        <c:noMultiLvlLbl val="0"/>
      </c:catAx>
      <c:valAx>
        <c:axId val="195582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5580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3.0699999999999998E-2</c:v>
                </c:pt>
                <c:pt idx="1">
                  <c:v>1.7780000000000001E-2</c:v>
                </c:pt>
                <c:pt idx="2">
                  <c:v>5.2420000000000001E-2</c:v>
                </c:pt>
                <c:pt idx="3">
                  <c:v>0.15026</c:v>
                </c:pt>
                <c:pt idx="4">
                  <c:v>0.18994999999999998</c:v>
                </c:pt>
                <c:pt idx="5">
                  <c:v>5.1000000000000004E-4</c:v>
                </c:pt>
                <c:pt idx="6">
                  <c:v>4.6999999999999999E-4</c:v>
                </c:pt>
                <c:pt idx="7">
                  <c:v>4.0000000000000003E-5</c:v>
                </c:pt>
                <c:pt idx="8">
                  <c:v>8.0000000000000007E-5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0.196891233</c:v>
                  </c:pt>
                  <c:pt idx="1">
                    <c:v>4.8820594000000002E-2</c:v>
                  </c:pt>
                  <c:pt idx="2">
                    <c:v>0.1836197</c:v>
                  </c:pt>
                  <c:pt idx="3">
                    <c:v>0.24770429199999999</c:v>
                  </c:pt>
                  <c:pt idx="4">
                    <c:v>0.34364084199999995</c:v>
                  </c:pt>
                  <c:pt idx="5">
                    <c:v>0.41615565000000004</c:v>
                  </c:pt>
                  <c:pt idx="6">
                    <c:v>0.40231139999999999</c:v>
                  </c:pt>
                  <c:pt idx="7">
                    <c:v>0.40395229199999994</c:v>
                  </c:pt>
                  <c:pt idx="8">
                    <c:v>0.31402017599999998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0.196891233</c:v>
                  </c:pt>
                  <c:pt idx="1">
                    <c:v>4.8820594000000002E-2</c:v>
                  </c:pt>
                  <c:pt idx="2">
                    <c:v>0.1836197</c:v>
                  </c:pt>
                  <c:pt idx="3">
                    <c:v>0.24770429199999999</c:v>
                  </c:pt>
                  <c:pt idx="4">
                    <c:v>0.34364084199999995</c:v>
                  </c:pt>
                  <c:pt idx="5">
                    <c:v>0.41615565000000004</c:v>
                  </c:pt>
                  <c:pt idx="6">
                    <c:v>0.40231139999999999</c:v>
                  </c:pt>
                  <c:pt idx="7">
                    <c:v>0.40395229199999994</c:v>
                  </c:pt>
                  <c:pt idx="8">
                    <c:v>0.31402017599999998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0.9694299999999999</c:v>
                </c:pt>
                <c:pt idx="1">
                  <c:v>0.12637999999999999</c:v>
                </c:pt>
                <c:pt idx="2">
                  <c:v>0.46486</c:v>
                </c:pt>
                <c:pt idx="3">
                  <c:v>0.72027999999999992</c:v>
                </c:pt>
                <c:pt idx="4">
                  <c:v>1.64974</c:v>
                </c:pt>
                <c:pt idx="5">
                  <c:v>1.8537000000000001</c:v>
                </c:pt>
                <c:pt idx="6">
                  <c:v>1.74918</c:v>
                </c:pt>
                <c:pt idx="7">
                  <c:v>1.34382</c:v>
                </c:pt>
                <c:pt idx="8">
                  <c:v>0.61141000000000001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678976"/>
        <c:axId val="195680512"/>
      </c:barChart>
      <c:catAx>
        <c:axId val="1956789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680512"/>
        <c:crosses val="autoZero"/>
        <c:auto val="1"/>
        <c:lblAlgn val="ctr"/>
        <c:lblOffset val="100"/>
        <c:noMultiLvlLbl val="0"/>
      </c:catAx>
      <c:valAx>
        <c:axId val="195680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56789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3.0699999999999998E-2</c:v>
                </c:pt>
                <c:pt idx="1">
                  <c:v>1.7780000000000001E-2</c:v>
                </c:pt>
                <c:pt idx="2">
                  <c:v>5.2420000000000001E-2</c:v>
                </c:pt>
                <c:pt idx="3">
                  <c:v>0.15026</c:v>
                </c:pt>
                <c:pt idx="4">
                  <c:v>0.18994999999999998</c:v>
                </c:pt>
                <c:pt idx="5">
                  <c:v>5.1000000000000004E-4</c:v>
                </c:pt>
                <c:pt idx="6">
                  <c:v>4.6999999999999999E-4</c:v>
                </c:pt>
                <c:pt idx="7">
                  <c:v>4.0000000000000003E-5</c:v>
                </c:pt>
                <c:pt idx="8">
                  <c:v>8.0000000000000007E-5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0.196891233</c:v>
                  </c:pt>
                  <c:pt idx="1">
                    <c:v>4.8820594000000002E-2</c:v>
                  </c:pt>
                  <c:pt idx="2">
                    <c:v>0.1836197</c:v>
                  </c:pt>
                  <c:pt idx="3">
                    <c:v>0.24770429199999999</c:v>
                  </c:pt>
                  <c:pt idx="4">
                    <c:v>0.34364084199999995</c:v>
                  </c:pt>
                  <c:pt idx="5">
                    <c:v>0.41615565000000004</c:v>
                  </c:pt>
                  <c:pt idx="6">
                    <c:v>0.40231139999999999</c:v>
                  </c:pt>
                  <c:pt idx="7">
                    <c:v>0.40395229199999994</c:v>
                  </c:pt>
                  <c:pt idx="8">
                    <c:v>0.31402017599999998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0.196891233</c:v>
                  </c:pt>
                  <c:pt idx="1">
                    <c:v>4.8820594000000002E-2</c:v>
                  </c:pt>
                  <c:pt idx="2">
                    <c:v>0.1836197</c:v>
                  </c:pt>
                  <c:pt idx="3">
                    <c:v>0.24770429199999999</c:v>
                  </c:pt>
                  <c:pt idx="4">
                    <c:v>0.34364084199999995</c:v>
                  </c:pt>
                  <c:pt idx="5">
                    <c:v>0.41615565000000004</c:v>
                  </c:pt>
                  <c:pt idx="6">
                    <c:v>0.40231139999999999</c:v>
                  </c:pt>
                  <c:pt idx="7">
                    <c:v>0.40395229199999994</c:v>
                  </c:pt>
                  <c:pt idx="8">
                    <c:v>0.31402017599999998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0.9694299999999999</c:v>
                </c:pt>
                <c:pt idx="1">
                  <c:v>0.12637999999999999</c:v>
                </c:pt>
                <c:pt idx="2">
                  <c:v>0.46486</c:v>
                </c:pt>
                <c:pt idx="3">
                  <c:v>0.72027999999999992</c:v>
                </c:pt>
                <c:pt idx="4">
                  <c:v>1.64974</c:v>
                </c:pt>
                <c:pt idx="5">
                  <c:v>1.8537000000000001</c:v>
                </c:pt>
                <c:pt idx="6">
                  <c:v>1.74918</c:v>
                </c:pt>
                <c:pt idx="7">
                  <c:v>1.34382</c:v>
                </c:pt>
                <c:pt idx="8">
                  <c:v>0.61141000000000001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478464"/>
        <c:axId val="194480000"/>
      </c:barChart>
      <c:catAx>
        <c:axId val="194478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480000"/>
        <c:crosses val="autoZero"/>
        <c:auto val="1"/>
        <c:lblAlgn val="ctr"/>
        <c:lblOffset val="100"/>
        <c:noMultiLvlLbl val="0"/>
      </c:catAx>
      <c:valAx>
        <c:axId val="1944800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44784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4.5999999999999999E-2</c:v>
                </c:pt>
                <c:pt idx="2">
                  <c:v>0.38200000000000001</c:v>
                </c:pt>
                <c:pt idx="3">
                  <c:v>2.907</c:v>
                </c:pt>
                <c:pt idx="4">
                  <c:v>15.927</c:v>
                </c:pt>
                <c:pt idx="5">
                  <c:v>22.295000000000002</c:v>
                </c:pt>
                <c:pt idx="6">
                  <c:v>69.742000000000004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0.41244039999999998</c:v>
                  </c:pt>
                  <c:pt idx="1">
                    <c:v>1.7653272000000002</c:v>
                  </c:pt>
                  <c:pt idx="2">
                    <c:v>15.069844465307499</c:v>
                  </c:pt>
                  <c:pt idx="3">
                    <c:v>65.513141355154559</c:v>
                  </c:pt>
                  <c:pt idx="4">
                    <c:v>177.34039679999998</c:v>
                  </c:pt>
                  <c:pt idx="5">
                    <c:v>180.46812160000002</c:v>
                  </c:pt>
                  <c:pt idx="6">
                    <c:v>230.57229945248011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0.41244039999999998</c:v>
                  </c:pt>
                  <c:pt idx="1">
                    <c:v>1.7653272000000002</c:v>
                  </c:pt>
                  <c:pt idx="2">
                    <c:v>15.069844465307499</c:v>
                  </c:pt>
                  <c:pt idx="3">
                    <c:v>65.513141355154559</c:v>
                  </c:pt>
                  <c:pt idx="4">
                    <c:v>177.34039679999998</c:v>
                  </c:pt>
                  <c:pt idx="5">
                    <c:v>180.46812160000002</c:v>
                  </c:pt>
                  <c:pt idx="6">
                    <c:v>230.57229945248011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0.46300000000000002</c:v>
                </c:pt>
                <c:pt idx="1">
                  <c:v>6.1360000000000001</c:v>
                </c:pt>
                <c:pt idx="2">
                  <c:v>57.564</c:v>
                </c:pt>
                <c:pt idx="3">
                  <c:v>235.69300000000001</c:v>
                </c:pt>
                <c:pt idx="4">
                  <c:v>728.89599999999996</c:v>
                </c:pt>
                <c:pt idx="5">
                  <c:v>985.08799999999997</c:v>
                </c:pt>
                <c:pt idx="6">
                  <c:v>513.005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646400"/>
        <c:axId val="194647936"/>
      </c:barChart>
      <c:catAx>
        <c:axId val="194646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647936"/>
        <c:crosses val="autoZero"/>
        <c:auto val="1"/>
        <c:lblAlgn val="ctr"/>
        <c:lblOffset val="100"/>
        <c:noMultiLvlLbl val="0"/>
      </c:catAx>
      <c:valAx>
        <c:axId val="194647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6464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4.5999999999999999E-2</c:v>
                </c:pt>
                <c:pt idx="2">
                  <c:v>0.38200000000000001</c:v>
                </c:pt>
                <c:pt idx="3">
                  <c:v>2.907</c:v>
                </c:pt>
                <c:pt idx="4">
                  <c:v>15.927</c:v>
                </c:pt>
                <c:pt idx="5">
                  <c:v>22.295000000000002</c:v>
                </c:pt>
                <c:pt idx="6">
                  <c:v>69.742000000000004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0.41244039999999998</c:v>
                  </c:pt>
                  <c:pt idx="1">
                    <c:v>1.7653272000000002</c:v>
                  </c:pt>
                  <c:pt idx="2">
                    <c:v>15.069844465307499</c:v>
                  </c:pt>
                  <c:pt idx="3">
                    <c:v>65.513141355154559</c:v>
                  </c:pt>
                  <c:pt idx="4">
                    <c:v>177.34039679999998</c:v>
                  </c:pt>
                  <c:pt idx="5">
                    <c:v>180.46812160000002</c:v>
                  </c:pt>
                  <c:pt idx="6">
                    <c:v>230.57229945248011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0.41244039999999998</c:v>
                  </c:pt>
                  <c:pt idx="1">
                    <c:v>1.7653272000000002</c:v>
                  </c:pt>
                  <c:pt idx="2">
                    <c:v>15.069844465307499</c:v>
                  </c:pt>
                  <c:pt idx="3">
                    <c:v>65.513141355154559</c:v>
                  </c:pt>
                  <c:pt idx="4">
                    <c:v>177.34039679999998</c:v>
                  </c:pt>
                  <c:pt idx="5">
                    <c:v>180.46812160000002</c:v>
                  </c:pt>
                  <c:pt idx="6">
                    <c:v>230.57229945248011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0.46300000000000002</c:v>
                </c:pt>
                <c:pt idx="1">
                  <c:v>6.1360000000000001</c:v>
                </c:pt>
                <c:pt idx="2">
                  <c:v>57.564</c:v>
                </c:pt>
                <c:pt idx="3">
                  <c:v>235.69300000000001</c:v>
                </c:pt>
                <c:pt idx="4">
                  <c:v>728.89599999999996</c:v>
                </c:pt>
                <c:pt idx="5">
                  <c:v>985.08799999999997</c:v>
                </c:pt>
                <c:pt idx="6">
                  <c:v>513.005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375104"/>
        <c:axId val="195376640"/>
      </c:barChart>
      <c:catAx>
        <c:axId val="195375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376640"/>
        <c:crosses val="autoZero"/>
        <c:auto val="1"/>
        <c:lblAlgn val="ctr"/>
        <c:lblOffset val="100"/>
        <c:noMultiLvlLbl val="0"/>
      </c:catAx>
      <c:valAx>
        <c:axId val="195376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375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0.04</c:v>
                </c:pt>
                <c:pt idx="1">
                  <c:v>0.61699999999999999</c:v>
                </c:pt>
                <c:pt idx="2">
                  <c:v>8.9760000000000009</c:v>
                </c:pt>
                <c:pt idx="3">
                  <c:v>36.523000000000003</c:v>
                </c:pt>
                <c:pt idx="4">
                  <c:v>65.02</c:v>
                </c:pt>
                <c:pt idx="5">
                  <c:v>5.3999999999999999E-2</c:v>
                </c:pt>
                <c:pt idx="6">
                  <c:v>6.9000000000000006E-2</c:v>
                </c:pt>
                <c:pt idx="7">
                  <c:v>1E-3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1.7997767999999998</c:v>
                  </c:pt>
                  <c:pt idx="1">
                    <c:v>2.5044600000000004</c:v>
                  </c:pt>
                  <c:pt idx="2">
                    <c:v>27.255917199999999</c:v>
                  </c:pt>
                  <c:pt idx="3">
                    <c:v>34.626378599999995</c:v>
                  </c:pt>
                  <c:pt idx="4">
                    <c:v>83.517476499999987</c:v>
                  </c:pt>
                  <c:pt idx="5">
                    <c:v>155.60016780000001</c:v>
                  </c:pt>
                  <c:pt idx="6">
                    <c:v>122.40662159999999</c:v>
                  </c:pt>
                  <c:pt idx="7">
                    <c:v>237.8351955</c:v>
                  </c:pt>
                  <c:pt idx="8">
                    <c:v>126.67488400000001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1.7997767999999998</c:v>
                  </c:pt>
                  <c:pt idx="1">
                    <c:v>2.5044600000000004</c:v>
                  </c:pt>
                  <c:pt idx="2">
                    <c:v>27.255917199999999</c:v>
                  </c:pt>
                  <c:pt idx="3">
                    <c:v>34.626378599999995</c:v>
                  </c:pt>
                  <c:pt idx="4">
                    <c:v>83.517476499999987</c:v>
                  </c:pt>
                  <c:pt idx="5">
                    <c:v>155.60016780000001</c:v>
                  </c:pt>
                  <c:pt idx="6">
                    <c:v>122.40662159999999</c:v>
                  </c:pt>
                  <c:pt idx="7">
                    <c:v>237.8351955</c:v>
                  </c:pt>
                  <c:pt idx="8">
                    <c:v>126.67488400000001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5.1539999999999999</c:v>
                </c:pt>
                <c:pt idx="1">
                  <c:v>5.0250000000000004</c:v>
                </c:pt>
                <c:pt idx="2">
                  <c:v>55.018000000000001</c:v>
                </c:pt>
                <c:pt idx="3">
                  <c:v>102.871</c:v>
                </c:pt>
                <c:pt idx="4">
                  <c:v>392.28500000000003</c:v>
                </c:pt>
                <c:pt idx="5">
                  <c:v>566.64300000000003</c:v>
                </c:pt>
                <c:pt idx="6">
                  <c:v>528.52599999999995</c:v>
                </c:pt>
                <c:pt idx="7">
                  <c:v>631.36500000000001</c:v>
                </c:pt>
                <c:pt idx="8">
                  <c:v>239.96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186688"/>
        <c:axId val="195188224"/>
      </c:barChart>
      <c:catAx>
        <c:axId val="195186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188224"/>
        <c:crosses val="autoZero"/>
        <c:auto val="1"/>
        <c:lblAlgn val="ctr"/>
        <c:lblOffset val="100"/>
        <c:noMultiLvlLbl val="0"/>
      </c:catAx>
      <c:valAx>
        <c:axId val="195188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1866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0.04</c:v>
                </c:pt>
                <c:pt idx="1">
                  <c:v>0.61699999999999999</c:v>
                </c:pt>
                <c:pt idx="2">
                  <c:v>8.9760000000000009</c:v>
                </c:pt>
                <c:pt idx="3">
                  <c:v>36.523000000000003</c:v>
                </c:pt>
                <c:pt idx="4">
                  <c:v>65.02</c:v>
                </c:pt>
                <c:pt idx="5">
                  <c:v>5.3999999999999999E-2</c:v>
                </c:pt>
                <c:pt idx="6">
                  <c:v>6.9000000000000006E-2</c:v>
                </c:pt>
                <c:pt idx="7">
                  <c:v>1E-3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1.7997767999999998</c:v>
                  </c:pt>
                  <c:pt idx="1">
                    <c:v>2.5044600000000004</c:v>
                  </c:pt>
                  <c:pt idx="2">
                    <c:v>27.255917199999999</c:v>
                  </c:pt>
                  <c:pt idx="3">
                    <c:v>34.626378599999995</c:v>
                  </c:pt>
                  <c:pt idx="4">
                    <c:v>83.517476499999987</c:v>
                  </c:pt>
                  <c:pt idx="5">
                    <c:v>155.60016780000001</c:v>
                  </c:pt>
                  <c:pt idx="6">
                    <c:v>122.40662159999999</c:v>
                  </c:pt>
                  <c:pt idx="7">
                    <c:v>237.8351955</c:v>
                  </c:pt>
                  <c:pt idx="8">
                    <c:v>126.67488400000001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1.7997767999999998</c:v>
                  </c:pt>
                  <c:pt idx="1">
                    <c:v>2.5044600000000004</c:v>
                  </c:pt>
                  <c:pt idx="2">
                    <c:v>27.255917199999999</c:v>
                  </c:pt>
                  <c:pt idx="3">
                    <c:v>34.626378599999995</c:v>
                  </c:pt>
                  <c:pt idx="4">
                    <c:v>83.517476499999987</c:v>
                  </c:pt>
                  <c:pt idx="5">
                    <c:v>155.60016780000001</c:v>
                  </c:pt>
                  <c:pt idx="6">
                    <c:v>122.40662159999999</c:v>
                  </c:pt>
                  <c:pt idx="7">
                    <c:v>237.8351955</c:v>
                  </c:pt>
                  <c:pt idx="8">
                    <c:v>126.67488400000001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5.1539999999999999</c:v>
                </c:pt>
                <c:pt idx="1">
                  <c:v>5.0250000000000004</c:v>
                </c:pt>
                <c:pt idx="2">
                  <c:v>55.018000000000001</c:v>
                </c:pt>
                <c:pt idx="3">
                  <c:v>102.871</c:v>
                </c:pt>
                <c:pt idx="4">
                  <c:v>392.28500000000003</c:v>
                </c:pt>
                <c:pt idx="5">
                  <c:v>566.64300000000003</c:v>
                </c:pt>
                <c:pt idx="6">
                  <c:v>528.52599999999995</c:v>
                </c:pt>
                <c:pt idx="7">
                  <c:v>631.36500000000001</c:v>
                </c:pt>
                <c:pt idx="8">
                  <c:v>239.96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403136"/>
        <c:axId val="195257472"/>
      </c:barChart>
      <c:catAx>
        <c:axId val="195403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257472"/>
        <c:crosses val="autoZero"/>
        <c:auto val="1"/>
        <c:lblAlgn val="ctr"/>
        <c:lblOffset val="100"/>
        <c:noMultiLvlLbl val="0"/>
      </c:catAx>
      <c:valAx>
        <c:axId val="195257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403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17.797999999999998</c:v>
                </c:pt>
                <c:pt idx="2">
                  <c:v>52.302</c:v>
                </c:pt>
                <c:pt idx="3">
                  <c:v>57.707000000000001</c:v>
                </c:pt>
                <c:pt idx="4">
                  <c:v>158.94</c:v>
                </c:pt>
                <c:pt idx="5">
                  <c:v>136.03700000000001</c:v>
                </c:pt>
                <c:pt idx="6">
                  <c:v>267.14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5.6966659999999987</c:v>
                  </c:pt>
                  <c:pt idx="1">
                    <c:v>278.7670177</c:v>
                  </c:pt>
                  <c:pt idx="2">
                    <c:v>200.19819973476547</c:v>
                  </c:pt>
                  <c:pt idx="3">
                    <c:v>289.71416290384701</c:v>
                  </c:pt>
                  <c:pt idx="4">
                    <c:v>261.65773359999997</c:v>
                  </c:pt>
                  <c:pt idx="5">
                    <c:v>309.62895810000003</c:v>
                  </c:pt>
                  <c:pt idx="6">
                    <c:v>85.717808943427514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5.6966659999999987</c:v>
                  </c:pt>
                  <c:pt idx="1">
                    <c:v>278.7670177</c:v>
                  </c:pt>
                  <c:pt idx="2">
                    <c:v>200.19819973476547</c:v>
                  </c:pt>
                  <c:pt idx="3">
                    <c:v>289.71416290384701</c:v>
                  </c:pt>
                  <c:pt idx="4">
                    <c:v>261.65773359999997</c:v>
                  </c:pt>
                  <c:pt idx="5">
                    <c:v>309.62895810000003</c:v>
                  </c:pt>
                  <c:pt idx="6">
                    <c:v>85.717808943427514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6.3949999999999996</c:v>
                </c:pt>
                <c:pt idx="1">
                  <c:v>934.51900000000001</c:v>
                </c:pt>
                <c:pt idx="2">
                  <c:v>735.27499999999998</c:v>
                </c:pt>
                <c:pt idx="3">
                  <c:v>910.00300000000004</c:v>
                </c:pt>
                <c:pt idx="4">
                  <c:v>1044.9590000000001</c:v>
                </c:pt>
                <c:pt idx="5">
                  <c:v>1187.683</c:v>
                </c:pt>
                <c:pt idx="6">
                  <c:v>268.97500000000002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854272"/>
        <c:axId val="194884736"/>
      </c:barChart>
      <c:catAx>
        <c:axId val="194854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884736"/>
        <c:crosses val="autoZero"/>
        <c:auto val="1"/>
        <c:lblAlgn val="ctr"/>
        <c:lblOffset val="100"/>
        <c:noMultiLvlLbl val="0"/>
      </c:catAx>
      <c:valAx>
        <c:axId val="194884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854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8808.622988589992</c:v>
                </c:pt>
                <c:pt idx="1">
                  <c:v>15841.99558214221</c:v>
                </c:pt>
                <c:pt idx="2">
                  <c:v>7800.3734927354935</c:v>
                </c:pt>
                <c:pt idx="3">
                  <c:v>10479.2270557994</c:v>
                </c:pt>
                <c:pt idx="4">
                  <c:v>8837.5247678414235</c:v>
                </c:pt>
                <c:pt idx="5">
                  <c:v>17432.333461579001</c:v>
                </c:pt>
                <c:pt idx="6">
                  <c:v>19019.685423667401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004736"/>
        <c:axId val="11600729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8908</c:v>
                </c:pt>
                <c:pt idx="1">
                  <c:v>3767</c:v>
                </c:pt>
                <c:pt idx="2">
                  <c:v>557</c:v>
                </c:pt>
                <c:pt idx="3">
                  <c:v>346</c:v>
                </c:pt>
                <c:pt idx="4">
                  <c:v>133</c:v>
                </c:pt>
                <c:pt idx="5">
                  <c:v>92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04736"/>
        <c:axId val="116007296"/>
      </c:lineChart>
      <c:catAx>
        <c:axId val="11600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600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0072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6004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17.797999999999998</c:v>
                </c:pt>
                <c:pt idx="2">
                  <c:v>52.302</c:v>
                </c:pt>
                <c:pt idx="3">
                  <c:v>57.707000000000001</c:v>
                </c:pt>
                <c:pt idx="4">
                  <c:v>158.94</c:v>
                </c:pt>
                <c:pt idx="5">
                  <c:v>136.03700000000001</c:v>
                </c:pt>
                <c:pt idx="6">
                  <c:v>267.14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5.6966659999999987</c:v>
                  </c:pt>
                  <c:pt idx="1">
                    <c:v>278.7670177</c:v>
                  </c:pt>
                  <c:pt idx="2">
                    <c:v>200.19819973476547</c:v>
                  </c:pt>
                  <c:pt idx="3">
                    <c:v>289.71416290384701</c:v>
                  </c:pt>
                  <c:pt idx="4">
                    <c:v>261.65773359999997</c:v>
                  </c:pt>
                  <c:pt idx="5">
                    <c:v>309.62895810000003</c:v>
                  </c:pt>
                  <c:pt idx="6">
                    <c:v>85.717808943427514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5.6966659999999987</c:v>
                  </c:pt>
                  <c:pt idx="1">
                    <c:v>278.7670177</c:v>
                  </c:pt>
                  <c:pt idx="2">
                    <c:v>200.19819973476547</c:v>
                  </c:pt>
                  <c:pt idx="3">
                    <c:v>289.71416290384701</c:v>
                  </c:pt>
                  <c:pt idx="4">
                    <c:v>261.65773359999997</c:v>
                  </c:pt>
                  <c:pt idx="5">
                    <c:v>309.62895810000003</c:v>
                  </c:pt>
                  <c:pt idx="6">
                    <c:v>85.717808943427514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6.3949999999999996</c:v>
                </c:pt>
                <c:pt idx="1">
                  <c:v>934.51900000000001</c:v>
                </c:pt>
                <c:pt idx="2">
                  <c:v>735.27499999999998</c:v>
                </c:pt>
                <c:pt idx="3">
                  <c:v>910.00300000000004</c:v>
                </c:pt>
                <c:pt idx="4">
                  <c:v>1044.9590000000001</c:v>
                </c:pt>
                <c:pt idx="5">
                  <c:v>1187.683</c:v>
                </c:pt>
                <c:pt idx="6">
                  <c:v>268.97500000000002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956288"/>
        <c:axId val="194962176"/>
      </c:barChart>
      <c:catAx>
        <c:axId val="194956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4962176"/>
        <c:crosses val="autoZero"/>
        <c:auto val="1"/>
        <c:lblAlgn val="ctr"/>
        <c:lblOffset val="100"/>
        <c:noMultiLvlLbl val="0"/>
      </c:catAx>
      <c:valAx>
        <c:axId val="194962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4956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11.334</c:v>
                </c:pt>
                <c:pt idx="2">
                  <c:v>267.65499999999997</c:v>
                </c:pt>
                <c:pt idx="3">
                  <c:v>50.335999999999999</c:v>
                </c:pt>
                <c:pt idx="4">
                  <c:v>1.0509999999999999</c:v>
                </c:pt>
                <c:pt idx="5">
                  <c:v>0.34499999999999997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291.58643019999994</c:v>
                  </c:pt>
                  <c:pt idx="1">
                    <c:v>122.00285790000002</c:v>
                  </c:pt>
                  <c:pt idx="2">
                    <c:v>287.76438899999999</c:v>
                  </c:pt>
                  <c:pt idx="3">
                    <c:v>285.98129640000002</c:v>
                  </c:pt>
                  <c:pt idx="4">
                    <c:v>243.29253600000001</c:v>
                  </c:pt>
                  <c:pt idx="5">
                    <c:v>200.95111400000002</c:v>
                  </c:pt>
                  <c:pt idx="6">
                    <c:v>81.180980099999985</c:v>
                  </c:pt>
                  <c:pt idx="7">
                    <c:v>48.019694399999999</c:v>
                  </c:pt>
                  <c:pt idx="8">
                    <c:v>12.115445999999999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291.58643019999994</c:v>
                  </c:pt>
                  <c:pt idx="1">
                    <c:v>122.00285790000002</c:v>
                  </c:pt>
                  <c:pt idx="2">
                    <c:v>287.76438899999999</c:v>
                  </c:pt>
                  <c:pt idx="3">
                    <c:v>285.98129640000002</c:v>
                  </c:pt>
                  <c:pt idx="4">
                    <c:v>243.29253600000001</c:v>
                  </c:pt>
                  <c:pt idx="5">
                    <c:v>200.95111400000002</c:v>
                  </c:pt>
                  <c:pt idx="6">
                    <c:v>81.180980099999985</c:v>
                  </c:pt>
                  <c:pt idx="7">
                    <c:v>48.019694399999999</c:v>
                  </c:pt>
                  <c:pt idx="8">
                    <c:v>12.115445999999999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930.69399999999996</c:v>
                </c:pt>
                <c:pt idx="1">
                  <c:v>310.67700000000002</c:v>
                </c:pt>
                <c:pt idx="2">
                  <c:v>714.76499999999999</c:v>
                </c:pt>
                <c:pt idx="3">
                  <c:v>751.79100000000005</c:v>
                </c:pt>
                <c:pt idx="4">
                  <c:v>1139.01</c:v>
                </c:pt>
                <c:pt idx="5">
                  <c:v>712.34</c:v>
                </c:pt>
                <c:pt idx="6">
                  <c:v>350.97699999999998</c:v>
                </c:pt>
                <c:pt idx="7">
                  <c:v>154.00800000000001</c:v>
                </c:pt>
                <c:pt idx="8">
                  <c:v>23.547999999999998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054592"/>
        <c:axId val="195064576"/>
      </c:barChart>
      <c:catAx>
        <c:axId val="195054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064576"/>
        <c:crosses val="autoZero"/>
        <c:auto val="1"/>
        <c:lblAlgn val="ctr"/>
        <c:lblOffset val="100"/>
        <c:noMultiLvlLbl val="0"/>
      </c:catAx>
      <c:valAx>
        <c:axId val="195064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054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11.334</c:v>
                </c:pt>
                <c:pt idx="2">
                  <c:v>267.65499999999997</c:v>
                </c:pt>
                <c:pt idx="3">
                  <c:v>50.335999999999999</c:v>
                </c:pt>
                <c:pt idx="4">
                  <c:v>1.0509999999999999</c:v>
                </c:pt>
                <c:pt idx="5">
                  <c:v>0.34499999999999997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291.58643019999994</c:v>
                  </c:pt>
                  <c:pt idx="1">
                    <c:v>122.00285790000002</c:v>
                  </c:pt>
                  <c:pt idx="2">
                    <c:v>287.76438899999999</c:v>
                  </c:pt>
                  <c:pt idx="3">
                    <c:v>285.98129640000002</c:v>
                  </c:pt>
                  <c:pt idx="4">
                    <c:v>243.29253600000001</c:v>
                  </c:pt>
                  <c:pt idx="5">
                    <c:v>200.95111400000002</c:v>
                  </c:pt>
                  <c:pt idx="6">
                    <c:v>81.180980099999985</c:v>
                  </c:pt>
                  <c:pt idx="7">
                    <c:v>48.019694399999999</c:v>
                  </c:pt>
                  <c:pt idx="8">
                    <c:v>12.115445999999999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291.58643019999994</c:v>
                  </c:pt>
                  <c:pt idx="1">
                    <c:v>122.00285790000002</c:v>
                  </c:pt>
                  <c:pt idx="2">
                    <c:v>287.76438899999999</c:v>
                  </c:pt>
                  <c:pt idx="3">
                    <c:v>285.98129640000002</c:v>
                  </c:pt>
                  <c:pt idx="4">
                    <c:v>243.29253600000001</c:v>
                  </c:pt>
                  <c:pt idx="5">
                    <c:v>200.95111400000002</c:v>
                  </c:pt>
                  <c:pt idx="6">
                    <c:v>81.180980099999985</c:v>
                  </c:pt>
                  <c:pt idx="7">
                    <c:v>48.019694399999999</c:v>
                  </c:pt>
                  <c:pt idx="8">
                    <c:v>12.115445999999999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930.69399999999996</c:v>
                </c:pt>
                <c:pt idx="1">
                  <c:v>310.67700000000002</c:v>
                </c:pt>
                <c:pt idx="2">
                  <c:v>714.76499999999999</c:v>
                </c:pt>
                <c:pt idx="3">
                  <c:v>751.79100000000005</c:v>
                </c:pt>
                <c:pt idx="4">
                  <c:v>1139.01</c:v>
                </c:pt>
                <c:pt idx="5">
                  <c:v>712.34</c:v>
                </c:pt>
                <c:pt idx="6">
                  <c:v>350.97699999999998</c:v>
                </c:pt>
                <c:pt idx="7">
                  <c:v>154.00800000000001</c:v>
                </c:pt>
                <c:pt idx="8">
                  <c:v>23.547999999999998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086976"/>
        <c:axId val="195436928"/>
      </c:barChart>
      <c:catAx>
        <c:axId val="1950869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436928"/>
        <c:crosses val="autoZero"/>
        <c:auto val="1"/>
        <c:lblAlgn val="ctr"/>
        <c:lblOffset val="100"/>
        <c:noMultiLvlLbl val="0"/>
      </c:catAx>
      <c:valAx>
        <c:axId val="1954369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0869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9.9310200000000002</c:v>
                </c:pt>
                <c:pt idx="1">
                  <c:v>2638.145</c:v>
                </c:pt>
                <c:pt idx="2">
                  <c:v>5777.7350000000006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34.917460000000005</c:v>
                </c:pt>
                <c:pt idx="1">
                  <c:v>5087.5760000000009</c:v>
                </c:pt>
                <c:pt idx="2">
                  <c:v>43713.546999999999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864"/>
        <c:axId val="195510656"/>
      </c:barChart>
      <c:catAx>
        <c:axId val="195508864"/>
        <c:scaling>
          <c:orientation val="maxMin"/>
        </c:scaling>
        <c:delete val="0"/>
        <c:axPos val="l"/>
        <c:majorTickMark val="out"/>
        <c:minorTickMark val="none"/>
        <c:tickLblPos val="nextTo"/>
        <c:crossAx val="195510656"/>
        <c:crosses val="autoZero"/>
        <c:auto val="1"/>
        <c:lblAlgn val="ctr"/>
        <c:lblOffset val="100"/>
        <c:noMultiLvlLbl val="0"/>
      </c:catAx>
      <c:valAx>
        <c:axId val="1955106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55088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9.9310200000000002</c:v>
                </c:pt>
                <c:pt idx="1">
                  <c:v>2638.145</c:v>
                </c:pt>
                <c:pt idx="2">
                  <c:v>5777.7350000000006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34.917460000000005</c:v>
                </c:pt>
                <c:pt idx="1">
                  <c:v>5087.5760000000009</c:v>
                </c:pt>
                <c:pt idx="2">
                  <c:v>43713.546999999999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262144"/>
        <c:axId val="196263936"/>
      </c:barChart>
      <c:catAx>
        <c:axId val="196262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96263936"/>
        <c:crosses val="autoZero"/>
        <c:auto val="1"/>
        <c:lblAlgn val="ctr"/>
        <c:lblOffset val="100"/>
        <c:noMultiLvlLbl val="0"/>
      </c:catAx>
      <c:valAx>
        <c:axId val="1962639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62621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5.2598500000000017E-3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5.2598500000000017E-3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5.9000000000000007E-3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529152"/>
        <c:axId val="196535040"/>
      </c:barChart>
      <c:catAx>
        <c:axId val="196529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535040"/>
        <c:crosses val="autoZero"/>
        <c:auto val="1"/>
        <c:lblAlgn val="ctr"/>
        <c:lblOffset val="100"/>
        <c:noMultiLvlLbl val="0"/>
      </c:catAx>
      <c:valAx>
        <c:axId val="196535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965291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5.2598500000000017E-3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5.2598500000000017E-3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5.9000000000000007E-3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701376"/>
        <c:axId val="196100480"/>
      </c:barChart>
      <c:catAx>
        <c:axId val="195701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100480"/>
        <c:crosses val="autoZero"/>
        <c:auto val="1"/>
        <c:lblAlgn val="ctr"/>
        <c:lblOffset val="100"/>
        <c:noMultiLvlLbl val="0"/>
      </c:catAx>
      <c:valAx>
        <c:axId val="1961004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95701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5.2598500000000017E-3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5.2598500000000017E-3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5.9000000000000007E-3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180608"/>
        <c:axId val="196186496"/>
      </c:barChart>
      <c:catAx>
        <c:axId val="196180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186496"/>
        <c:crosses val="autoZero"/>
        <c:auto val="1"/>
        <c:lblAlgn val="ctr"/>
        <c:lblOffset val="100"/>
        <c:noMultiLvlLbl val="0"/>
      </c:catAx>
      <c:valAx>
        <c:axId val="196186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961806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5.2598500000000017E-3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5.2598500000000017E-3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5.9000000000000007E-3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819200"/>
        <c:axId val="196825088"/>
      </c:barChart>
      <c:catAx>
        <c:axId val="196819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825088"/>
        <c:crosses val="autoZero"/>
        <c:auto val="1"/>
        <c:lblAlgn val="ctr"/>
        <c:lblOffset val="100"/>
        <c:noMultiLvlLbl val="0"/>
      </c:catAx>
      <c:valAx>
        <c:axId val="196825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68192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3.5660000000000002E-3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3.5660000000000002E-3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4.0000000000000001E-3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873408"/>
        <c:axId val="195875200"/>
      </c:barChart>
      <c:catAx>
        <c:axId val="195873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875200"/>
        <c:crosses val="autoZero"/>
        <c:auto val="1"/>
        <c:lblAlgn val="ctr"/>
        <c:lblOffset val="100"/>
        <c:noMultiLvlLbl val="0"/>
      </c:catAx>
      <c:valAx>
        <c:axId val="1958752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58734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3.3229727338124966</c:v>
                </c:pt>
                <c:pt idx="1">
                  <c:v>367.92525150930112</c:v>
                </c:pt>
                <c:pt idx="2">
                  <c:v>661.36093281547721</c:v>
                </c:pt>
                <c:pt idx="3">
                  <c:v>0</c:v>
                </c:pt>
                <c:pt idx="4">
                  <c:v>8.8546388346999994</c:v>
                </c:pt>
                <c:pt idx="5">
                  <c:v>0.69270278455000001</c:v>
                </c:pt>
                <c:pt idx="6">
                  <c:v>66.368889561401005</c:v>
                </c:pt>
                <c:pt idx="7">
                  <c:v>46.591906387499002</c:v>
                </c:pt>
                <c:pt idx="8">
                  <c:v>251.62326284152516</c:v>
                </c:pt>
                <c:pt idx="9">
                  <c:v>85.942540169050034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16921142649418E-2"/>
          <c:y val="8.5777059392499244E-2"/>
          <c:w val="0.82013709598924056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3.5660000000000002E-3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3.5660000000000002E-3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4.0000000000000001E-3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938560"/>
        <c:axId val="196026368"/>
      </c:barChart>
      <c:catAx>
        <c:axId val="1959385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026368"/>
        <c:crosses val="autoZero"/>
        <c:auto val="1"/>
        <c:lblAlgn val="ctr"/>
        <c:lblOffset val="100"/>
        <c:noMultiLvlLbl val="0"/>
      </c:catAx>
      <c:valAx>
        <c:axId val="1960263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59385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3.5660000000000002E-3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3.5660000000000002E-3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4.0000000000000001E-3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626688"/>
        <c:axId val="196632576"/>
      </c:barChart>
      <c:catAx>
        <c:axId val="196626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632576"/>
        <c:crosses val="autoZero"/>
        <c:auto val="1"/>
        <c:lblAlgn val="ctr"/>
        <c:lblOffset val="100"/>
        <c:noMultiLvlLbl val="0"/>
      </c:catAx>
      <c:valAx>
        <c:axId val="196632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66266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3.5660000000000002E-3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3.5660000000000002E-3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4.0000000000000001E-3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679552"/>
        <c:axId val="196681088"/>
      </c:barChart>
      <c:catAx>
        <c:axId val="196679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681088"/>
        <c:crosses val="autoZero"/>
        <c:auto val="1"/>
        <c:lblAlgn val="ctr"/>
        <c:lblOffset val="100"/>
        <c:noMultiLvlLbl val="0"/>
      </c:catAx>
      <c:valAx>
        <c:axId val="196681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6679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0.25229449999999998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0.25229449999999998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0.28299999999999997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769664"/>
        <c:axId val="196771200"/>
      </c:barChart>
      <c:catAx>
        <c:axId val="196769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71200"/>
        <c:crosses val="autoZero"/>
        <c:auto val="1"/>
        <c:lblAlgn val="ctr"/>
        <c:lblOffset val="100"/>
        <c:noMultiLvlLbl val="0"/>
      </c:catAx>
      <c:valAx>
        <c:axId val="1967712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6769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0.25229449999999998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0.25229449999999998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0.28299999999999997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441024"/>
        <c:axId val="197442560"/>
      </c:barChart>
      <c:catAx>
        <c:axId val="1974410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442560"/>
        <c:crosses val="autoZero"/>
        <c:auto val="1"/>
        <c:lblAlgn val="ctr"/>
        <c:lblOffset val="100"/>
        <c:noMultiLvlLbl val="0"/>
      </c:catAx>
      <c:valAx>
        <c:axId val="1974425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4410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0.25229449999999998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0.25229449999999998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0.28299999999999997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273088"/>
        <c:axId val="197274624"/>
      </c:barChart>
      <c:catAx>
        <c:axId val="197273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274624"/>
        <c:crosses val="autoZero"/>
        <c:auto val="1"/>
        <c:lblAlgn val="ctr"/>
        <c:lblOffset val="100"/>
        <c:noMultiLvlLbl val="0"/>
      </c:catAx>
      <c:valAx>
        <c:axId val="197274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2730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0.25229449999999998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0.25229449999999998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0.28299999999999997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317760"/>
        <c:axId val="197319296"/>
      </c:barChart>
      <c:catAx>
        <c:axId val="197317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319296"/>
        <c:crosses val="autoZero"/>
        <c:auto val="1"/>
        <c:lblAlgn val="ctr"/>
        <c:lblOffset val="100"/>
        <c:noMultiLvlLbl val="0"/>
      </c:catAx>
      <c:valAx>
        <c:axId val="197319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3177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5.9000000000000007E-3</c:v>
                </c:pt>
                <c:pt idx="1">
                  <c:v>4.0000000000000001E-3</c:v>
                </c:pt>
                <c:pt idx="2">
                  <c:v>0.28299999999999997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44.842580000000005</c:v>
                </c:pt>
                <c:pt idx="1">
                  <c:v>7725.7170000000006</c:v>
                </c:pt>
                <c:pt idx="2">
                  <c:v>49490.998999999996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961408"/>
        <c:axId val="196962944"/>
      </c:barChart>
      <c:catAx>
        <c:axId val="196961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96962944"/>
        <c:crosses val="autoZero"/>
        <c:auto val="1"/>
        <c:lblAlgn val="ctr"/>
        <c:lblOffset val="100"/>
        <c:noMultiLvlLbl val="0"/>
      </c:catAx>
      <c:valAx>
        <c:axId val="1969629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69614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5.9000000000000007E-3</c:v>
                </c:pt>
                <c:pt idx="1">
                  <c:v>4.0000000000000001E-3</c:v>
                </c:pt>
                <c:pt idx="2">
                  <c:v>0.28299999999999997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44.842580000000005</c:v>
                </c:pt>
                <c:pt idx="1">
                  <c:v>7725.7170000000006</c:v>
                </c:pt>
                <c:pt idx="2">
                  <c:v>49490.998999999996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31.242330000000003</c:v>
                </c:pt>
                <c:pt idx="1">
                  <c:v>8838.7009999999991</c:v>
                </c:pt>
                <c:pt idx="2">
                  <c:v>39134.611000000004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030656"/>
        <c:axId val="197032192"/>
      </c:barChart>
      <c:catAx>
        <c:axId val="197030656"/>
        <c:scaling>
          <c:orientation val="maxMin"/>
        </c:scaling>
        <c:delete val="0"/>
        <c:axPos val="l"/>
        <c:majorTickMark val="out"/>
        <c:minorTickMark val="none"/>
        <c:tickLblPos val="nextTo"/>
        <c:crossAx val="197032192"/>
        <c:crosses val="autoZero"/>
        <c:auto val="1"/>
        <c:lblAlgn val="ctr"/>
        <c:lblOffset val="100"/>
        <c:noMultiLvlLbl val="0"/>
      </c:catAx>
      <c:valAx>
        <c:axId val="1970321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70306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9.2739999999999989E-2</c:v>
                </c:pt>
                <c:pt idx="1">
                  <c:v>0.19857</c:v>
                </c:pt>
                <c:pt idx="2">
                  <c:v>0.34445999999999999</c:v>
                </c:pt>
                <c:pt idx="3">
                  <c:v>0.34483000000000003</c:v>
                </c:pt>
                <c:pt idx="4">
                  <c:v>0.30889</c:v>
                </c:pt>
                <c:pt idx="5">
                  <c:v>5.5820000000000002E-2</c:v>
                </c:pt>
                <c:pt idx="6">
                  <c:v>1.8579999999999999E-2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7.925892000000001E-2</c:v>
                  </c:pt>
                  <c:pt idx="1">
                    <c:v>0.13486187600000002</c:v>
                  </c:pt>
                  <c:pt idx="2">
                    <c:v>0.18562569280911087</c:v>
                  </c:pt>
                  <c:pt idx="3">
                    <c:v>0.45983252513384765</c:v>
                  </c:pt>
                  <c:pt idx="4">
                    <c:v>0.25403641399999993</c:v>
                  </c:pt>
                  <c:pt idx="5">
                    <c:v>1.3156800000000003E-3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7.925892000000001E-2</c:v>
                  </c:pt>
                  <c:pt idx="1">
                    <c:v>0.13486187600000002</c:v>
                  </c:pt>
                  <c:pt idx="2">
                    <c:v>0.18562569280911087</c:v>
                  </c:pt>
                  <c:pt idx="3">
                    <c:v>0.45983252513384765</c:v>
                  </c:pt>
                  <c:pt idx="4">
                    <c:v>0.25403641399999993</c:v>
                  </c:pt>
                  <c:pt idx="5">
                    <c:v>1.3156800000000003E-3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0.16215000000000002</c:v>
                </c:pt>
                <c:pt idx="1">
                  <c:v>0.20201</c:v>
                </c:pt>
                <c:pt idx="2">
                  <c:v>0.5373</c:v>
                </c:pt>
                <c:pt idx="3">
                  <c:v>2.3744699999999996</c:v>
                </c:pt>
                <c:pt idx="4">
                  <c:v>0.54153999999999991</c:v>
                </c:pt>
                <c:pt idx="5">
                  <c:v>1.6000000000000001E-3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366528"/>
        <c:axId val="197368064"/>
      </c:barChart>
      <c:catAx>
        <c:axId val="197366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368064"/>
        <c:crosses val="autoZero"/>
        <c:auto val="1"/>
        <c:lblAlgn val="ctr"/>
        <c:lblOffset val="100"/>
        <c:noMultiLvlLbl val="0"/>
      </c:catAx>
      <c:valAx>
        <c:axId val="197368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3665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3.3229727338124966</c:v>
                </c:pt>
                <c:pt idx="1">
                  <c:v>367.92525150930112</c:v>
                </c:pt>
                <c:pt idx="2">
                  <c:v>661.36093281547721</c:v>
                </c:pt>
                <c:pt idx="3">
                  <c:v>0</c:v>
                </c:pt>
                <c:pt idx="4">
                  <c:v>8.8546388346999994</c:v>
                </c:pt>
                <c:pt idx="5">
                  <c:v>0.69270278455000001</c:v>
                </c:pt>
                <c:pt idx="6">
                  <c:v>66.368889561401005</c:v>
                </c:pt>
                <c:pt idx="7">
                  <c:v>46.591906387499002</c:v>
                </c:pt>
                <c:pt idx="8">
                  <c:v>251.62326284152516</c:v>
                </c:pt>
                <c:pt idx="9">
                  <c:v>85.942540169050034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9.2739999999999989E-2</c:v>
                </c:pt>
                <c:pt idx="1">
                  <c:v>0.19857</c:v>
                </c:pt>
                <c:pt idx="2">
                  <c:v>0.34445999999999999</c:v>
                </c:pt>
                <c:pt idx="3">
                  <c:v>0.34483000000000003</c:v>
                </c:pt>
                <c:pt idx="4">
                  <c:v>0.30889</c:v>
                </c:pt>
                <c:pt idx="5">
                  <c:v>5.5820000000000002E-2</c:v>
                </c:pt>
                <c:pt idx="6">
                  <c:v>1.8579999999999999E-2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7.925892000000001E-2</c:v>
                  </c:pt>
                  <c:pt idx="1">
                    <c:v>0.13486187600000002</c:v>
                  </c:pt>
                  <c:pt idx="2">
                    <c:v>0.18562569280911087</c:v>
                  </c:pt>
                  <c:pt idx="3">
                    <c:v>0.45983252513384765</c:v>
                  </c:pt>
                  <c:pt idx="4">
                    <c:v>0.25403641399999993</c:v>
                  </c:pt>
                  <c:pt idx="5">
                    <c:v>1.3156800000000003E-3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7.925892000000001E-2</c:v>
                  </c:pt>
                  <c:pt idx="1">
                    <c:v>0.13486187600000002</c:v>
                  </c:pt>
                  <c:pt idx="2">
                    <c:v>0.18562569280911087</c:v>
                  </c:pt>
                  <c:pt idx="3">
                    <c:v>0.45983252513384765</c:v>
                  </c:pt>
                  <c:pt idx="4">
                    <c:v>0.25403641399999993</c:v>
                  </c:pt>
                  <c:pt idx="5">
                    <c:v>1.3156800000000003E-3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0.16215000000000002</c:v>
                </c:pt>
                <c:pt idx="1">
                  <c:v>0.20201</c:v>
                </c:pt>
                <c:pt idx="2">
                  <c:v>0.5373</c:v>
                </c:pt>
                <c:pt idx="3">
                  <c:v>2.3744699999999996</c:v>
                </c:pt>
                <c:pt idx="4">
                  <c:v>0.54153999999999991</c:v>
                </c:pt>
                <c:pt idx="5">
                  <c:v>1.6000000000000001E-3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521792"/>
        <c:axId val="197523328"/>
      </c:barChart>
      <c:catAx>
        <c:axId val="197521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523328"/>
        <c:crosses val="autoZero"/>
        <c:auto val="1"/>
        <c:lblAlgn val="ctr"/>
        <c:lblOffset val="100"/>
        <c:noMultiLvlLbl val="0"/>
      </c:catAx>
      <c:valAx>
        <c:axId val="197523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5217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5.4670000000000003E-2</c:v>
                </c:pt>
                <c:pt idx="1">
                  <c:v>0.10052</c:v>
                </c:pt>
                <c:pt idx="2">
                  <c:v>0.36631999999999998</c:v>
                </c:pt>
                <c:pt idx="3">
                  <c:v>0.11589000000000001</c:v>
                </c:pt>
                <c:pt idx="4">
                  <c:v>0.30980000000000002</c:v>
                </c:pt>
                <c:pt idx="5">
                  <c:v>0.23430000000000001</c:v>
                </c:pt>
                <c:pt idx="6">
                  <c:v>0.18009</c:v>
                </c:pt>
                <c:pt idx="7">
                  <c:v>2.3E-3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6.8260688999999999E-2</c:v>
                  </c:pt>
                  <c:pt idx="1">
                    <c:v>0.14524253200000001</c:v>
                  </c:pt>
                  <c:pt idx="2">
                    <c:v>6.7553568000000008E-2</c:v>
                  </c:pt>
                  <c:pt idx="3">
                    <c:v>0.12449438800000001</c:v>
                  </c:pt>
                  <c:pt idx="4">
                    <c:v>0.25524688000000001</c:v>
                  </c:pt>
                  <c:pt idx="5">
                    <c:v>0.31228713000000002</c:v>
                  </c:pt>
                  <c:pt idx="6">
                    <c:v>0.30152456900000002</c:v>
                  </c:pt>
                  <c:pt idx="7">
                    <c:v>0.10409831999999999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6.8260688999999999E-2</c:v>
                  </c:pt>
                  <c:pt idx="1">
                    <c:v>0.14524253200000001</c:v>
                  </c:pt>
                  <c:pt idx="2">
                    <c:v>6.7553568000000008E-2</c:v>
                  </c:pt>
                  <c:pt idx="3">
                    <c:v>0.12449438800000001</c:v>
                  </c:pt>
                  <c:pt idx="4">
                    <c:v>0.25524688000000001</c:v>
                  </c:pt>
                  <c:pt idx="5">
                    <c:v>0.31228713000000002</c:v>
                  </c:pt>
                  <c:pt idx="6">
                    <c:v>0.30152456900000002</c:v>
                  </c:pt>
                  <c:pt idx="7">
                    <c:v>0.10409831999999999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0.11763</c:v>
                </c:pt>
                <c:pt idx="1">
                  <c:v>0.26293</c:v>
                </c:pt>
                <c:pt idx="2">
                  <c:v>0.11442000000000001</c:v>
                </c:pt>
                <c:pt idx="3">
                  <c:v>0.22537000000000001</c:v>
                </c:pt>
                <c:pt idx="4">
                  <c:v>0.93020000000000003</c:v>
                </c:pt>
                <c:pt idx="5">
                  <c:v>1.0911500000000001</c:v>
                </c:pt>
                <c:pt idx="6">
                  <c:v>0.94433</c:v>
                </c:pt>
                <c:pt idx="7">
                  <c:v>0.13305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624192"/>
        <c:axId val="197625728"/>
      </c:barChart>
      <c:catAx>
        <c:axId val="197624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200" baseline="0"/>
            </a:pPr>
            <a:endParaRPr lang="en-US"/>
          </a:p>
        </c:txPr>
        <c:crossAx val="197625728"/>
        <c:crosses val="autoZero"/>
        <c:auto val="1"/>
        <c:lblAlgn val="ctr"/>
        <c:lblOffset val="100"/>
        <c:noMultiLvlLbl val="0"/>
      </c:catAx>
      <c:valAx>
        <c:axId val="197625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97624192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5.4670000000000003E-2</c:v>
                </c:pt>
                <c:pt idx="1">
                  <c:v>0.10052</c:v>
                </c:pt>
                <c:pt idx="2">
                  <c:v>0.36631999999999998</c:v>
                </c:pt>
                <c:pt idx="3">
                  <c:v>0.11589000000000001</c:v>
                </c:pt>
                <c:pt idx="4">
                  <c:v>0.30980000000000002</c:v>
                </c:pt>
                <c:pt idx="5">
                  <c:v>0.23430000000000001</c:v>
                </c:pt>
                <c:pt idx="6">
                  <c:v>0.18009</c:v>
                </c:pt>
                <c:pt idx="7">
                  <c:v>2.3E-3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6.8260688999999999E-2</c:v>
                  </c:pt>
                  <c:pt idx="1">
                    <c:v>0.14524253200000001</c:v>
                  </c:pt>
                  <c:pt idx="2">
                    <c:v>6.7553568000000008E-2</c:v>
                  </c:pt>
                  <c:pt idx="3">
                    <c:v>0.12449438800000001</c:v>
                  </c:pt>
                  <c:pt idx="4">
                    <c:v>0.25524688000000001</c:v>
                  </c:pt>
                  <c:pt idx="5">
                    <c:v>0.31228713000000002</c:v>
                  </c:pt>
                  <c:pt idx="6">
                    <c:v>0.30152456900000002</c:v>
                  </c:pt>
                  <c:pt idx="7">
                    <c:v>0.10409831999999999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6.8260688999999999E-2</c:v>
                  </c:pt>
                  <c:pt idx="1">
                    <c:v>0.14524253200000001</c:v>
                  </c:pt>
                  <c:pt idx="2">
                    <c:v>6.7553568000000008E-2</c:v>
                  </c:pt>
                  <c:pt idx="3">
                    <c:v>0.12449438800000001</c:v>
                  </c:pt>
                  <c:pt idx="4">
                    <c:v>0.25524688000000001</c:v>
                  </c:pt>
                  <c:pt idx="5">
                    <c:v>0.31228713000000002</c:v>
                  </c:pt>
                  <c:pt idx="6">
                    <c:v>0.30152456900000002</c:v>
                  </c:pt>
                  <c:pt idx="7">
                    <c:v>0.10409831999999999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0.11763</c:v>
                </c:pt>
                <c:pt idx="1">
                  <c:v>0.26293</c:v>
                </c:pt>
                <c:pt idx="2">
                  <c:v>0.11442000000000001</c:v>
                </c:pt>
                <c:pt idx="3">
                  <c:v>0.22537000000000001</c:v>
                </c:pt>
                <c:pt idx="4">
                  <c:v>0.93020000000000003</c:v>
                </c:pt>
                <c:pt idx="5">
                  <c:v>1.0911500000000001</c:v>
                </c:pt>
                <c:pt idx="6">
                  <c:v>0.94433</c:v>
                </c:pt>
                <c:pt idx="7">
                  <c:v>0.13305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7664768"/>
        <c:axId val="197666304"/>
      </c:barChart>
      <c:catAx>
        <c:axId val="1976647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7666304"/>
        <c:crosses val="autoZero"/>
        <c:auto val="1"/>
        <c:lblAlgn val="ctr"/>
        <c:lblOffset val="100"/>
        <c:noMultiLvlLbl val="0"/>
      </c:catAx>
      <c:valAx>
        <c:axId val="1976663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766476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0.79200000000000004</c:v>
                </c:pt>
                <c:pt idx="1">
                  <c:v>15.076000000000001</c:v>
                </c:pt>
                <c:pt idx="2">
                  <c:v>54.807000000000002</c:v>
                </c:pt>
                <c:pt idx="3">
                  <c:v>105.371</c:v>
                </c:pt>
                <c:pt idx="4">
                  <c:v>83.513999999999996</c:v>
                </c:pt>
                <c:pt idx="5">
                  <c:v>11.654</c:v>
                </c:pt>
                <c:pt idx="6">
                  <c:v>4.0609999999999999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0.52300800000000003</c:v>
                  </c:pt>
                  <c:pt idx="1">
                    <c:v>7.4143160999999997</c:v>
                  </c:pt>
                  <c:pt idx="2">
                    <c:v>74.957972598162158</c:v>
                  </c:pt>
                  <c:pt idx="3">
                    <c:v>182.91641980154773</c:v>
                  </c:pt>
                  <c:pt idx="4">
                    <c:v>109.42076579999998</c:v>
                  </c:pt>
                  <c:pt idx="5">
                    <c:v>1.1512200000000002E-2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0.52300800000000003</c:v>
                  </c:pt>
                  <c:pt idx="1">
                    <c:v>7.4143160999999997</c:v>
                  </c:pt>
                  <c:pt idx="2">
                    <c:v>74.957972598162158</c:v>
                  </c:pt>
                  <c:pt idx="3">
                    <c:v>182.91641980154773</c:v>
                  </c:pt>
                  <c:pt idx="4">
                    <c:v>109.42076579999998</c:v>
                  </c:pt>
                  <c:pt idx="5">
                    <c:v>1.1512200000000002E-2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0.64</c:v>
                </c:pt>
                <c:pt idx="1">
                  <c:v>10.132999999999999</c:v>
                </c:pt>
                <c:pt idx="2">
                  <c:v>183.46899999999999</c:v>
                </c:pt>
                <c:pt idx="3">
                  <c:v>894.21199999999999</c:v>
                </c:pt>
                <c:pt idx="4">
                  <c:v>217.23400000000001</c:v>
                </c:pt>
                <c:pt idx="5">
                  <c:v>1.4E-2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462464"/>
        <c:axId val="198464256"/>
      </c:barChart>
      <c:catAx>
        <c:axId val="198462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464256"/>
        <c:crosses val="autoZero"/>
        <c:auto val="1"/>
        <c:lblAlgn val="ctr"/>
        <c:lblOffset val="100"/>
        <c:noMultiLvlLbl val="0"/>
      </c:catAx>
      <c:valAx>
        <c:axId val="198464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4624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0.79200000000000004</c:v>
                </c:pt>
                <c:pt idx="1">
                  <c:v>15.076000000000001</c:v>
                </c:pt>
                <c:pt idx="2">
                  <c:v>54.807000000000002</c:v>
                </c:pt>
                <c:pt idx="3">
                  <c:v>105.371</c:v>
                </c:pt>
                <c:pt idx="4">
                  <c:v>83.513999999999996</c:v>
                </c:pt>
                <c:pt idx="5">
                  <c:v>11.654</c:v>
                </c:pt>
                <c:pt idx="6">
                  <c:v>4.0609999999999999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0.52300800000000003</c:v>
                  </c:pt>
                  <c:pt idx="1">
                    <c:v>7.4143160999999997</c:v>
                  </c:pt>
                  <c:pt idx="2">
                    <c:v>74.957972598162158</c:v>
                  </c:pt>
                  <c:pt idx="3">
                    <c:v>182.91641980154773</c:v>
                  </c:pt>
                  <c:pt idx="4">
                    <c:v>109.42076579999998</c:v>
                  </c:pt>
                  <c:pt idx="5">
                    <c:v>1.1512200000000002E-2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0.52300800000000003</c:v>
                  </c:pt>
                  <c:pt idx="1">
                    <c:v>7.4143160999999997</c:v>
                  </c:pt>
                  <c:pt idx="2">
                    <c:v>74.957972598162158</c:v>
                  </c:pt>
                  <c:pt idx="3">
                    <c:v>182.91641980154773</c:v>
                  </c:pt>
                  <c:pt idx="4">
                    <c:v>109.42076579999998</c:v>
                  </c:pt>
                  <c:pt idx="5">
                    <c:v>1.1512200000000002E-2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0.64</c:v>
                </c:pt>
                <c:pt idx="1">
                  <c:v>10.132999999999999</c:v>
                </c:pt>
                <c:pt idx="2">
                  <c:v>183.46899999999999</c:v>
                </c:pt>
                <c:pt idx="3">
                  <c:v>894.21199999999999</c:v>
                </c:pt>
                <c:pt idx="4">
                  <c:v>217.23400000000001</c:v>
                </c:pt>
                <c:pt idx="5">
                  <c:v>1.4E-2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232704"/>
        <c:axId val="198234496"/>
      </c:barChart>
      <c:catAx>
        <c:axId val="198232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234496"/>
        <c:crosses val="autoZero"/>
        <c:auto val="1"/>
        <c:lblAlgn val="ctr"/>
        <c:lblOffset val="100"/>
        <c:noMultiLvlLbl val="0"/>
      </c:catAx>
      <c:valAx>
        <c:axId val="198234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2327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4.5999999999999999E-2</c:v>
                </c:pt>
                <c:pt idx="1">
                  <c:v>3.149</c:v>
                </c:pt>
                <c:pt idx="2">
                  <c:v>46.277999999999999</c:v>
                </c:pt>
                <c:pt idx="3">
                  <c:v>26.334</c:v>
                </c:pt>
                <c:pt idx="4">
                  <c:v>102.164</c:v>
                </c:pt>
                <c:pt idx="5">
                  <c:v>53.048999999999999</c:v>
                </c:pt>
                <c:pt idx="6">
                  <c:v>44.118000000000002</c:v>
                </c:pt>
                <c:pt idx="7">
                  <c:v>0.13800000000000001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7.3747379999999998</c:v>
                  </c:pt>
                  <c:pt idx="2">
                    <c:v>1.2821736000000001</c:v>
                  </c:pt>
                  <c:pt idx="3">
                    <c:v>48.810009600000001</c:v>
                  </c:pt>
                  <c:pt idx="4">
                    <c:v>96.745010899999997</c:v>
                  </c:pt>
                  <c:pt idx="5">
                    <c:v>83.614238399999991</c:v>
                  </c:pt>
                  <c:pt idx="6">
                    <c:v>157.28558400000003</c:v>
                  </c:pt>
                  <c:pt idx="7">
                    <c:v>23.409590399999999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7.3747379999999998</c:v>
                  </c:pt>
                  <c:pt idx="2">
                    <c:v>1.2821736000000001</c:v>
                  </c:pt>
                  <c:pt idx="3">
                    <c:v>48.810009600000001</c:v>
                  </c:pt>
                  <c:pt idx="4">
                    <c:v>96.745010899999997</c:v>
                  </c:pt>
                  <c:pt idx="5">
                    <c:v>83.614238399999991</c:v>
                  </c:pt>
                  <c:pt idx="6">
                    <c:v>157.28558400000003</c:v>
                  </c:pt>
                  <c:pt idx="7">
                    <c:v>23.409590399999999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9.9390000000000001</c:v>
                </c:pt>
                <c:pt idx="2">
                  <c:v>2.9220000000000002</c:v>
                </c:pt>
                <c:pt idx="3">
                  <c:v>77.036000000000001</c:v>
                </c:pt>
                <c:pt idx="4">
                  <c:v>355.81099999999998</c:v>
                </c:pt>
                <c:pt idx="5">
                  <c:v>327.642</c:v>
                </c:pt>
                <c:pt idx="6">
                  <c:v>498.52800000000002</c:v>
                </c:pt>
                <c:pt idx="7">
                  <c:v>33.823999999999998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326144"/>
        <c:axId val="198327680"/>
      </c:barChart>
      <c:catAx>
        <c:axId val="198326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327680"/>
        <c:crosses val="autoZero"/>
        <c:auto val="1"/>
        <c:lblAlgn val="ctr"/>
        <c:lblOffset val="100"/>
        <c:noMultiLvlLbl val="0"/>
      </c:catAx>
      <c:valAx>
        <c:axId val="1983276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3261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4.5999999999999999E-2</c:v>
                </c:pt>
                <c:pt idx="1">
                  <c:v>3.149</c:v>
                </c:pt>
                <c:pt idx="2">
                  <c:v>46.277999999999999</c:v>
                </c:pt>
                <c:pt idx="3">
                  <c:v>26.334</c:v>
                </c:pt>
                <c:pt idx="4">
                  <c:v>102.164</c:v>
                </c:pt>
                <c:pt idx="5">
                  <c:v>53.048999999999999</c:v>
                </c:pt>
                <c:pt idx="6">
                  <c:v>44.118000000000002</c:v>
                </c:pt>
                <c:pt idx="7">
                  <c:v>0.13800000000000001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7.3747379999999998</c:v>
                  </c:pt>
                  <c:pt idx="2">
                    <c:v>1.2821736000000001</c:v>
                  </c:pt>
                  <c:pt idx="3">
                    <c:v>48.810009600000001</c:v>
                  </c:pt>
                  <c:pt idx="4">
                    <c:v>96.745010899999997</c:v>
                  </c:pt>
                  <c:pt idx="5">
                    <c:v>83.614238399999991</c:v>
                  </c:pt>
                  <c:pt idx="6">
                    <c:v>157.28558400000003</c:v>
                  </c:pt>
                  <c:pt idx="7">
                    <c:v>23.409590399999999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7.3747379999999998</c:v>
                  </c:pt>
                  <c:pt idx="2">
                    <c:v>1.2821736000000001</c:v>
                  </c:pt>
                  <c:pt idx="3">
                    <c:v>48.810009600000001</c:v>
                  </c:pt>
                  <c:pt idx="4">
                    <c:v>96.745010899999997</c:v>
                  </c:pt>
                  <c:pt idx="5">
                    <c:v>83.614238399999991</c:v>
                  </c:pt>
                  <c:pt idx="6">
                    <c:v>157.28558400000003</c:v>
                  </c:pt>
                  <c:pt idx="7">
                    <c:v>23.409590399999999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9.9390000000000001</c:v>
                </c:pt>
                <c:pt idx="2">
                  <c:v>2.9220000000000002</c:v>
                </c:pt>
                <c:pt idx="3">
                  <c:v>77.036000000000001</c:v>
                </c:pt>
                <c:pt idx="4">
                  <c:v>355.81099999999998</c:v>
                </c:pt>
                <c:pt idx="5">
                  <c:v>327.642</c:v>
                </c:pt>
                <c:pt idx="6">
                  <c:v>498.52800000000002</c:v>
                </c:pt>
                <c:pt idx="7">
                  <c:v>33.823999999999998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370816"/>
        <c:axId val="198372352"/>
      </c:barChart>
      <c:catAx>
        <c:axId val="198370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372352"/>
        <c:crosses val="autoZero"/>
        <c:auto val="1"/>
        <c:lblAlgn val="ctr"/>
        <c:lblOffset val="100"/>
        <c:noMultiLvlLbl val="0"/>
      </c:catAx>
      <c:valAx>
        <c:axId val="198372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3708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120.123</c:v>
                </c:pt>
                <c:pt idx="1">
                  <c:v>554.80200000000002</c:v>
                </c:pt>
                <c:pt idx="2">
                  <c:v>707.79399999999998</c:v>
                </c:pt>
                <c:pt idx="3">
                  <c:v>229.91399999999999</c:v>
                </c:pt>
                <c:pt idx="4">
                  <c:v>136.64400000000001</c:v>
                </c:pt>
                <c:pt idx="5">
                  <c:v>25.289000000000001</c:v>
                </c:pt>
                <c:pt idx="6">
                  <c:v>10.391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88.579596299999992</c:v>
                  </c:pt>
                  <c:pt idx="1">
                    <c:v>371.7373</c:v>
                  </c:pt>
                  <c:pt idx="2">
                    <c:v>313.92785933564983</c:v>
                  </c:pt>
                  <c:pt idx="3">
                    <c:v>249.25885297319329</c:v>
                  </c:pt>
                  <c:pt idx="4">
                    <c:v>71.170406100000008</c:v>
                  </c:pt>
                  <c:pt idx="5">
                    <c:v>0.65784000000000009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88.579596299999992</c:v>
                  </c:pt>
                  <c:pt idx="1">
                    <c:v>371.7373</c:v>
                  </c:pt>
                  <c:pt idx="2">
                    <c:v>313.92785933564983</c:v>
                  </c:pt>
                  <c:pt idx="3">
                    <c:v>249.25885297319329</c:v>
                  </c:pt>
                  <c:pt idx="4">
                    <c:v>71.170406100000008</c:v>
                  </c:pt>
                  <c:pt idx="5">
                    <c:v>0.65784000000000009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99.852999999999994</c:v>
                </c:pt>
                <c:pt idx="1">
                  <c:v>481.52499999999998</c:v>
                </c:pt>
                <c:pt idx="2">
                  <c:v>754.41499999999996</c:v>
                </c:pt>
                <c:pt idx="3">
                  <c:v>1221.1590000000001</c:v>
                </c:pt>
                <c:pt idx="4">
                  <c:v>137.84700000000001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066944"/>
        <c:axId val="198068480"/>
      </c:barChart>
      <c:catAx>
        <c:axId val="198066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068480"/>
        <c:crosses val="autoZero"/>
        <c:auto val="1"/>
        <c:lblAlgn val="ctr"/>
        <c:lblOffset val="100"/>
        <c:noMultiLvlLbl val="0"/>
      </c:catAx>
      <c:valAx>
        <c:axId val="1980684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0669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120.123</c:v>
                </c:pt>
                <c:pt idx="1">
                  <c:v>554.80200000000002</c:v>
                </c:pt>
                <c:pt idx="2">
                  <c:v>707.79399999999998</c:v>
                </c:pt>
                <c:pt idx="3">
                  <c:v>229.91399999999999</c:v>
                </c:pt>
                <c:pt idx="4">
                  <c:v>136.64400000000001</c:v>
                </c:pt>
                <c:pt idx="5">
                  <c:v>25.289000000000001</c:v>
                </c:pt>
                <c:pt idx="6">
                  <c:v>10.391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88.579596299999992</c:v>
                  </c:pt>
                  <c:pt idx="1">
                    <c:v>371.7373</c:v>
                  </c:pt>
                  <c:pt idx="2">
                    <c:v>313.92785933564983</c:v>
                  </c:pt>
                  <c:pt idx="3">
                    <c:v>249.25885297319329</c:v>
                  </c:pt>
                  <c:pt idx="4">
                    <c:v>71.170406100000008</c:v>
                  </c:pt>
                  <c:pt idx="5">
                    <c:v>0.65784000000000009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88.579596299999992</c:v>
                  </c:pt>
                  <c:pt idx="1">
                    <c:v>371.7373</c:v>
                  </c:pt>
                  <c:pt idx="2">
                    <c:v>313.92785933564983</c:v>
                  </c:pt>
                  <c:pt idx="3">
                    <c:v>249.25885297319329</c:v>
                  </c:pt>
                  <c:pt idx="4">
                    <c:v>71.170406100000008</c:v>
                  </c:pt>
                  <c:pt idx="5">
                    <c:v>0.65784000000000009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99.852999999999994</c:v>
                </c:pt>
                <c:pt idx="1">
                  <c:v>481.52499999999998</c:v>
                </c:pt>
                <c:pt idx="2">
                  <c:v>754.41499999999996</c:v>
                </c:pt>
                <c:pt idx="3">
                  <c:v>1221.1590000000001</c:v>
                </c:pt>
                <c:pt idx="4">
                  <c:v>137.84700000000001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156672"/>
        <c:axId val="198158208"/>
      </c:barChart>
      <c:catAx>
        <c:axId val="198156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158208"/>
        <c:crosses val="autoZero"/>
        <c:auto val="1"/>
        <c:lblAlgn val="ctr"/>
        <c:lblOffset val="100"/>
        <c:noMultiLvlLbl val="0"/>
      </c:catAx>
      <c:valAx>
        <c:axId val="198158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1566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22.282</c:v>
                </c:pt>
                <c:pt idx="1">
                  <c:v>271.82600000000002</c:v>
                </c:pt>
                <c:pt idx="2">
                  <c:v>959.899</c:v>
                </c:pt>
                <c:pt idx="3">
                  <c:v>189.125</c:v>
                </c:pt>
                <c:pt idx="4">
                  <c:v>263.31099999999998</c:v>
                </c:pt>
                <c:pt idx="5">
                  <c:v>53.73</c:v>
                </c:pt>
                <c:pt idx="6">
                  <c:v>24.751000000000001</c:v>
                </c:pt>
                <c:pt idx="7">
                  <c:v>3.5000000000000003E-2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381.64596900000004</c:v>
                  </c:pt>
                  <c:pt idx="2">
                    <c:v>48.696445199999999</c:v>
                  </c:pt>
                  <c:pt idx="3">
                    <c:v>281.7821002</c:v>
                  </c:pt>
                  <c:pt idx="4">
                    <c:v>227.3325768</c:v>
                  </c:pt>
                  <c:pt idx="5">
                    <c:v>106.07133319999998</c:v>
                  </c:pt>
                  <c:pt idx="6">
                    <c:v>89.338203000000007</c:v>
                  </c:pt>
                  <c:pt idx="7">
                    <c:v>6.9399808000000007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381.64596900000004</c:v>
                  </c:pt>
                  <c:pt idx="2">
                    <c:v>48.696445199999999</c:v>
                  </c:pt>
                  <c:pt idx="3">
                    <c:v>281.7821002</c:v>
                  </c:pt>
                  <c:pt idx="4">
                    <c:v>227.3325768</c:v>
                  </c:pt>
                  <c:pt idx="5">
                    <c:v>106.07133319999998</c:v>
                  </c:pt>
                  <c:pt idx="6">
                    <c:v>89.338203000000007</c:v>
                  </c:pt>
                  <c:pt idx="7">
                    <c:v>6.9399808000000007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592.71</c:v>
                </c:pt>
                <c:pt idx="2">
                  <c:v>103.764</c:v>
                </c:pt>
                <c:pt idx="3">
                  <c:v>450.56299999999999</c:v>
                </c:pt>
                <c:pt idx="4">
                  <c:v>873.68399999999997</c:v>
                </c:pt>
                <c:pt idx="5">
                  <c:v>392.56599999999997</c:v>
                </c:pt>
                <c:pt idx="6">
                  <c:v>271.95800000000003</c:v>
                </c:pt>
                <c:pt idx="7">
                  <c:v>10.352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417792"/>
        <c:axId val="198427776"/>
      </c:barChart>
      <c:catAx>
        <c:axId val="198417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427776"/>
        <c:crosses val="autoZero"/>
        <c:auto val="1"/>
        <c:lblAlgn val="ctr"/>
        <c:lblOffset val="100"/>
        <c:noMultiLvlLbl val="0"/>
      </c:catAx>
      <c:valAx>
        <c:axId val="1984277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4177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18.086829999999999</c:v>
                </c:pt>
                <c:pt idx="1">
                  <c:v>2.9598500000000003</c:v>
                </c:pt>
                <c:pt idx="2">
                  <c:v>5.228E-2</c:v>
                </c:pt>
                <c:pt idx="3">
                  <c:v>2.4283999999999999</c:v>
                </c:pt>
                <c:pt idx="4">
                  <c:v>5.1829499999999999</c:v>
                </c:pt>
                <c:pt idx="5">
                  <c:v>0.36255999999999999</c:v>
                </c:pt>
                <c:pt idx="6">
                  <c:v>1.22986</c:v>
                </c:pt>
                <c:pt idx="7">
                  <c:v>0.85993999999999993</c:v>
                </c:pt>
                <c:pt idx="8">
                  <c:v>9.9310200000000002</c:v>
                </c:pt>
                <c:pt idx="9">
                  <c:v>3.0381800000000001</c:v>
                </c:pt>
                <c:pt idx="10">
                  <c:v>4.5154199999999998</c:v>
                </c:pt>
                <c:pt idx="11">
                  <c:v>3.6722699999999997</c:v>
                </c:pt>
                <c:pt idx="12">
                  <c:v>9.0477999999999987</c:v>
                </c:pt>
                <c:pt idx="13">
                  <c:v>5.9000000000000007E-3</c:v>
                </c:pt>
                <c:pt idx="14">
                  <c:v>1.7824199999999999</c:v>
                </c:pt>
                <c:pt idx="15">
                  <c:v>2.3706399999999999</c:v>
                </c:pt>
                <c:pt idx="16">
                  <c:v>3.6904899999999996</c:v>
                </c:pt>
                <c:pt idx="17">
                  <c:v>1.94828</c:v>
                </c:pt>
                <c:pt idx="18">
                  <c:v>4.74634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092608"/>
        <c:axId val="129090688"/>
      </c:barChart>
      <c:valAx>
        <c:axId val="12909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29092608"/>
        <c:crosses val="max"/>
        <c:crossBetween val="between"/>
      </c:valAx>
      <c:catAx>
        <c:axId val="129092608"/>
        <c:scaling>
          <c:orientation val="maxMin"/>
        </c:scaling>
        <c:delete val="0"/>
        <c:axPos val="l"/>
        <c:majorTickMark val="out"/>
        <c:minorTickMark val="none"/>
        <c:tickLblPos val="nextTo"/>
        <c:crossAx val="129090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22.282</c:v>
                </c:pt>
                <c:pt idx="1">
                  <c:v>271.82600000000002</c:v>
                </c:pt>
                <c:pt idx="2">
                  <c:v>959.899</c:v>
                </c:pt>
                <c:pt idx="3">
                  <c:v>189.125</c:v>
                </c:pt>
                <c:pt idx="4">
                  <c:v>263.31099999999998</c:v>
                </c:pt>
                <c:pt idx="5">
                  <c:v>53.73</c:v>
                </c:pt>
                <c:pt idx="6">
                  <c:v>24.751000000000001</c:v>
                </c:pt>
                <c:pt idx="7">
                  <c:v>3.5000000000000003E-2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381.64596900000004</c:v>
                  </c:pt>
                  <c:pt idx="2">
                    <c:v>48.696445199999999</c:v>
                  </c:pt>
                  <c:pt idx="3">
                    <c:v>281.7821002</c:v>
                  </c:pt>
                  <c:pt idx="4">
                    <c:v>227.3325768</c:v>
                  </c:pt>
                  <c:pt idx="5">
                    <c:v>106.07133319999998</c:v>
                  </c:pt>
                  <c:pt idx="6">
                    <c:v>89.338203000000007</c:v>
                  </c:pt>
                  <c:pt idx="7">
                    <c:v>6.9399808000000007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381.64596900000004</c:v>
                  </c:pt>
                  <c:pt idx="2">
                    <c:v>48.696445199999999</c:v>
                  </c:pt>
                  <c:pt idx="3">
                    <c:v>281.7821002</c:v>
                  </c:pt>
                  <c:pt idx="4">
                    <c:v>227.3325768</c:v>
                  </c:pt>
                  <c:pt idx="5">
                    <c:v>106.07133319999998</c:v>
                  </c:pt>
                  <c:pt idx="6">
                    <c:v>89.338203000000007</c:v>
                  </c:pt>
                  <c:pt idx="7">
                    <c:v>6.9399808000000007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592.71</c:v>
                </c:pt>
                <c:pt idx="2">
                  <c:v>103.764</c:v>
                </c:pt>
                <c:pt idx="3">
                  <c:v>450.56299999999999</c:v>
                </c:pt>
                <c:pt idx="4">
                  <c:v>873.68399999999997</c:v>
                </c:pt>
                <c:pt idx="5">
                  <c:v>392.56599999999997</c:v>
                </c:pt>
                <c:pt idx="6">
                  <c:v>271.95800000000003</c:v>
                </c:pt>
                <c:pt idx="7">
                  <c:v>10.352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8634496"/>
        <c:axId val="198636288"/>
      </c:barChart>
      <c:catAx>
        <c:axId val="198634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8636288"/>
        <c:crosses val="autoZero"/>
        <c:auto val="1"/>
        <c:lblAlgn val="ctr"/>
        <c:lblOffset val="100"/>
        <c:noMultiLvlLbl val="0"/>
      </c:catAx>
      <c:valAx>
        <c:axId val="1986362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863449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5.1829499999999999</c:v>
                </c:pt>
                <c:pt idx="1">
                  <c:v>1580.9769999999999</c:v>
                </c:pt>
                <c:pt idx="2">
                  <c:v>4480.5569999999998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26.059380000000004</c:v>
                </c:pt>
                <c:pt idx="1">
                  <c:v>7257.7239999999993</c:v>
                </c:pt>
                <c:pt idx="2">
                  <c:v>34654.054000000004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44.848480000000002</c:v>
                </c:pt>
                <c:pt idx="1">
                  <c:v>7725.7210000000005</c:v>
                </c:pt>
                <c:pt idx="2">
                  <c:v>49491.281999999999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16032"/>
        <c:axId val="198726016"/>
      </c:barChart>
      <c:catAx>
        <c:axId val="198716032"/>
        <c:scaling>
          <c:orientation val="maxMin"/>
        </c:scaling>
        <c:delete val="0"/>
        <c:axPos val="l"/>
        <c:majorTickMark val="out"/>
        <c:minorTickMark val="none"/>
        <c:tickLblPos val="nextTo"/>
        <c:crossAx val="198726016"/>
        <c:crosses val="autoZero"/>
        <c:auto val="1"/>
        <c:lblAlgn val="ctr"/>
        <c:lblOffset val="100"/>
        <c:noMultiLvlLbl val="0"/>
      </c:catAx>
      <c:valAx>
        <c:axId val="1987260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87160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5.1829499999999999</c:v>
                </c:pt>
                <c:pt idx="1">
                  <c:v>1580.9769999999999</c:v>
                </c:pt>
                <c:pt idx="2">
                  <c:v>4480.5569999999998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26.059380000000004</c:v>
                </c:pt>
                <c:pt idx="1">
                  <c:v>7257.7239999999993</c:v>
                </c:pt>
                <c:pt idx="2">
                  <c:v>34654.054000000004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44.848480000000002</c:v>
                </c:pt>
                <c:pt idx="1">
                  <c:v>7725.7210000000005</c:v>
                </c:pt>
                <c:pt idx="2">
                  <c:v>49491.281999999999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89376"/>
        <c:axId val="198795264"/>
      </c:barChart>
      <c:catAx>
        <c:axId val="198789376"/>
        <c:scaling>
          <c:orientation val="maxMin"/>
        </c:scaling>
        <c:delete val="0"/>
        <c:axPos val="l"/>
        <c:majorTickMark val="out"/>
        <c:minorTickMark val="none"/>
        <c:tickLblPos val="nextTo"/>
        <c:crossAx val="198795264"/>
        <c:crosses val="autoZero"/>
        <c:auto val="1"/>
        <c:lblAlgn val="ctr"/>
        <c:lblOffset val="100"/>
        <c:noMultiLvlLbl val="0"/>
      </c:catAx>
      <c:valAx>
        <c:axId val="1987952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87893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18.086829999999999</c:v>
                </c:pt>
                <c:pt idx="1">
                  <c:v>2.9598500000000003</c:v>
                </c:pt>
                <c:pt idx="2">
                  <c:v>5.228E-2</c:v>
                </c:pt>
                <c:pt idx="3">
                  <c:v>2.4283999999999999</c:v>
                </c:pt>
                <c:pt idx="4">
                  <c:v>5.1829499999999999</c:v>
                </c:pt>
                <c:pt idx="5">
                  <c:v>0.36255999999999999</c:v>
                </c:pt>
                <c:pt idx="6">
                  <c:v>1.22986</c:v>
                </c:pt>
                <c:pt idx="7">
                  <c:v>0.85993999999999993</c:v>
                </c:pt>
                <c:pt idx="8">
                  <c:v>9.9310200000000002</c:v>
                </c:pt>
                <c:pt idx="9">
                  <c:v>3.0381800000000001</c:v>
                </c:pt>
                <c:pt idx="10">
                  <c:v>4.5154199999999998</c:v>
                </c:pt>
                <c:pt idx="11">
                  <c:v>3.6722699999999997</c:v>
                </c:pt>
                <c:pt idx="12">
                  <c:v>9.0477999999999987</c:v>
                </c:pt>
                <c:pt idx="13">
                  <c:v>5.9000000000000007E-3</c:v>
                </c:pt>
                <c:pt idx="14">
                  <c:v>1.7824199999999999</c:v>
                </c:pt>
                <c:pt idx="15">
                  <c:v>2.3706399999999999</c:v>
                </c:pt>
                <c:pt idx="16">
                  <c:v>3.6904899999999996</c:v>
                </c:pt>
                <c:pt idx="17">
                  <c:v>1.94828</c:v>
                </c:pt>
                <c:pt idx="18">
                  <c:v>4.74634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881024"/>
        <c:axId val="128870656"/>
      </c:barChart>
      <c:valAx>
        <c:axId val="128870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8881024"/>
        <c:crosses val="max"/>
        <c:crossBetween val="between"/>
      </c:valAx>
      <c:catAx>
        <c:axId val="1288810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88706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18.086829999999999</c:v>
                </c:pt>
                <c:pt idx="1">
                  <c:v>2.9598500000000003</c:v>
                </c:pt>
                <c:pt idx="2">
                  <c:v>5.228E-2</c:v>
                </c:pt>
                <c:pt idx="3">
                  <c:v>2.4283999999999999</c:v>
                </c:pt>
                <c:pt idx="4">
                  <c:v>5.1829499999999999</c:v>
                </c:pt>
                <c:pt idx="5">
                  <c:v>0.36255999999999999</c:v>
                </c:pt>
                <c:pt idx="6">
                  <c:v>1.22986</c:v>
                </c:pt>
                <c:pt idx="7">
                  <c:v>0.85993999999999993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8957837085184682E-2"/>
                  <c:y val="2.262837280796547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18.086829999999999</c:v>
                </c:pt>
                <c:pt idx="1">
                  <c:v>2.9598500000000003</c:v>
                </c:pt>
                <c:pt idx="2">
                  <c:v>5.228E-2</c:v>
                </c:pt>
                <c:pt idx="3">
                  <c:v>2.4283999999999999</c:v>
                </c:pt>
                <c:pt idx="4">
                  <c:v>5.1829499999999999</c:v>
                </c:pt>
                <c:pt idx="5">
                  <c:v>0.36255999999999999</c:v>
                </c:pt>
                <c:pt idx="6">
                  <c:v>1.22986</c:v>
                </c:pt>
                <c:pt idx="7">
                  <c:v>0.85993999999999993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9.9310200000000002</c:v>
                </c:pt>
                <c:pt idx="1">
                  <c:v>3.0381800000000001</c:v>
                </c:pt>
                <c:pt idx="2">
                  <c:v>4.5154199999999998</c:v>
                </c:pt>
                <c:pt idx="3">
                  <c:v>3.6722699999999997</c:v>
                </c:pt>
                <c:pt idx="4">
                  <c:v>9.0477999999999987</c:v>
                </c:pt>
                <c:pt idx="5">
                  <c:v>5.9000000000000007E-3</c:v>
                </c:pt>
                <c:pt idx="6">
                  <c:v>1.7824199999999999</c:v>
                </c:pt>
                <c:pt idx="7">
                  <c:v>2.3706399999999999</c:v>
                </c:pt>
                <c:pt idx="8">
                  <c:v>3.6904899999999996</c:v>
                </c:pt>
                <c:pt idx="9">
                  <c:v>1.94828</c:v>
                </c:pt>
                <c:pt idx="10">
                  <c:v>4.74634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8.9617800343123166E-2</c:v>
                </c:pt>
                <c:pt idx="1">
                  <c:v>0.91038219965687683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9.9310200000000002</c:v>
                </c:pt>
                <c:pt idx="1">
                  <c:v>3.0381800000000001</c:v>
                </c:pt>
                <c:pt idx="2">
                  <c:v>4.5154199999999998</c:v>
                </c:pt>
                <c:pt idx="3">
                  <c:v>3.6722699999999997</c:v>
                </c:pt>
                <c:pt idx="4">
                  <c:v>9.0477999999999987</c:v>
                </c:pt>
                <c:pt idx="5">
                  <c:v>5.9000000000000007E-3</c:v>
                </c:pt>
                <c:pt idx="6">
                  <c:v>1.7824199999999999</c:v>
                </c:pt>
                <c:pt idx="7">
                  <c:v>2.3706399999999999</c:v>
                </c:pt>
                <c:pt idx="8">
                  <c:v>3.6904899999999996</c:v>
                </c:pt>
                <c:pt idx="9">
                  <c:v>1.94828</c:v>
                </c:pt>
                <c:pt idx="10">
                  <c:v>4.74634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1.9562200000000001</c:v>
                </c:pt>
                <c:pt idx="1">
                  <c:v>1.9000299999999999</c:v>
                </c:pt>
                <c:pt idx="2">
                  <c:v>5.2663799999999998</c:v>
                </c:pt>
                <c:pt idx="3">
                  <c:v>3.5129600000000001</c:v>
                </c:pt>
                <c:pt idx="4">
                  <c:v>0.73605999999999994</c:v>
                </c:pt>
                <c:pt idx="5">
                  <c:v>0.22566</c:v>
                </c:pt>
                <c:pt idx="6">
                  <c:v>3.5779999999999999E-2</c:v>
                </c:pt>
                <c:pt idx="8">
                  <c:v>0.55169000000000001</c:v>
                </c:pt>
                <c:pt idx="9">
                  <c:v>0.31636999999999998</c:v>
                </c:pt>
                <c:pt idx="10">
                  <c:v>0.32756999999999997</c:v>
                </c:pt>
                <c:pt idx="11">
                  <c:v>0.51569000000000009</c:v>
                </c:pt>
                <c:pt idx="12">
                  <c:v>0.53586999999999996</c:v>
                </c:pt>
                <c:pt idx="13">
                  <c:v>0.14926</c:v>
                </c:pt>
                <c:pt idx="14">
                  <c:v>0.30917999999999995</c:v>
                </c:pt>
                <c:pt idx="16">
                  <c:v>2.5079099999999999</c:v>
                </c:pt>
                <c:pt idx="17">
                  <c:v>2.2164000000000001</c:v>
                </c:pt>
                <c:pt idx="18">
                  <c:v>5.5939499999999995</c:v>
                </c:pt>
                <c:pt idx="19">
                  <c:v>4.0286499999999998</c:v>
                </c:pt>
                <c:pt idx="20">
                  <c:v>1.27193</c:v>
                </c:pt>
                <c:pt idx="21">
                  <c:v>0.37492000000000003</c:v>
                </c:pt>
                <c:pt idx="22">
                  <c:v>0.34496000000000004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0.59687476799999994</c:v>
                  </c:pt>
                  <c:pt idx="1">
                    <c:v>0.34638151599999994</c:v>
                  </c:pt>
                  <c:pt idx="2">
                    <c:v>0.85554387819985622</c:v>
                  </c:pt>
                  <c:pt idx="3">
                    <c:v>0.90822016114801429</c:v>
                  </c:pt>
                  <c:pt idx="4">
                    <c:v>0.41095197</c:v>
                  </c:pt>
                  <c:pt idx="5">
                    <c:v>3.9862700999999993E-2</c:v>
                  </c:pt>
                  <c:pt idx="6">
                    <c:v>0</c:v>
                  </c:pt>
                  <c:pt idx="8">
                    <c:v>0.64502528000000003</c:v>
                  </c:pt>
                  <c:pt idx="9">
                    <c:v>0.68240778200000007</c:v>
                  </c:pt>
                  <c:pt idx="10">
                    <c:v>0.88649554657885166</c:v>
                  </c:pt>
                  <c:pt idx="11">
                    <c:v>0.84510967000366177</c:v>
                  </c:pt>
                  <c:pt idx="12">
                    <c:v>0.92109094000000002</c:v>
                  </c:pt>
                  <c:pt idx="13">
                    <c:v>0.73439321999999985</c:v>
                  </c:pt>
                  <c:pt idx="14">
                    <c:v>0.39268875926206448</c:v>
                  </c:pt>
                  <c:pt idx="16">
                    <c:v>0.83285428300000008</c:v>
                  </c:pt>
                  <c:pt idx="17">
                    <c:v>0.88406114000000002</c:v>
                  </c:pt>
                  <c:pt idx="18">
                    <c:v>1.9067028389999998</c:v>
                  </c:pt>
                  <c:pt idx="19">
                    <c:v>1.9257233440000001</c:v>
                  </c:pt>
                  <c:pt idx="20">
                    <c:v>1.236457337</c:v>
                  </c:pt>
                  <c:pt idx="21">
                    <c:v>0.76352444500000016</c:v>
                  </c:pt>
                  <c:pt idx="22">
                    <c:v>0.208823485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0.59687476799999994</c:v>
                  </c:pt>
                  <c:pt idx="1">
                    <c:v>0.34638151599999994</c:v>
                  </c:pt>
                  <c:pt idx="2">
                    <c:v>0.85554387819985622</c:v>
                  </c:pt>
                  <c:pt idx="3">
                    <c:v>0.90822016114801429</c:v>
                  </c:pt>
                  <c:pt idx="4">
                    <c:v>0.41095197</c:v>
                  </c:pt>
                  <c:pt idx="5">
                    <c:v>3.9862700999999993E-2</c:v>
                  </c:pt>
                  <c:pt idx="6">
                    <c:v>0</c:v>
                  </c:pt>
                  <c:pt idx="8">
                    <c:v>0.64502528000000003</c:v>
                  </c:pt>
                  <c:pt idx="9">
                    <c:v>0.68240778200000007</c:v>
                  </c:pt>
                  <c:pt idx="10">
                    <c:v>0.88649554657885166</c:v>
                  </c:pt>
                  <c:pt idx="11">
                    <c:v>0.84510967000366177</c:v>
                  </c:pt>
                  <c:pt idx="12">
                    <c:v>0.92109094000000002</c:v>
                  </c:pt>
                  <c:pt idx="13">
                    <c:v>0.73439321999999985</c:v>
                  </c:pt>
                  <c:pt idx="14">
                    <c:v>0.39268875926206448</c:v>
                  </c:pt>
                  <c:pt idx="16">
                    <c:v>0.83285428300000008</c:v>
                  </c:pt>
                  <c:pt idx="17">
                    <c:v>0.88406114000000002</c:v>
                  </c:pt>
                  <c:pt idx="18">
                    <c:v>1.9067028389999998</c:v>
                  </c:pt>
                  <c:pt idx="19">
                    <c:v>1.9257233440000001</c:v>
                  </c:pt>
                  <c:pt idx="20">
                    <c:v>1.236457337</c:v>
                  </c:pt>
                  <c:pt idx="21">
                    <c:v>0.76352444500000016</c:v>
                  </c:pt>
                  <c:pt idx="22">
                    <c:v>0.208823485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1.4473199999999999</c:v>
                </c:pt>
                <c:pt idx="1">
                  <c:v>1.0367599999999999</c:v>
                </c:pt>
                <c:pt idx="2">
                  <c:v>5.8290699999999998</c:v>
                </c:pt>
                <c:pt idx="3">
                  <c:v>7.6693200000000008</c:v>
                </c:pt>
                <c:pt idx="4">
                  <c:v>1.5872999999999999</c:v>
                </c:pt>
                <c:pt idx="5">
                  <c:v>7.2569999999999996E-2</c:v>
                </c:pt>
                <c:pt idx="6">
                  <c:v>0</c:v>
                </c:pt>
                <c:pt idx="8">
                  <c:v>5.0431999999999997</c:v>
                </c:pt>
                <c:pt idx="9">
                  <c:v>5.7782200000000001</c:v>
                </c:pt>
                <c:pt idx="10">
                  <c:v>8.9542999999999999</c:v>
                </c:pt>
                <c:pt idx="11">
                  <c:v>7.0464799999999999</c:v>
                </c:pt>
                <c:pt idx="12">
                  <c:v>7.9063599999999994</c:v>
                </c:pt>
                <c:pt idx="13">
                  <c:v>5.8054799999999993</c:v>
                </c:pt>
                <c:pt idx="14">
                  <c:v>1.6087899999999999</c:v>
                </c:pt>
                <c:pt idx="16">
                  <c:v>6.4213900000000006</c:v>
                </c:pt>
                <c:pt idx="17">
                  <c:v>6.8162000000000003</c:v>
                </c:pt>
                <c:pt idx="18">
                  <c:v>14.700869999999998</c:v>
                </c:pt>
                <c:pt idx="19">
                  <c:v>14.847520000000001</c:v>
                </c:pt>
                <c:pt idx="20">
                  <c:v>9.5332099999999986</c:v>
                </c:pt>
                <c:pt idx="21">
                  <c:v>5.8868500000000008</c:v>
                </c:pt>
                <c:pt idx="22">
                  <c:v>1.61005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416192"/>
        <c:axId val="129426176"/>
      </c:barChart>
      <c:catAx>
        <c:axId val="129416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9426176"/>
        <c:crosses val="autoZero"/>
        <c:auto val="1"/>
        <c:lblAlgn val="ctr"/>
        <c:lblOffset val="100"/>
        <c:noMultiLvlLbl val="0"/>
      </c:catAx>
      <c:valAx>
        <c:axId val="129426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94161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1.9562200000000001</c:v>
                </c:pt>
                <c:pt idx="1">
                  <c:v>1.9000299999999999</c:v>
                </c:pt>
                <c:pt idx="2">
                  <c:v>5.2663799999999998</c:v>
                </c:pt>
                <c:pt idx="3">
                  <c:v>3.5129600000000001</c:v>
                </c:pt>
                <c:pt idx="4">
                  <c:v>0.73605999999999994</c:v>
                </c:pt>
                <c:pt idx="5">
                  <c:v>0.22566</c:v>
                </c:pt>
                <c:pt idx="6">
                  <c:v>3.5779999999999999E-2</c:v>
                </c:pt>
                <c:pt idx="8">
                  <c:v>0.55169000000000001</c:v>
                </c:pt>
                <c:pt idx="9">
                  <c:v>0.31636999999999998</c:v>
                </c:pt>
                <c:pt idx="10">
                  <c:v>0.32756999999999997</c:v>
                </c:pt>
                <c:pt idx="11">
                  <c:v>0.51569000000000009</c:v>
                </c:pt>
                <c:pt idx="12">
                  <c:v>0.53586999999999996</c:v>
                </c:pt>
                <c:pt idx="13">
                  <c:v>0.14926</c:v>
                </c:pt>
                <c:pt idx="14">
                  <c:v>0.30917999999999995</c:v>
                </c:pt>
                <c:pt idx="16">
                  <c:v>2.5079099999999999</c:v>
                </c:pt>
                <c:pt idx="17">
                  <c:v>2.2164000000000001</c:v>
                </c:pt>
                <c:pt idx="18">
                  <c:v>5.5939499999999995</c:v>
                </c:pt>
                <c:pt idx="19">
                  <c:v>4.0286499999999998</c:v>
                </c:pt>
                <c:pt idx="20">
                  <c:v>1.27193</c:v>
                </c:pt>
                <c:pt idx="21">
                  <c:v>0.37492000000000003</c:v>
                </c:pt>
                <c:pt idx="22">
                  <c:v>0.34496000000000004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0.59687476799999994</c:v>
                  </c:pt>
                  <c:pt idx="1">
                    <c:v>0.34638151599999994</c:v>
                  </c:pt>
                  <c:pt idx="2">
                    <c:v>0.85554387819985622</c:v>
                  </c:pt>
                  <c:pt idx="3">
                    <c:v>0.90822016114801429</c:v>
                  </c:pt>
                  <c:pt idx="4">
                    <c:v>0.41095197</c:v>
                  </c:pt>
                  <c:pt idx="5">
                    <c:v>3.9862700999999993E-2</c:v>
                  </c:pt>
                  <c:pt idx="6">
                    <c:v>0</c:v>
                  </c:pt>
                  <c:pt idx="8">
                    <c:v>0.64502528000000003</c:v>
                  </c:pt>
                  <c:pt idx="9">
                    <c:v>0.68240778200000007</c:v>
                  </c:pt>
                  <c:pt idx="10">
                    <c:v>0.88649554657885166</c:v>
                  </c:pt>
                  <c:pt idx="11">
                    <c:v>0.84510967000366177</c:v>
                  </c:pt>
                  <c:pt idx="12">
                    <c:v>0.92109094000000002</c:v>
                  </c:pt>
                  <c:pt idx="13">
                    <c:v>0.73439321999999985</c:v>
                  </c:pt>
                  <c:pt idx="14">
                    <c:v>0.39268875926206448</c:v>
                  </c:pt>
                  <c:pt idx="16">
                    <c:v>0.83285428300000008</c:v>
                  </c:pt>
                  <c:pt idx="17">
                    <c:v>0.88406114000000002</c:v>
                  </c:pt>
                  <c:pt idx="18">
                    <c:v>1.9067028389999998</c:v>
                  </c:pt>
                  <c:pt idx="19">
                    <c:v>1.9257233440000001</c:v>
                  </c:pt>
                  <c:pt idx="20">
                    <c:v>1.236457337</c:v>
                  </c:pt>
                  <c:pt idx="21">
                    <c:v>0.76352444500000016</c:v>
                  </c:pt>
                  <c:pt idx="22">
                    <c:v>0.208823485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0.59687476799999994</c:v>
                  </c:pt>
                  <c:pt idx="1">
                    <c:v>0.34638151599999994</c:v>
                  </c:pt>
                  <c:pt idx="2">
                    <c:v>0.85554387819985622</c:v>
                  </c:pt>
                  <c:pt idx="3">
                    <c:v>0.90822016114801429</c:v>
                  </c:pt>
                  <c:pt idx="4">
                    <c:v>0.41095197</c:v>
                  </c:pt>
                  <c:pt idx="5">
                    <c:v>3.9862700999999993E-2</c:v>
                  </c:pt>
                  <c:pt idx="6">
                    <c:v>0</c:v>
                  </c:pt>
                  <c:pt idx="8">
                    <c:v>0.64502528000000003</c:v>
                  </c:pt>
                  <c:pt idx="9">
                    <c:v>0.68240778200000007</c:v>
                  </c:pt>
                  <c:pt idx="10">
                    <c:v>0.88649554657885166</c:v>
                  </c:pt>
                  <c:pt idx="11">
                    <c:v>0.84510967000366177</c:v>
                  </c:pt>
                  <c:pt idx="12">
                    <c:v>0.92109094000000002</c:v>
                  </c:pt>
                  <c:pt idx="13">
                    <c:v>0.73439321999999985</c:v>
                  </c:pt>
                  <c:pt idx="14">
                    <c:v>0.39268875926206448</c:v>
                  </c:pt>
                  <c:pt idx="16">
                    <c:v>0.83285428300000008</c:v>
                  </c:pt>
                  <c:pt idx="17">
                    <c:v>0.88406114000000002</c:v>
                  </c:pt>
                  <c:pt idx="18">
                    <c:v>1.9067028389999998</c:v>
                  </c:pt>
                  <c:pt idx="19">
                    <c:v>1.9257233440000001</c:v>
                  </c:pt>
                  <c:pt idx="20">
                    <c:v>1.236457337</c:v>
                  </c:pt>
                  <c:pt idx="21">
                    <c:v>0.76352444500000016</c:v>
                  </c:pt>
                  <c:pt idx="22">
                    <c:v>0.208823485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1.4473199999999999</c:v>
                </c:pt>
                <c:pt idx="1">
                  <c:v>1.0367599999999999</c:v>
                </c:pt>
                <c:pt idx="2">
                  <c:v>5.8290699999999998</c:v>
                </c:pt>
                <c:pt idx="3">
                  <c:v>7.6693200000000008</c:v>
                </c:pt>
                <c:pt idx="4">
                  <c:v>1.5872999999999999</c:v>
                </c:pt>
                <c:pt idx="5">
                  <c:v>7.2569999999999996E-2</c:v>
                </c:pt>
                <c:pt idx="6">
                  <c:v>0</c:v>
                </c:pt>
                <c:pt idx="8">
                  <c:v>5.0431999999999997</c:v>
                </c:pt>
                <c:pt idx="9">
                  <c:v>5.7782200000000001</c:v>
                </c:pt>
                <c:pt idx="10">
                  <c:v>8.9542999999999999</c:v>
                </c:pt>
                <c:pt idx="11">
                  <c:v>7.0464799999999999</c:v>
                </c:pt>
                <c:pt idx="12">
                  <c:v>7.9063599999999994</c:v>
                </c:pt>
                <c:pt idx="13">
                  <c:v>5.8054799999999993</c:v>
                </c:pt>
                <c:pt idx="14">
                  <c:v>1.6087899999999999</c:v>
                </c:pt>
                <c:pt idx="16">
                  <c:v>6.4213900000000006</c:v>
                </c:pt>
                <c:pt idx="17">
                  <c:v>6.8162000000000003</c:v>
                </c:pt>
                <c:pt idx="18">
                  <c:v>14.700869999999998</c:v>
                </c:pt>
                <c:pt idx="19">
                  <c:v>14.847520000000001</c:v>
                </c:pt>
                <c:pt idx="20">
                  <c:v>9.5332099999999986</c:v>
                </c:pt>
                <c:pt idx="21">
                  <c:v>5.8868500000000008</c:v>
                </c:pt>
                <c:pt idx="22">
                  <c:v>1.61005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57824"/>
        <c:axId val="123367808"/>
      </c:barChart>
      <c:catAx>
        <c:axId val="1233578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23367808"/>
        <c:crosses val="autoZero"/>
        <c:auto val="1"/>
        <c:lblAlgn val="ctr"/>
        <c:lblOffset val="100"/>
        <c:noMultiLvlLbl val="0"/>
      </c:catAx>
      <c:valAx>
        <c:axId val="123367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3578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2.6180599999999998</c:v>
                </c:pt>
                <c:pt idx="1">
                  <c:v>0.74402999999999997</c:v>
                </c:pt>
                <c:pt idx="2">
                  <c:v>3.5446</c:v>
                </c:pt>
                <c:pt idx="3">
                  <c:v>3.4633799999999999</c:v>
                </c:pt>
                <c:pt idx="4">
                  <c:v>2.0768599999999999</c:v>
                </c:pt>
                <c:pt idx="5">
                  <c:v>0.74882000000000004</c:v>
                </c:pt>
                <c:pt idx="6">
                  <c:v>0.39556999999999998</c:v>
                </c:pt>
                <c:pt idx="7">
                  <c:v>3.9490000000000004E-2</c:v>
                </c:pt>
                <c:pt idx="8">
                  <c:v>2.2799999999999999E-3</c:v>
                </c:pt>
                <c:pt idx="10">
                  <c:v>0.64257000000000009</c:v>
                </c:pt>
                <c:pt idx="11">
                  <c:v>0.52152999999999994</c:v>
                </c:pt>
                <c:pt idx="12">
                  <c:v>0.84383000000000008</c:v>
                </c:pt>
                <c:pt idx="13">
                  <c:v>0.39506999999999998</c:v>
                </c:pt>
                <c:pt idx="14">
                  <c:v>0.27582999999999996</c:v>
                </c:pt>
                <c:pt idx="15">
                  <c:v>1.056E-2</c:v>
                </c:pt>
                <c:pt idx="16">
                  <c:v>1.6129999999999999E-2</c:v>
                </c:pt>
                <c:pt idx="17">
                  <c:v>4.0000000000000003E-5</c:v>
                </c:pt>
                <c:pt idx="18">
                  <c:v>8.0000000000000007E-5</c:v>
                </c:pt>
                <c:pt idx="20">
                  <c:v>3.2606199999999999</c:v>
                </c:pt>
                <c:pt idx="21">
                  <c:v>1.26556</c:v>
                </c:pt>
                <c:pt idx="22">
                  <c:v>4.3884300000000005</c:v>
                </c:pt>
                <c:pt idx="23">
                  <c:v>3.8584499999999999</c:v>
                </c:pt>
                <c:pt idx="24">
                  <c:v>2.3526899999999999</c:v>
                </c:pt>
                <c:pt idx="25">
                  <c:v>0.75937999999999994</c:v>
                </c:pt>
                <c:pt idx="26">
                  <c:v>0.41170000000000001</c:v>
                </c:pt>
                <c:pt idx="27">
                  <c:v>3.9539999999999999E-2</c:v>
                </c:pt>
                <c:pt idx="28">
                  <c:v>2.3599999999999997E-3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0.61180826499999996</c:v>
                  </c:pt>
                  <c:pt idx="1">
                    <c:v>0.30402016200000004</c:v>
                  </c:pt>
                  <c:pt idx="2">
                    <c:v>0.35743453199999997</c:v>
                  </c:pt>
                  <c:pt idx="3">
                    <c:v>0.39907516199999998</c:v>
                  </c:pt>
                  <c:pt idx="4">
                    <c:v>0.75963616</c:v>
                  </c:pt>
                  <c:pt idx="5">
                    <c:v>0.56425172400000001</c:v>
                  </c:pt>
                  <c:pt idx="6">
                    <c:v>0.44216353999999997</c:v>
                  </c:pt>
                  <c:pt idx="7">
                    <c:v>0.11524124799999999</c:v>
                  </c:pt>
                  <c:pt idx="8">
                    <c:v>9.7657589999999989E-2</c:v>
                  </c:pt>
                  <c:pt idx="10">
                    <c:v>0.70549413000000005</c:v>
                  </c:pt>
                  <c:pt idx="11">
                    <c:v>0.68831882099999997</c:v>
                  </c:pt>
                  <c:pt idx="12">
                    <c:v>0.60077458000000006</c:v>
                  </c:pt>
                  <c:pt idx="13">
                    <c:v>0.53120895900000009</c:v>
                  </c:pt>
                  <c:pt idx="14">
                    <c:v>0.72797512200000003</c:v>
                  </c:pt>
                  <c:pt idx="15">
                    <c:v>0.72515394999999994</c:v>
                  </c:pt>
                  <c:pt idx="16">
                    <c:v>0.57994844400000001</c:v>
                  </c:pt>
                  <c:pt idx="17">
                    <c:v>0.469602827</c:v>
                  </c:pt>
                  <c:pt idx="18">
                    <c:v>0.38851326000000008</c:v>
                  </c:pt>
                  <c:pt idx="20">
                    <c:v>0.88982256000000026</c:v>
                  </c:pt>
                  <c:pt idx="21">
                    <c:v>0.74772945000000002</c:v>
                  </c:pt>
                  <c:pt idx="22">
                    <c:v>0.6963762</c:v>
                  </c:pt>
                  <c:pt idx="23">
                    <c:v>0.67813808199999992</c:v>
                  </c:pt>
                  <c:pt idx="24">
                    <c:v>1.024557406</c:v>
                  </c:pt>
                  <c:pt idx="25">
                    <c:v>0.91158522399999997</c:v>
                  </c:pt>
                  <c:pt idx="26">
                    <c:v>0.73371701400000011</c:v>
                  </c:pt>
                  <c:pt idx="27">
                    <c:v>0.48155725399999999</c:v>
                  </c:pt>
                  <c:pt idx="28">
                    <c:v>0.39903525199999995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0.61180826499999996</c:v>
                  </c:pt>
                  <c:pt idx="1">
                    <c:v>0.30402016200000004</c:v>
                  </c:pt>
                  <c:pt idx="2">
                    <c:v>0.35743453199999997</c:v>
                  </c:pt>
                  <c:pt idx="3">
                    <c:v>0.39907516199999998</c:v>
                  </c:pt>
                  <c:pt idx="4">
                    <c:v>0.75963616</c:v>
                  </c:pt>
                  <c:pt idx="5">
                    <c:v>0.56425172400000001</c:v>
                  </c:pt>
                  <c:pt idx="6">
                    <c:v>0.44216353999999997</c:v>
                  </c:pt>
                  <c:pt idx="7">
                    <c:v>0.11524124799999999</c:v>
                  </c:pt>
                  <c:pt idx="8">
                    <c:v>9.7657589999999989E-2</c:v>
                  </c:pt>
                  <c:pt idx="10">
                    <c:v>0.70549413000000005</c:v>
                  </c:pt>
                  <c:pt idx="11">
                    <c:v>0.68831882099999997</c:v>
                  </c:pt>
                  <c:pt idx="12">
                    <c:v>0.60077458000000006</c:v>
                  </c:pt>
                  <c:pt idx="13">
                    <c:v>0.53120895900000009</c:v>
                  </c:pt>
                  <c:pt idx="14">
                    <c:v>0.72797512200000003</c:v>
                  </c:pt>
                  <c:pt idx="15">
                    <c:v>0.72515394999999994</c:v>
                  </c:pt>
                  <c:pt idx="16">
                    <c:v>0.57994844400000001</c:v>
                  </c:pt>
                  <c:pt idx="17">
                    <c:v>0.469602827</c:v>
                  </c:pt>
                  <c:pt idx="18">
                    <c:v>0.38851326000000008</c:v>
                  </c:pt>
                  <c:pt idx="20">
                    <c:v>0.88982256000000026</c:v>
                  </c:pt>
                  <c:pt idx="21">
                    <c:v>0.74772945000000002</c:v>
                  </c:pt>
                  <c:pt idx="22">
                    <c:v>0.6963762</c:v>
                  </c:pt>
                  <c:pt idx="23">
                    <c:v>0.67813808199999992</c:v>
                  </c:pt>
                  <c:pt idx="24">
                    <c:v>1.024557406</c:v>
                  </c:pt>
                  <c:pt idx="25">
                    <c:v>0.91158522399999997</c:v>
                  </c:pt>
                  <c:pt idx="26">
                    <c:v>0.73371701400000011</c:v>
                  </c:pt>
                  <c:pt idx="27">
                    <c:v>0.48155725399999999</c:v>
                  </c:pt>
                  <c:pt idx="28">
                    <c:v>0.39903525199999995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1.74553</c:v>
                </c:pt>
                <c:pt idx="1">
                  <c:v>0.87512999999999996</c:v>
                </c:pt>
                <c:pt idx="2">
                  <c:v>1.22577</c:v>
                </c:pt>
                <c:pt idx="3">
                  <c:v>1.5798699999999999</c:v>
                </c:pt>
                <c:pt idx="4">
                  <c:v>6.1063999999999998</c:v>
                </c:pt>
                <c:pt idx="5">
                  <c:v>3.6592199999999999</c:v>
                </c:pt>
                <c:pt idx="6">
                  <c:v>2.09755</c:v>
                </c:pt>
                <c:pt idx="7">
                  <c:v>0.24292</c:v>
                </c:pt>
                <c:pt idx="8">
                  <c:v>0.10995000000000001</c:v>
                </c:pt>
                <c:pt idx="10">
                  <c:v>6.7511400000000004</c:v>
                </c:pt>
                <c:pt idx="11">
                  <c:v>6.7681300000000002</c:v>
                </c:pt>
                <c:pt idx="12">
                  <c:v>5.09131</c:v>
                </c:pt>
                <c:pt idx="13">
                  <c:v>4.2059300000000004</c:v>
                </c:pt>
                <c:pt idx="14">
                  <c:v>6.7032700000000007</c:v>
                </c:pt>
                <c:pt idx="15">
                  <c:v>5.4728599999999998</c:v>
                </c:pt>
                <c:pt idx="16">
                  <c:v>3.9291900000000002</c:v>
                </c:pt>
                <c:pt idx="17">
                  <c:v>2.1551300000000002</c:v>
                </c:pt>
                <c:pt idx="18">
                  <c:v>1.0658800000000002</c:v>
                </c:pt>
                <c:pt idx="20">
                  <c:v>8.4263500000000011</c:v>
                </c:pt>
                <c:pt idx="21">
                  <c:v>7.6690200000000006</c:v>
                </c:pt>
                <c:pt idx="22">
                  <c:v>6.3596000000000004</c:v>
                </c:pt>
                <c:pt idx="23">
                  <c:v>5.7566899999999999</c:v>
                </c:pt>
                <c:pt idx="24">
                  <c:v>12.775030000000001</c:v>
                </c:pt>
                <c:pt idx="25">
                  <c:v>9.1986399999999993</c:v>
                </c:pt>
                <c:pt idx="26">
                  <c:v>6.0487799999999998</c:v>
                </c:pt>
                <c:pt idx="27">
                  <c:v>2.4041799999999998</c:v>
                </c:pt>
                <c:pt idx="28">
                  <c:v>1.1777899999999999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104576"/>
        <c:axId val="154106112"/>
      </c:barChart>
      <c:catAx>
        <c:axId val="1541045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4106112"/>
        <c:crosses val="autoZero"/>
        <c:auto val="1"/>
        <c:lblAlgn val="ctr"/>
        <c:lblOffset val="100"/>
        <c:noMultiLvlLbl val="0"/>
      </c:catAx>
      <c:valAx>
        <c:axId val="154106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1045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2.6180599999999998</c:v>
                </c:pt>
                <c:pt idx="1">
                  <c:v>0.74402999999999997</c:v>
                </c:pt>
                <c:pt idx="2">
                  <c:v>3.5446</c:v>
                </c:pt>
                <c:pt idx="3">
                  <c:v>3.4633799999999999</c:v>
                </c:pt>
                <c:pt idx="4">
                  <c:v>2.0768599999999999</c:v>
                </c:pt>
                <c:pt idx="5">
                  <c:v>0.74882000000000004</c:v>
                </c:pt>
                <c:pt idx="6">
                  <c:v>0.39556999999999998</c:v>
                </c:pt>
                <c:pt idx="7">
                  <c:v>3.9490000000000004E-2</c:v>
                </c:pt>
                <c:pt idx="8">
                  <c:v>2.2799999999999999E-3</c:v>
                </c:pt>
                <c:pt idx="10">
                  <c:v>0.64257000000000009</c:v>
                </c:pt>
                <c:pt idx="11">
                  <c:v>0.52152999999999994</c:v>
                </c:pt>
                <c:pt idx="12">
                  <c:v>0.84383000000000008</c:v>
                </c:pt>
                <c:pt idx="13">
                  <c:v>0.39506999999999998</c:v>
                </c:pt>
                <c:pt idx="14">
                  <c:v>0.27582999999999996</c:v>
                </c:pt>
                <c:pt idx="15">
                  <c:v>1.056E-2</c:v>
                </c:pt>
                <c:pt idx="16">
                  <c:v>1.6129999999999999E-2</c:v>
                </c:pt>
                <c:pt idx="17">
                  <c:v>4.0000000000000003E-5</c:v>
                </c:pt>
                <c:pt idx="18">
                  <c:v>8.0000000000000007E-5</c:v>
                </c:pt>
                <c:pt idx="20">
                  <c:v>3.2606199999999999</c:v>
                </c:pt>
                <c:pt idx="21">
                  <c:v>1.26556</c:v>
                </c:pt>
                <c:pt idx="22">
                  <c:v>4.3884300000000005</c:v>
                </c:pt>
                <c:pt idx="23">
                  <c:v>3.8584499999999999</c:v>
                </c:pt>
                <c:pt idx="24">
                  <c:v>2.3526899999999999</c:v>
                </c:pt>
                <c:pt idx="25">
                  <c:v>0.75937999999999994</c:v>
                </c:pt>
                <c:pt idx="26">
                  <c:v>0.41170000000000001</c:v>
                </c:pt>
                <c:pt idx="27">
                  <c:v>3.9539999999999999E-2</c:v>
                </c:pt>
                <c:pt idx="28">
                  <c:v>2.3599999999999997E-3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0.61180826499999996</c:v>
                  </c:pt>
                  <c:pt idx="1">
                    <c:v>0.30402016200000004</c:v>
                  </c:pt>
                  <c:pt idx="2">
                    <c:v>0.35743453199999997</c:v>
                  </c:pt>
                  <c:pt idx="3">
                    <c:v>0.39907516199999998</c:v>
                  </c:pt>
                  <c:pt idx="4">
                    <c:v>0.75963616</c:v>
                  </c:pt>
                  <c:pt idx="5">
                    <c:v>0.56425172400000001</c:v>
                  </c:pt>
                  <c:pt idx="6">
                    <c:v>0.44216353999999997</c:v>
                  </c:pt>
                  <c:pt idx="7">
                    <c:v>0.11524124799999999</c:v>
                  </c:pt>
                  <c:pt idx="8">
                    <c:v>9.7657589999999989E-2</c:v>
                  </c:pt>
                  <c:pt idx="10">
                    <c:v>0.70549413000000005</c:v>
                  </c:pt>
                  <c:pt idx="11">
                    <c:v>0.68831882099999997</c:v>
                  </c:pt>
                  <c:pt idx="12">
                    <c:v>0.60077458000000006</c:v>
                  </c:pt>
                  <c:pt idx="13">
                    <c:v>0.53120895900000009</c:v>
                  </c:pt>
                  <c:pt idx="14">
                    <c:v>0.72797512200000003</c:v>
                  </c:pt>
                  <c:pt idx="15">
                    <c:v>0.72515394999999994</c:v>
                  </c:pt>
                  <c:pt idx="16">
                    <c:v>0.57994844400000001</c:v>
                  </c:pt>
                  <c:pt idx="17">
                    <c:v>0.469602827</c:v>
                  </c:pt>
                  <c:pt idx="18">
                    <c:v>0.38851326000000008</c:v>
                  </c:pt>
                  <c:pt idx="20">
                    <c:v>0.88982256000000026</c:v>
                  </c:pt>
                  <c:pt idx="21">
                    <c:v>0.74772945000000002</c:v>
                  </c:pt>
                  <c:pt idx="22">
                    <c:v>0.6963762</c:v>
                  </c:pt>
                  <c:pt idx="23">
                    <c:v>0.67813808199999992</c:v>
                  </c:pt>
                  <c:pt idx="24">
                    <c:v>1.024557406</c:v>
                  </c:pt>
                  <c:pt idx="25">
                    <c:v>0.91158522399999997</c:v>
                  </c:pt>
                  <c:pt idx="26">
                    <c:v>0.73371701400000011</c:v>
                  </c:pt>
                  <c:pt idx="27">
                    <c:v>0.48155725399999999</c:v>
                  </c:pt>
                  <c:pt idx="28">
                    <c:v>0.39903525199999995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0.61180826499999996</c:v>
                  </c:pt>
                  <c:pt idx="1">
                    <c:v>0.30402016200000004</c:v>
                  </c:pt>
                  <c:pt idx="2">
                    <c:v>0.35743453199999997</c:v>
                  </c:pt>
                  <c:pt idx="3">
                    <c:v>0.39907516199999998</c:v>
                  </c:pt>
                  <c:pt idx="4">
                    <c:v>0.75963616</c:v>
                  </c:pt>
                  <c:pt idx="5">
                    <c:v>0.56425172400000001</c:v>
                  </c:pt>
                  <c:pt idx="6">
                    <c:v>0.44216353999999997</c:v>
                  </c:pt>
                  <c:pt idx="7">
                    <c:v>0.11524124799999999</c:v>
                  </c:pt>
                  <c:pt idx="8">
                    <c:v>9.7657589999999989E-2</c:v>
                  </c:pt>
                  <c:pt idx="10">
                    <c:v>0.70549413000000005</c:v>
                  </c:pt>
                  <c:pt idx="11">
                    <c:v>0.68831882099999997</c:v>
                  </c:pt>
                  <c:pt idx="12">
                    <c:v>0.60077458000000006</c:v>
                  </c:pt>
                  <c:pt idx="13">
                    <c:v>0.53120895900000009</c:v>
                  </c:pt>
                  <c:pt idx="14">
                    <c:v>0.72797512200000003</c:v>
                  </c:pt>
                  <c:pt idx="15">
                    <c:v>0.72515394999999994</c:v>
                  </c:pt>
                  <c:pt idx="16">
                    <c:v>0.57994844400000001</c:v>
                  </c:pt>
                  <c:pt idx="17">
                    <c:v>0.469602827</c:v>
                  </c:pt>
                  <c:pt idx="18">
                    <c:v>0.38851326000000008</c:v>
                  </c:pt>
                  <c:pt idx="20">
                    <c:v>0.88982256000000026</c:v>
                  </c:pt>
                  <c:pt idx="21">
                    <c:v>0.74772945000000002</c:v>
                  </c:pt>
                  <c:pt idx="22">
                    <c:v>0.6963762</c:v>
                  </c:pt>
                  <c:pt idx="23">
                    <c:v>0.67813808199999992</c:v>
                  </c:pt>
                  <c:pt idx="24">
                    <c:v>1.024557406</c:v>
                  </c:pt>
                  <c:pt idx="25">
                    <c:v>0.91158522399999997</c:v>
                  </c:pt>
                  <c:pt idx="26">
                    <c:v>0.73371701400000011</c:v>
                  </c:pt>
                  <c:pt idx="27">
                    <c:v>0.48155725399999999</c:v>
                  </c:pt>
                  <c:pt idx="28">
                    <c:v>0.39903525199999995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1.74553</c:v>
                </c:pt>
                <c:pt idx="1">
                  <c:v>0.87512999999999996</c:v>
                </c:pt>
                <c:pt idx="2">
                  <c:v>1.22577</c:v>
                </c:pt>
                <c:pt idx="3">
                  <c:v>1.5798699999999999</c:v>
                </c:pt>
                <c:pt idx="4">
                  <c:v>6.1063999999999998</c:v>
                </c:pt>
                <c:pt idx="5">
                  <c:v>3.6592199999999999</c:v>
                </c:pt>
                <c:pt idx="6">
                  <c:v>2.09755</c:v>
                </c:pt>
                <c:pt idx="7">
                  <c:v>0.24292</c:v>
                </c:pt>
                <c:pt idx="8">
                  <c:v>0.10995000000000001</c:v>
                </c:pt>
                <c:pt idx="10">
                  <c:v>6.7511400000000004</c:v>
                </c:pt>
                <c:pt idx="11">
                  <c:v>6.7681300000000002</c:v>
                </c:pt>
                <c:pt idx="12">
                  <c:v>5.09131</c:v>
                </c:pt>
                <c:pt idx="13">
                  <c:v>4.2059300000000004</c:v>
                </c:pt>
                <c:pt idx="14">
                  <c:v>6.7032700000000007</c:v>
                </c:pt>
                <c:pt idx="15">
                  <c:v>5.4728599999999998</c:v>
                </c:pt>
                <c:pt idx="16">
                  <c:v>3.9291900000000002</c:v>
                </c:pt>
                <c:pt idx="17">
                  <c:v>2.1551300000000002</c:v>
                </c:pt>
                <c:pt idx="18">
                  <c:v>1.0658800000000002</c:v>
                </c:pt>
                <c:pt idx="20">
                  <c:v>8.4263500000000011</c:v>
                </c:pt>
                <c:pt idx="21">
                  <c:v>7.6690200000000006</c:v>
                </c:pt>
                <c:pt idx="22">
                  <c:v>6.3596000000000004</c:v>
                </c:pt>
                <c:pt idx="23">
                  <c:v>5.7566899999999999</c:v>
                </c:pt>
                <c:pt idx="24">
                  <c:v>12.775030000000001</c:v>
                </c:pt>
                <c:pt idx="25">
                  <c:v>9.1986399999999993</c:v>
                </c:pt>
                <c:pt idx="26">
                  <c:v>6.0487799999999998</c:v>
                </c:pt>
                <c:pt idx="27">
                  <c:v>2.4041799999999998</c:v>
                </c:pt>
                <c:pt idx="28">
                  <c:v>1.1777899999999999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620288"/>
        <c:axId val="154621824"/>
      </c:barChart>
      <c:catAx>
        <c:axId val="154620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4621824"/>
        <c:crosses val="autoZero"/>
        <c:auto val="1"/>
        <c:lblAlgn val="ctr"/>
        <c:lblOffset val="100"/>
        <c:noMultiLvlLbl val="0"/>
      </c:catAx>
      <c:valAx>
        <c:axId val="154621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62028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39.232589313597039</c:v>
                </c:pt>
                <c:pt idx="1">
                  <c:v>44.842840000000002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34.436672798004722</c:v>
                </c:pt>
                <c:pt idx="1">
                  <c:v>31.242330000000003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4746880"/>
        <c:axId val="154748416"/>
      </c:barChart>
      <c:catAx>
        <c:axId val="154746880"/>
        <c:scaling>
          <c:orientation val="maxMin"/>
        </c:scaling>
        <c:delete val="0"/>
        <c:axPos val="l"/>
        <c:majorTickMark val="out"/>
        <c:minorTickMark val="none"/>
        <c:tickLblPos val="nextTo"/>
        <c:crossAx val="154748416"/>
        <c:crosses val="autoZero"/>
        <c:auto val="1"/>
        <c:lblAlgn val="ctr"/>
        <c:lblOffset val="100"/>
        <c:noMultiLvlLbl val="0"/>
      </c:catAx>
      <c:valAx>
        <c:axId val="154748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746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39.232589313597039</c:v>
                </c:pt>
                <c:pt idx="1">
                  <c:v>44.842840000000002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34.436672798004722</c:v>
                </c:pt>
                <c:pt idx="1">
                  <c:v>31.242330000000003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4774528"/>
        <c:axId val="154350336"/>
      </c:barChart>
      <c:catAx>
        <c:axId val="154774528"/>
        <c:scaling>
          <c:orientation val="maxMin"/>
        </c:scaling>
        <c:delete val="0"/>
        <c:axPos val="l"/>
        <c:majorTickMark val="out"/>
        <c:minorTickMark val="none"/>
        <c:tickLblPos val="nextTo"/>
        <c:crossAx val="154350336"/>
        <c:crosses val="autoZero"/>
        <c:auto val="1"/>
        <c:lblAlgn val="ctr"/>
        <c:lblOffset val="100"/>
        <c:noMultiLvlLbl val="0"/>
      </c:catAx>
      <c:valAx>
        <c:axId val="154350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7745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4961.9529999999995</c:v>
                </c:pt>
                <c:pt idx="1">
                  <c:v>991.70899999999995</c:v>
                </c:pt>
                <c:pt idx="2">
                  <c:v>11.167</c:v>
                </c:pt>
                <c:pt idx="3">
                  <c:v>631.67700000000002</c:v>
                </c:pt>
                <c:pt idx="4">
                  <c:v>1580.9769999999999</c:v>
                </c:pt>
                <c:pt idx="5">
                  <c:v>127.18800000000002</c:v>
                </c:pt>
                <c:pt idx="6">
                  <c:v>257.161</c:v>
                </c:pt>
                <c:pt idx="7">
                  <c:v>236.792</c:v>
                </c:pt>
                <c:pt idx="8">
                  <c:v>2638.145</c:v>
                </c:pt>
                <c:pt idx="9">
                  <c:v>869.44299999999998</c:v>
                </c:pt>
                <c:pt idx="10">
                  <c:v>1181.1130000000001</c:v>
                </c:pt>
                <c:pt idx="11">
                  <c:v>731.78899999999999</c:v>
                </c:pt>
                <c:pt idx="12">
                  <c:v>970.75300000000004</c:v>
                </c:pt>
                <c:pt idx="13">
                  <c:v>4.0000000000000001E-3</c:v>
                </c:pt>
                <c:pt idx="14">
                  <c:v>140.83100000000002</c:v>
                </c:pt>
                <c:pt idx="15">
                  <c:v>116.35</c:v>
                </c:pt>
                <c:pt idx="16">
                  <c:v>713.73900000000003</c:v>
                </c:pt>
                <c:pt idx="17">
                  <c:v>104.063</c:v>
                </c:pt>
                <c:pt idx="18">
                  <c:v>240.08499999999998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9182720"/>
        <c:axId val="129180800"/>
      </c:barChart>
      <c:valAx>
        <c:axId val="1291808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9182720"/>
        <c:crosses val="max"/>
        <c:crossBetween val="between"/>
      </c:valAx>
      <c:catAx>
        <c:axId val="129182720"/>
        <c:scaling>
          <c:orientation val="maxMin"/>
        </c:scaling>
        <c:delete val="0"/>
        <c:axPos val="l"/>
        <c:majorTickMark val="out"/>
        <c:minorTickMark val="none"/>
        <c:tickLblPos val="nextTo"/>
        <c:crossAx val="1291808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4961.9529999999995</c:v>
                </c:pt>
                <c:pt idx="1">
                  <c:v>991.70899999999995</c:v>
                </c:pt>
                <c:pt idx="2">
                  <c:v>11.167</c:v>
                </c:pt>
                <c:pt idx="3">
                  <c:v>631.67700000000002</c:v>
                </c:pt>
                <c:pt idx="4">
                  <c:v>1580.9769999999999</c:v>
                </c:pt>
                <c:pt idx="5">
                  <c:v>127.18800000000002</c:v>
                </c:pt>
                <c:pt idx="6">
                  <c:v>257.161</c:v>
                </c:pt>
                <c:pt idx="7">
                  <c:v>236.792</c:v>
                </c:pt>
                <c:pt idx="8">
                  <c:v>2638.145</c:v>
                </c:pt>
                <c:pt idx="9">
                  <c:v>869.44299999999998</c:v>
                </c:pt>
                <c:pt idx="10">
                  <c:v>1181.1130000000001</c:v>
                </c:pt>
                <c:pt idx="11">
                  <c:v>731.78899999999999</c:v>
                </c:pt>
                <c:pt idx="12">
                  <c:v>970.75300000000004</c:v>
                </c:pt>
                <c:pt idx="13">
                  <c:v>4.0000000000000001E-3</c:v>
                </c:pt>
                <c:pt idx="14">
                  <c:v>140.83100000000002</c:v>
                </c:pt>
                <c:pt idx="15">
                  <c:v>116.35</c:v>
                </c:pt>
                <c:pt idx="16">
                  <c:v>713.73900000000003</c:v>
                </c:pt>
                <c:pt idx="17">
                  <c:v>104.063</c:v>
                </c:pt>
                <c:pt idx="18">
                  <c:v>240.08499999999998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501504"/>
        <c:axId val="154499328"/>
      </c:barChart>
      <c:valAx>
        <c:axId val="154499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501504"/>
        <c:crosses val="max"/>
        <c:crossBetween val="between"/>
      </c:valAx>
      <c:catAx>
        <c:axId val="154501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544993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654733547724839E-2"/>
                  <c:y val="1.1314186403982737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4961.9529999999995</c:v>
                </c:pt>
                <c:pt idx="1">
                  <c:v>991.70899999999995</c:v>
                </c:pt>
                <c:pt idx="2">
                  <c:v>11.167</c:v>
                </c:pt>
                <c:pt idx="3">
                  <c:v>631.67700000000002</c:v>
                </c:pt>
                <c:pt idx="4">
                  <c:v>1580.9769999999999</c:v>
                </c:pt>
                <c:pt idx="5">
                  <c:v>127.18800000000002</c:v>
                </c:pt>
                <c:pt idx="6">
                  <c:v>257.161</c:v>
                </c:pt>
                <c:pt idx="7">
                  <c:v>236.792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20804.708484442643</c:v>
                </c:pt>
                <c:pt idx="1">
                  <c:v>67415.054173327764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2410501607936292E-2"/>
                  <c:y val="1.357702368477928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4961.9529999999995</c:v>
                </c:pt>
                <c:pt idx="1">
                  <c:v>991.70899999999995</c:v>
                </c:pt>
                <c:pt idx="2">
                  <c:v>11.167</c:v>
                </c:pt>
                <c:pt idx="3">
                  <c:v>631.67700000000002</c:v>
                </c:pt>
                <c:pt idx="4">
                  <c:v>1580.9769999999999</c:v>
                </c:pt>
                <c:pt idx="5">
                  <c:v>127.18800000000002</c:v>
                </c:pt>
                <c:pt idx="6">
                  <c:v>257.161</c:v>
                </c:pt>
                <c:pt idx="7">
                  <c:v>236.792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2410501607936268E-2"/>
                  <c:y val="1.810269824637237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6.8947231155201631E-3"/>
                  <c:y val="-1.810269824637237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2638.145</c:v>
                </c:pt>
                <c:pt idx="1">
                  <c:v>869.44299999999998</c:v>
                </c:pt>
                <c:pt idx="2">
                  <c:v>1181.1130000000001</c:v>
                </c:pt>
                <c:pt idx="3">
                  <c:v>731.78899999999999</c:v>
                </c:pt>
                <c:pt idx="4">
                  <c:v>970.75300000000004</c:v>
                </c:pt>
                <c:pt idx="5">
                  <c:v>4.0000000000000001E-3</c:v>
                </c:pt>
                <c:pt idx="6">
                  <c:v>140.83100000000002</c:v>
                </c:pt>
                <c:pt idx="7">
                  <c:v>116.35</c:v>
                </c:pt>
                <c:pt idx="8">
                  <c:v>713.73900000000003</c:v>
                </c:pt>
                <c:pt idx="9">
                  <c:v>104.063</c:v>
                </c:pt>
                <c:pt idx="10">
                  <c:v>240.08499999999998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75788924620804E-3"/>
                  <c:y val="2.036553552716892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3.1715726331392746E-2"/>
                  <c:y val="-1.357702368477928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2638.145</c:v>
                </c:pt>
                <c:pt idx="1">
                  <c:v>869.44299999999998</c:v>
                </c:pt>
                <c:pt idx="2">
                  <c:v>1181.1130000000001</c:v>
                </c:pt>
                <c:pt idx="3">
                  <c:v>731.78899999999999</c:v>
                </c:pt>
                <c:pt idx="4">
                  <c:v>970.75300000000004</c:v>
                </c:pt>
                <c:pt idx="5">
                  <c:v>4.0000000000000001E-3</c:v>
                </c:pt>
                <c:pt idx="6">
                  <c:v>140.83100000000002</c:v>
                </c:pt>
                <c:pt idx="7">
                  <c:v>116.35</c:v>
                </c:pt>
                <c:pt idx="8">
                  <c:v>713.73900000000003</c:v>
                </c:pt>
                <c:pt idx="9">
                  <c:v>104.063</c:v>
                </c:pt>
                <c:pt idx="10">
                  <c:v>240.08499999999998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0.79900000000000004</c:v>
                </c:pt>
                <c:pt idx="1">
                  <c:v>51.395000000000003</c:v>
                </c:pt>
                <c:pt idx="2">
                  <c:v>1063.451</c:v>
                </c:pt>
                <c:pt idx="3">
                  <c:v>1236.01</c:v>
                </c:pt>
                <c:pt idx="4">
                  <c:v>259.44200000000001</c:v>
                </c:pt>
                <c:pt idx="5">
                  <c:v>89.751000000000005</c:v>
                </c:pt>
                <c:pt idx="6">
                  <c:v>11.231999999999999</c:v>
                </c:pt>
                <c:pt idx="8">
                  <c:v>1.9E-2</c:v>
                </c:pt>
                <c:pt idx="9">
                  <c:v>2.1349999999999998</c:v>
                </c:pt>
                <c:pt idx="10">
                  <c:v>15.593999999999999</c:v>
                </c:pt>
                <c:pt idx="11">
                  <c:v>85.721999999999994</c:v>
                </c:pt>
                <c:pt idx="12">
                  <c:v>108.499</c:v>
                </c:pt>
                <c:pt idx="13">
                  <c:v>40.350999999999999</c:v>
                </c:pt>
                <c:pt idx="14">
                  <c:v>95.587999999999994</c:v>
                </c:pt>
                <c:pt idx="16">
                  <c:v>0.81799999999999995</c:v>
                </c:pt>
                <c:pt idx="17">
                  <c:v>53.53</c:v>
                </c:pt>
                <c:pt idx="18">
                  <c:v>1079.0440000000001</c:v>
                </c:pt>
                <c:pt idx="19">
                  <c:v>1321.732</c:v>
                </c:pt>
                <c:pt idx="20">
                  <c:v>367.94099999999997</c:v>
                </c:pt>
                <c:pt idx="21">
                  <c:v>130.102</c:v>
                </c:pt>
                <c:pt idx="22">
                  <c:v>106.82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0.5303464</c:v>
                  </c:pt>
                  <c:pt idx="1">
                    <c:v>11.8118616</c:v>
                  </c:pt>
                  <c:pt idx="2">
                    <c:v>351.07018823889166</c:v>
                  </c:pt>
                  <c:pt idx="3">
                    <c:v>480.25791480208807</c:v>
                  </c:pt>
                  <c:pt idx="4">
                    <c:v>176.84515200000001</c:v>
                  </c:pt>
                  <c:pt idx="5">
                    <c:v>13.532315000000001</c:v>
                  </c:pt>
                  <c:pt idx="6">
                    <c:v>0</c:v>
                  </c:pt>
                  <c:pt idx="8">
                    <c:v>0.60446160000000004</c:v>
                  </c:pt>
                  <c:pt idx="9">
                    <c:v>30.416353999999998</c:v>
                  </c:pt>
                  <c:pt idx="10">
                    <c:v>107.94071656855274</c:v>
                  </c:pt>
                  <c:pt idx="11">
                    <c:v>195.11419567566142</c:v>
                  </c:pt>
                  <c:pt idx="12">
                    <c:v>370.65425280000005</c:v>
                  </c:pt>
                  <c:pt idx="13">
                    <c:v>280.2945555</c:v>
                  </c:pt>
                  <c:pt idx="14">
                    <c:v>234.57299056796901</c:v>
                  </c:pt>
                  <c:pt idx="16">
                    <c:v>0.81151200000000001</c:v>
                  </c:pt>
                  <c:pt idx="17">
                    <c:v>22.804761900000003</c:v>
                  </c:pt>
                  <c:pt idx="18">
                    <c:v>361.26352660000003</c:v>
                  </c:pt>
                  <c:pt idx="19">
                    <c:v>649.78688339999997</c:v>
                  </c:pt>
                  <c:pt idx="20">
                    <c:v>381.63135520000003</c:v>
                  </c:pt>
                  <c:pt idx="21">
                    <c:v>251.1771497</c:v>
                  </c:pt>
                  <c:pt idx="22">
                    <c:v>85.620936200000003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0.5303464</c:v>
                  </c:pt>
                  <c:pt idx="1">
                    <c:v>11.8118616</c:v>
                  </c:pt>
                  <c:pt idx="2">
                    <c:v>351.07018823889166</c:v>
                  </c:pt>
                  <c:pt idx="3">
                    <c:v>480.25791480208807</c:v>
                  </c:pt>
                  <c:pt idx="4">
                    <c:v>176.84515200000001</c:v>
                  </c:pt>
                  <c:pt idx="5">
                    <c:v>13.532315000000001</c:v>
                  </c:pt>
                  <c:pt idx="6">
                    <c:v>0</c:v>
                  </c:pt>
                  <c:pt idx="8">
                    <c:v>0.60446160000000004</c:v>
                  </c:pt>
                  <c:pt idx="9">
                    <c:v>30.416353999999998</c:v>
                  </c:pt>
                  <c:pt idx="10">
                    <c:v>107.94071656855274</c:v>
                  </c:pt>
                  <c:pt idx="11">
                    <c:v>195.11419567566142</c:v>
                  </c:pt>
                  <c:pt idx="12">
                    <c:v>370.65425280000005</c:v>
                  </c:pt>
                  <c:pt idx="13">
                    <c:v>280.2945555</c:v>
                  </c:pt>
                  <c:pt idx="14">
                    <c:v>234.57299056796901</c:v>
                  </c:pt>
                  <c:pt idx="16">
                    <c:v>0.81151200000000001</c:v>
                  </c:pt>
                  <c:pt idx="17">
                    <c:v>22.804761900000003</c:v>
                  </c:pt>
                  <c:pt idx="18">
                    <c:v>361.26352660000003</c:v>
                  </c:pt>
                  <c:pt idx="19">
                    <c:v>649.78688339999997</c:v>
                  </c:pt>
                  <c:pt idx="20">
                    <c:v>381.63135520000003</c:v>
                  </c:pt>
                  <c:pt idx="21">
                    <c:v>251.1771497</c:v>
                  </c:pt>
                  <c:pt idx="22">
                    <c:v>85.620936200000003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0.64300000000000002</c:v>
                </c:pt>
                <c:pt idx="1">
                  <c:v>27.393000000000001</c:v>
                </c:pt>
                <c:pt idx="2">
                  <c:v>1907.5329999999999</c:v>
                </c:pt>
                <c:pt idx="3">
                  <c:v>3536.6149999999998</c:v>
                </c:pt>
                <c:pt idx="4">
                  <c:v>630.46400000000006</c:v>
                </c:pt>
                <c:pt idx="5">
                  <c:v>23.951000000000001</c:v>
                </c:pt>
                <c:pt idx="6">
                  <c:v>0</c:v>
                </c:pt>
                <c:pt idx="8">
                  <c:v>1.3320000000000001</c:v>
                </c:pt>
                <c:pt idx="9">
                  <c:v>152.846</c:v>
                </c:pt>
                <c:pt idx="10">
                  <c:v>928.27599999999995</c:v>
                </c:pt>
                <c:pt idx="11">
                  <c:v>1425.788</c:v>
                </c:pt>
                <c:pt idx="12">
                  <c:v>2299.3440000000001</c:v>
                </c:pt>
                <c:pt idx="13">
                  <c:v>1910.665</c:v>
                </c:pt>
                <c:pt idx="14">
                  <c:v>659.56200000000001</c:v>
                </c:pt>
                <c:pt idx="16">
                  <c:v>1.9890000000000001</c:v>
                </c:pt>
                <c:pt idx="17">
                  <c:v>175.827</c:v>
                </c:pt>
                <c:pt idx="18">
                  <c:v>2785.3780000000002</c:v>
                </c:pt>
                <c:pt idx="19">
                  <c:v>5009.9219999999996</c:v>
                </c:pt>
                <c:pt idx="20">
                  <c:v>2942.4160000000002</c:v>
                </c:pt>
                <c:pt idx="21">
                  <c:v>1936.6010000000001</c:v>
                </c:pt>
                <c:pt idx="22">
                  <c:v>660.14599999999996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212992"/>
        <c:axId val="154218880"/>
      </c:barChart>
      <c:catAx>
        <c:axId val="1542129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4218880"/>
        <c:crosses val="autoZero"/>
        <c:auto val="1"/>
        <c:lblAlgn val="ctr"/>
        <c:lblOffset val="100"/>
        <c:noMultiLvlLbl val="0"/>
      </c:catAx>
      <c:valAx>
        <c:axId val="154218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2129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0.79900000000000004</c:v>
                </c:pt>
                <c:pt idx="1">
                  <c:v>51.395000000000003</c:v>
                </c:pt>
                <c:pt idx="2">
                  <c:v>1063.451</c:v>
                </c:pt>
                <c:pt idx="3">
                  <c:v>1236.01</c:v>
                </c:pt>
                <c:pt idx="4">
                  <c:v>259.44200000000001</c:v>
                </c:pt>
                <c:pt idx="5">
                  <c:v>89.751000000000005</c:v>
                </c:pt>
                <c:pt idx="6">
                  <c:v>11.231999999999999</c:v>
                </c:pt>
                <c:pt idx="8">
                  <c:v>1.9E-2</c:v>
                </c:pt>
                <c:pt idx="9">
                  <c:v>2.1349999999999998</c:v>
                </c:pt>
                <c:pt idx="10">
                  <c:v>15.593999999999999</c:v>
                </c:pt>
                <c:pt idx="11">
                  <c:v>85.721999999999994</c:v>
                </c:pt>
                <c:pt idx="12">
                  <c:v>108.499</c:v>
                </c:pt>
                <c:pt idx="13">
                  <c:v>40.350999999999999</c:v>
                </c:pt>
                <c:pt idx="14">
                  <c:v>95.587999999999994</c:v>
                </c:pt>
                <c:pt idx="16">
                  <c:v>0.81799999999999995</c:v>
                </c:pt>
                <c:pt idx="17">
                  <c:v>53.53</c:v>
                </c:pt>
                <c:pt idx="18">
                  <c:v>1079.0440000000001</c:v>
                </c:pt>
                <c:pt idx="19">
                  <c:v>1321.732</c:v>
                </c:pt>
                <c:pt idx="20">
                  <c:v>367.94099999999997</c:v>
                </c:pt>
                <c:pt idx="21">
                  <c:v>130.102</c:v>
                </c:pt>
                <c:pt idx="22">
                  <c:v>106.82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0.5303464</c:v>
                  </c:pt>
                  <c:pt idx="1">
                    <c:v>11.8118616</c:v>
                  </c:pt>
                  <c:pt idx="2">
                    <c:v>351.07018823889166</c:v>
                  </c:pt>
                  <c:pt idx="3">
                    <c:v>480.25791480208807</c:v>
                  </c:pt>
                  <c:pt idx="4">
                    <c:v>176.84515200000001</c:v>
                  </c:pt>
                  <c:pt idx="5">
                    <c:v>13.532315000000001</c:v>
                  </c:pt>
                  <c:pt idx="6">
                    <c:v>0</c:v>
                  </c:pt>
                  <c:pt idx="8">
                    <c:v>0.60446160000000004</c:v>
                  </c:pt>
                  <c:pt idx="9">
                    <c:v>30.416353999999998</c:v>
                  </c:pt>
                  <c:pt idx="10">
                    <c:v>107.94071656855274</c:v>
                  </c:pt>
                  <c:pt idx="11">
                    <c:v>195.11419567566142</c:v>
                  </c:pt>
                  <c:pt idx="12">
                    <c:v>370.65425280000005</c:v>
                  </c:pt>
                  <c:pt idx="13">
                    <c:v>280.2945555</c:v>
                  </c:pt>
                  <c:pt idx="14">
                    <c:v>234.57299056796901</c:v>
                  </c:pt>
                  <c:pt idx="16">
                    <c:v>0.81151200000000001</c:v>
                  </c:pt>
                  <c:pt idx="17">
                    <c:v>22.804761900000003</c:v>
                  </c:pt>
                  <c:pt idx="18">
                    <c:v>361.26352660000003</c:v>
                  </c:pt>
                  <c:pt idx="19">
                    <c:v>649.78688339999997</c:v>
                  </c:pt>
                  <c:pt idx="20">
                    <c:v>381.63135520000003</c:v>
                  </c:pt>
                  <c:pt idx="21">
                    <c:v>251.1771497</c:v>
                  </c:pt>
                  <c:pt idx="22">
                    <c:v>85.620936200000003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0.5303464</c:v>
                  </c:pt>
                  <c:pt idx="1">
                    <c:v>11.8118616</c:v>
                  </c:pt>
                  <c:pt idx="2">
                    <c:v>351.07018823889166</c:v>
                  </c:pt>
                  <c:pt idx="3">
                    <c:v>480.25791480208807</c:v>
                  </c:pt>
                  <c:pt idx="4">
                    <c:v>176.84515200000001</c:v>
                  </c:pt>
                  <c:pt idx="5">
                    <c:v>13.532315000000001</c:v>
                  </c:pt>
                  <c:pt idx="6">
                    <c:v>0</c:v>
                  </c:pt>
                  <c:pt idx="8">
                    <c:v>0.60446160000000004</c:v>
                  </c:pt>
                  <c:pt idx="9">
                    <c:v>30.416353999999998</c:v>
                  </c:pt>
                  <c:pt idx="10">
                    <c:v>107.94071656855274</c:v>
                  </c:pt>
                  <c:pt idx="11">
                    <c:v>195.11419567566142</c:v>
                  </c:pt>
                  <c:pt idx="12">
                    <c:v>370.65425280000005</c:v>
                  </c:pt>
                  <c:pt idx="13">
                    <c:v>280.2945555</c:v>
                  </c:pt>
                  <c:pt idx="14">
                    <c:v>234.57299056796901</c:v>
                  </c:pt>
                  <c:pt idx="16">
                    <c:v>0.81151200000000001</c:v>
                  </c:pt>
                  <c:pt idx="17">
                    <c:v>22.804761900000003</c:v>
                  </c:pt>
                  <c:pt idx="18">
                    <c:v>361.26352660000003</c:v>
                  </c:pt>
                  <c:pt idx="19">
                    <c:v>649.78688339999997</c:v>
                  </c:pt>
                  <c:pt idx="20">
                    <c:v>381.63135520000003</c:v>
                  </c:pt>
                  <c:pt idx="21">
                    <c:v>251.1771497</c:v>
                  </c:pt>
                  <c:pt idx="22">
                    <c:v>85.620936200000003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0.64300000000000002</c:v>
                </c:pt>
                <c:pt idx="1">
                  <c:v>27.393000000000001</c:v>
                </c:pt>
                <c:pt idx="2">
                  <c:v>1907.5329999999999</c:v>
                </c:pt>
                <c:pt idx="3">
                  <c:v>3536.6149999999998</c:v>
                </c:pt>
                <c:pt idx="4">
                  <c:v>630.46400000000006</c:v>
                </c:pt>
                <c:pt idx="5">
                  <c:v>23.951000000000001</c:v>
                </c:pt>
                <c:pt idx="6">
                  <c:v>0</c:v>
                </c:pt>
                <c:pt idx="8">
                  <c:v>1.3320000000000001</c:v>
                </c:pt>
                <c:pt idx="9">
                  <c:v>152.846</c:v>
                </c:pt>
                <c:pt idx="10">
                  <c:v>928.27599999999995</c:v>
                </c:pt>
                <c:pt idx="11">
                  <c:v>1425.788</c:v>
                </c:pt>
                <c:pt idx="12">
                  <c:v>2299.3440000000001</c:v>
                </c:pt>
                <c:pt idx="13">
                  <c:v>1910.665</c:v>
                </c:pt>
                <c:pt idx="14">
                  <c:v>659.56200000000001</c:v>
                </c:pt>
                <c:pt idx="16">
                  <c:v>1.9890000000000001</c:v>
                </c:pt>
                <c:pt idx="17">
                  <c:v>175.827</c:v>
                </c:pt>
                <c:pt idx="18">
                  <c:v>2785.3780000000002</c:v>
                </c:pt>
                <c:pt idx="19">
                  <c:v>5009.9219999999996</c:v>
                </c:pt>
                <c:pt idx="20">
                  <c:v>2942.4160000000002</c:v>
                </c:pt>
                <c:pt idx="21">
                  <c:v>1936.6010000000001</c:v>
                </c:pt>
                <c:pt idx="22">
                  <c:v>660.14599999999996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4269952"/>
        <c:axId val="155525120"/>
      </c:barChart>
      <c:catAx>
        <c:axId val="154269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5525120"/>
        <c:crosses val="autoZero"/>
        <c:auto val="1"/>
        <c:lblAlgn val="ctr"/>
        <c:lblOffset val="100"/>
        <c:noMultiLvlLbl val="0"/>
      </c:catAx>
      <c:valAx>
        <c:axId val="155525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4269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0.115</c:v>
                </c:pt>
                <c:pt idx="1">
                  <c:v>15.849</c:v>
                </c:pt>
                <c:pt idx="2">
                  <c:v>407.14699999999999</c:v>
                </c:pt>
                <c:pt idx="3">
                  <c:v>960.41200000000003</c:v>
                </c:pt>
                <c:pt idx="4">
                  <c:v>922.41300000000001</c:v>
                </c:pt>
                <c:pt idx="5">
                  <c:v>260.83600000000001</c:v>
                </c:pt>
                <c:pt idx="6">
                  <c:v>128.92400000000001</c:v>
                </c:pt>
                <c:pt idx="7">
                  <c:v>15.577999999999999</c:v>
                </c:pt>
                <c:pt idx="8">
                  <c:v>0.80600000000000005</c:v>
                </c:pt>
                <c:pt idx="10">
                  <c:v>0.127</c:v>
                </c:pt>
                <c:pt idx="11">
                  <c:v>14.631</c:v>
                </c:pt>
                <c:pt idx="12">
                  <c:v>143.86099999999999</c:v>
                </c:pt>
                <c:pt idx="13">
                  <c:v>93.638000000000005</c:v>
                </c:pt>
                <c:pt idx="14">
                  <c:v>87.22</c:v>
                </c:pt>
                <c:pt idx="15">
                  <c:v>2.121</c:v>
                </c:pt>
                <c:pt idx="16">
                  <c:v>6.3079999999999998</c:v>
                </c:pt>
                <c:pt idx="17">
                  <c:v>1E-3</c:v>
                </c:pt>
                <c:pt idx="18">
                  <c:v>0</c:v>
                </c:pt>
                <c:pt idx="20">
                  <c:v>0.24299999999999999</c:v>
                </c:pt>
                <c:pt idx="21">
                  <c:v>30.48</c:v>
                </c:pt>
                <c:pt idx="22">
                  <c:v>551.00800000000004</c:v>
                </c:pt>
                <c:pt idx="23">
                  <c:v>1054.05</c:v>
                </c:pt>
                <c:pt idx="24">
                  <c:v>1009.633</c:v>
                </c:pt>
                <c:pt idx="25">
                  <c:v>262.95699999999999</c:v>
                </c:pt>
                <c:pt idx="26">
                  <c:v>135.232</c:v>
                </c:pt>
                <c:pt idx="27">
                  <c:v>15.579000000000001</c:v>
                </c:pt>
                <c:pt idx="28">
                  <c:v>0.80600000000000005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0.40577039999999998</c:v>
                  </c:pt>
                  <c:pt idx="1">
                    <c:v>11.647472</c:v>
                  </c:pt>
                  <c:pt idx="2">
                    <c:v>53.202067400000004</c:v>
                  </c:pt>
                  <c:pt idx="3">
                    <c:v>127.8007095</c:v>
                  </c:pt>
                  <c:pt idx="4">
                    <c:v>401.4304588</c:v>
                  </c:pt>
                  <c:pt idx="5">
                    <c:v>293.64090720000002</c:v>
                  </c:pt>
                  <c:pt idx="6">
                    <c:v>213.67023030000001</c:v>
                  </c:pt>
                  <c:pt idx="7">
                    <c:v>46.931488500000007</c:v>
                  </c:pt>
                  <c:pt idx="8">
                    <c:v>55.301996599999995</c:v>
                  </c:pt>
                  <c:pt idx="10">
                    <c:v>4.7714274000000003</c:v>
                  </c:pt>
                  <c:pt idx="11">
                    <c:v>20.839533900000003</c:v>
                  </c:pt>
                  <c:pt idx="12">
                    <c:v>90.567998099999983</c:v>
                  </c:pt>
                  <c:pt idx="13">
                    <c:v>80.521698000000001</c:v>
                  </c:pt>
                  <c:pt idx="14">
                    <c:v>172.88644400000001</c:v>
                  </c:pt>
                  <c:pt idx="15">
                    <c:v>231.96241799999999</c:v>
                  </c:pt>
                  <c:pt idx="16">
                    <c:v>218.71299840000003</c:v>
                  </c:pt>
                  <c:pt idx="17">
                    <c:v>259.15197180000001</c:v>
                  </c:pt>
                  <c:pt idx="18">
                    <c:v>291.28389119999997</c:v>
                  </c:pt>
                  <c:pt idx="20">
                    <c:v>4.8059408000000001</c:v>
                  </c:pt>
                  <c:pt idx="21">
                    <c:v>23.771312500000004</c:v>
                  </c:pt>
                  <c:pt idx="22">
                    <c:v>105.29692559999999</c:v>
                  </c:pt>
                  <c:pt idx="23">
                    <c:v>153.58619680000001</c:v>
                  </c:pt>
                  <c:pt idx="24">
                    <c:v>438.13055279999992</c:v>
                  </c:pt>
                  <c:pt idx="25">
                    <c:v>376.04893379999999</c:v>
                  </c:pt>
                  <c:pt idx="26">
                    <c:v>311.74710720000002</c:v>
                  </c:pt>
                  <c:pt idx="27">
                    <c:v>262.88424959999998</c:v>
                  </c:pt>
                  <c:pt idx="28">
                    <c:v>295.75219750000002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0.40577039999999998</c:v>
                  </c:pt>
                  <c:pt idx="1">
                    <c:v>11.647472</c:v>
                  </c:pt>
                  <c:pt idx="2">
                    <c:v>53.202067400000004</c:v>
                  </c:pt>
                  <c:pt idx="3">
                    <c:v>127.8007095</c:v>
                  </c:pt>
                  <c:pt idx="4">
                    <c:v>401.4304588</c:v>
                  </c:pt>
                  <c:pt idx="5">
                    <c:v>293.64090720000002</c:v>
                  </c:pt>
                  <c:pt idx="6">
                    <c:v>213.67023030000001</c:v>
                  </c:pt>
                  <c:pt idx="7">
                    <c:v>46.931488500000007</c:v>
                  </c:pt>
                  <c:pt idx="8">
                    <c:v>55.301996599999995</c:v>
                  </c:pt>
                  <c:pt idx="10">
                    <c:v>4.7714274000000003</c:v>
                  </c:pt>
                  <c:pt idx="11">
                    <c:v>20.839533900000003</c:v>
                  </c:pt>
                  <c:pt idx="12">
                    <c:v>90.567998099999983</c:v>
                  </c:pt>
                  <c:pt idx="13">
                    <c:v>80.521698000000001</c:v>
                  </c:pt>
                  <c:pt idx="14">
                    <c:v>172.88644400000001</c:v>
                  </c:pt>
                  <c:pt idx="15">
                    <c:v>231.96241799999999</c:v>
                  </c:pt>
                  <c:pt idx="16">
                    <c:v>218.71299840000003</c:v>
                  </c:pt>
                  <c:pt idx="17">
                    <c:v>259.15197180000001</c:v>
                  </c:pt>
                  <c:pt idx="18">
                    <c:v>291.28389119999997</c:v>
                  </c:pt>
                  <c:pt idx="20">
                    <c:v>4.8059408000000001</c:v>
                  </c:pt>
                  <c:pt idx="21">
                    <c:v>23.771312500000004</c:v>
                  </c:pt>
                  <c:pt idx="22">
                    <c:v>105.29692559999999</c:v>
                  </c:pt>
                  <c:pt idx="23">
                    <c:v>153.58619680000001</c:v>
                  </c:pt>
                  <c:pt idx="24">
                    <c:v>438.13055279999992</c:v>
                  </c:pt>
                  <c:pt idx="25">
                    <c:v>376.04893379999999</c:v>
                  </c:pt>
                  <c:pt idx="26">
                    <c:v>311.74710720000002</c:v>
                  </c:pt>
                  <c:pt idx="27">
                    <c:v>262.88424959999998</c:v>
                  </c:pt>
                  <c:pt idx="28">
                    <c:v>295.75219750000002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0.747</c:v>
                </c:pt>
                <c:pt idx="1">
                  <c:v>27.785</c:v>
                </c:pt>
                <c:pt idx="2">
                  <c:v>149.48599999999999</c:v>
                </c:pt>
                <c:pt idx="3">
                  <c:v>454.64499999999998</c:v>
                </c:pt>
                <c:pt idx="4">
                  <c:v>2705.0569999999998</c:v>
                </c:pt>
                <c:pt idx="5">
                  <c:v>1628.624</c:v>
                </c:pt>
                <c:pt idx="6">
                  <c:v>993.35299999999995</c:v>
                </c:pt>
                <c:pt idx="7">
                  <c:v>104.64100000000001</c:v>
                </c:pt>
                <c:pt idx="8">
                  <c:v>62.262999999999998</c:v>
                </c:pt>
                <c:pt idx="10">
                  <c:v>25.126000000000001</c:v>
                </c:pt>
                <c:pt idx="11">
                  <c:v>186.56700000000001</c:v>
                </c:pt>
                <c:pt idx="12">
                  <c:v>641.87099999999998</c:v>
                </c:pt>
                <c:pt idx="13">
                  <c:v>626.62800000000004</c:v>
                </c:pt>
                <c:pt idx="14">
                  <c:v>1417.1020000000001</c:v>
                </c:pt>
                <c:pt idx="15">
                  <c:v>1514.115</c:v>
                </c:pt>
                <c:pt idx="16">
                  <c:v>1314.3810000000001</c:v>
                </c:pt>
                <c:pt idx="17">
                  <c:v>984.24599999999998</c:v>
                </c:pt>
                <c:pt idx="18">
                  <c:v>667.77599999999995</c:v>
                </c:pt>
                <c:pt idx="20">
                  <c:v>25.936</c:v>
                </c:pt>
                <c:pt idx="21">
                  <c:v>215.125</c:v>
                </c:pt>
                <c:pt idx="22">
                  <c:v>795.29399999999998</c:v>
                </c:pt>
                <c:pt idx="23">
                  <c:v>1067.3119999999999</c:v>
                </c:pt>
                <c:pt idx="24">
                  <c:v>4102.3459999999995</c:v>
                </c:pt>
                <c:pt idx="25">
                  <c:v>3170.7330000000002</c:v>
                </c:pt>
                <c:pt idx="26">
                  <c:v>2312.6640000000002</c:v>
                </c:pt>
                <c:pt idx="27">
                  <c:v>1091.712</c:v>
                </c:pt>
                <c:pt idx="28">
                  <c:v>731.15499999999997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886336"/>
        <c:axId val="155887872"/>
      </c:barChart>
      <c:catAx>
        <c:axId val="1558863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5887872"/>
        <c:crosses val="autoZero"/>
        <c:auto val="1"/>
        <c:lblAlgn val="ctr"/>
        <c:lblOffset val="100"/>
        <c:noMultiLvlLbl val="0"/>
      </c:catAx>
      <c:valAx>
        <c:axId val="155887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58863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0.115</c:v>
                </c:pt>
                <c:pt idx="1">
                  <c:v>15.849</c:v>
                </c:pt>
                <c:pt idx="2">
                  <c:v>407.14699999999999</c:v>
                </c:pt>
                <c:pt idx="3">
                  <c:v>960.41200000000003</c:v>
                </c:pt>
                <c:pt idx="4">
                  <c:v>922.41300000000001</c:v>
                </c:pt>
                <c:pt idx="5">
                  <c:v>260.83600000000001</c:v>
                </c:pt>
                <c:pt idx="6">
                  <c:v>128.92400000000001</c:v>
                </c:pt>
                <c:pt idx="7">
                  <c:v>15.577999999999999</c:v>
                </c:pt>
                <c:pt idx="8">
                  <c:v>0.80600000000000005</c:v>
                </c:pt>
                <c:pt idx="10">
                  <c:v>0.127</c:v>
                </c:pt>
                <c:pt idx="11">
                  <c:v>14.631</c:v>
                </c:pt>
                <c:pt idx="12">
                  <c:v>143.86099999999999</c:v>
                </c:pt>
                <c:pt idx="13">
                  <c:v>93.638000000000005</c:v>
                </c:pt>
                <c:pt idx="14">
                  <c:v>87.22</c:v>
                </c:pt>
                <c:pt idx="15">
                  <c:v>2.121</c:v>
                </c:pt>
                <c:pt idx="16">
                  <c:v>6.3079999999999998</c:v>
                </c:pt>
                <c:pt idx="17">
                  <c:v>1E-3</c:v>
                </c:pt>
                <c:pt idx="18">
                  <c:v>0</c:v>
                </c:pt>
                <c:pt idx="20">
                  <c:v>0.24299999999999999</c:v>
                </c:pt>
                <c:pt idx="21">
                  <c:v>30.48</c:v>
                </c:pt>
                <c:pt idx="22">
                  <c:v>551.00800000000004</c:v>
                </c:pt>
                <c:pt idx="23">
                  <c:v>1054.05</c:v>
                </c:pt>
                <c:pt idx="24">
                  <c:v>1009.633</c:v>
                </c:pt>
                <c:pt idx="25">
                  <c:v>262.95699999999999</c:v>
                </c:pt>
                <c:pt idx="26">
                  <c:v>135.232</c:v>
                </c:pt>
                <c:pt idx="27">
                  <c:v>15.579000000000001</c:v>
                </c:pt>
                <c:pt idx="28">
                  <c:v>0.80600000000000005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0.40577039999999998</c:v>
                  </c:pt>
                  <c:pt idx="1">
                    <c:v>11.647472</c:v>
                  </c:pt>
                  <c:pt idx="2">
                    <c:v>53.202067400000004</c:v>
                  </c:pt>
                  <c:pt idx="3">
                    <c:v>127.8007095</c:v>
                  </c:pt>
                  <c:pt idx="4">
                    <c:v>401.4304588</c:v>
                  </c:pt>
                  <c:pt idx="5">
                    <c:v>293.64090720000002</c:v>
                  </c:pt>
                  <c:pt idx="6">
                    <c:v>213.67023030000001</c:v>
                  </c:pt>
                  <c:pt idx="7">
                    <c:v>46.931488500000007</c:v>
                  </c:pt>
                  <c:pt idx="8">
                    <c:v>55.301996599999995</c:v>
                  </c:pt>
                  <c:pt idx="10">
                    <c:v>4.7714274000000003</c:v>
                  </c:pt>
                  <c:pt idx="11">
                    <c:v>20.839533900000003</c:v>
                  </c:pt>
                  <c:pt idx="12">
                    <c:v>90.567998099999983</c:v>
                  </c:pt>
                  <c:pt idx="13">
                    <c:v>80.521698000000001</c:v>
                  </c:pt>
                  <c:pt idx="14">
                    <c:v>172.88644400000001</c:v>
                  </c:pt>
                  <c:pt idx="15">
                    <c:v>231.96241799999999</c:v>
                  </c:pt>
                  <c:pt idx="16">
                    <c:v>218.71299840000003</c:v>
                  </c:pt>
                  <c:pt idx="17">
                    <c:v>259.15197180000001</c:v>
                  </c:pt>
                  <c:pt idx="18">
                    <c:v>291.28389119999997</c:v>
                  </c:pt>
                  <c:pt idx="20">
                    <c:v>4.8059408000000001</c:v>
                  </c:pt>
                  <c:pt idx="21">
                    <c:v>23.771312500000004</c:v>
                  </c:pt>
                  <c:pt idx="22">
                    <c:v>105.29692559999999</c:v>
                  </c:pt>
                  <c:pt idx="23">
                    <c:v>153.58619680000001</c:v>
                  </c:pt>
                  <c:pt idx="24">
                    <c:v>438.13055279999992</c:v>
                  </c:pt>
                  <c:pt idx="25">
                    <c:v>376.04893379999999</c:v>
                  </c:pt>
                  <c:pt idx="26">
                    <c:v>311.74710720000002</c:v>
                  </c:pt>
                  <c:pt idx="27">
                    <c:v>262.88424959999998</c:v>
                  </c:pt>
                  <c:pt idx="28">
                    <c:v>295.75219750000002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0.40577039999999998</c:v>
                  </c:pt>
                  <c:pt idx="1">
                    <c:v>11.647472</c:v>
                  </c:pt>
                  <c:pt idx="2">
                    <c:v>53.202067400000004</c:v>
                  </c:pt>
                  <c:pt idx="3">
                    <c:v>127.8007095</c:v>
                  </c:pt>
                  <c:pt idx="4">
                    <c:v>401.4304588</c:v>
                  </c:pt>
                  <c:pt idx="5">
                    <c:v>293.64090720000002</c:v>
                  </c:pt>
                  <c:pt idx="6">
                    <c:v>213.67023030000001</c:v>
                  </c:pt>
                  <c:pt idx="7">
                    <c:v>46.931488500000007</c:v>
                  </c:pt>
                  <c:pt idx="8">
                    <c:v>55.301996599999995</c:v>
                  </c:pt>
                  <c:pt idx="10">
                    <c:v>4.7714274000000003</c:v>
                  </c:pt>
                  <c:pt idx="11">
                    <c:v>20.839533900000003</c:v>
                  </c:pt>
                  <c:pt idx="12">
                    <c:v>90.567998099999983</c:v>
                  </c:pt>
                  <c:pt idx="13">
                    <c:v>80.521698000000001</c:v>
                  </c:pt>
                  <c:pt idx="14">
                    <c:v>172.88644400000001</c:v>
                  </c:pt>
                  <c:pt idx="15">
                    <c:v>231.96241799999999</c:v>
                  </c:pt>
                  <c:pt idx="16">
                    <c:v>218.71299840000003</c:v>
                  </c:pt>
                  <c:pt idx="17">
                    <c:v>259.15197180000001</c:v>
                  </c:pt>
                  <c:pt idx="18">
                    <c:v>291.28389119999997</c:v>
                  </c:pt>
                  <c:pt idx="20">
                    <c:v>4.8059408000000001</c:v>
                  </c:pt>
                  <c:pt idx="21">
                    <c:v>23.771312500000004</c:v>
                  </c:pt>
                  <c:pt idx="22">
                    <c:v>105.29692559999999</c:v>
                  </c:pt>
                  <c:pt idx="23">
                    <c:v>153.58619680000001</c:v>
                  </c:pt>
                  <c:pt idx="24">
                    <c:v>438.13055279999992</c:v>
                  </c:pt>
                  <c:pt idx="25">
                    <c:v>376.04893379999999</c:v>
                  </c:pt>
                  <c:pt idx="26">
                    <c:v>311.74710720000002</c:v>
                  </c:pt>
                  <c:pt idx="27">
                    <c:v>262.88424959999998</c:v>
                  </c:pt>
                  <c:pt idx="28">
                    <c:v>295.75219750000002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0.747</c:v>
                </c:pt>
                <c:pt idx="1">
                  <c:v>27.785</c:v>
                </c:pt>
                <c:pt idx="2">
                  <c:v>149.48599999999999</c:v>
                </c:pt>
                <c:pt idx="3">
                  <c:v>454.64499999999998</c:v>
                </c:pt>
                <c:pt idx="4">
                  <c:v>2705.0569999999998</c:v>
                </c:pt>
                <c:pt idx="5">
                  <c:v>1628.624</c:v>
                </c:pt>
                <c:pt idx="6">
                  <c:v>993.35299999999995</c:v>
                </c:pt>
                <c:pt idx="7">
                  <c:v>104.64100000000001</c:v>
                </c:pt>
                <c:pt idx="8">
                  <c:v>62.262999999999998</c:v>
                </c:pt>
                <c:pt idx="10">
                  <c:v>25.126000000000001</c:v>
                </c:pt>
                <c:pt idx="11">
                  <c:v>186.56700000000001</c:v>
                </c:pt>
                <c:pt idx="12">
                  <c:v>641.87099999999998</c:v>
                </c:pt>
                <c:pt idx="13">
                  <c:v>626.62800000000004</c:v>
                </c:pt>
                <c:pt idx="14">
                  <c:v>1417.1020000000001</c:v>
                </c:pt>
                <c:pt idx="15">
                  <c:v>1514.115</c:v>
                </c:pt>
                <c:pt idx="16">
                  <c:v>1314.3810000000001</c:v>
                </c:pt>
                <c:pt idx="17">
                  <c:v>984.24599999999998</c:v>
                </c:pt>
                <c:pt idx="18">
                  <c:v>667.77599999999995</c:v>
                </c:pt>
                <c:pt idx="20">
                  <c:v>25.936</c:v>
                </c:pt>
                <c:pt idx="21">
                  <c:v>215.125</c:v>
                </c:pt>
                <c:pt idx="22">
                  <c:v>795.29399999999998</c:v>
                </c:pt>
                <c:pt idx="23">
                  <c:v>1067.3119999999999</c:v>
                </c:pt>
                <c:pt idx="24">
                  <c:v>4102.3459999999995</c:v>
                </c:pt>
                <c:pt idx="25">
                  <c:v>3170.7330000000002</c:v>
                </c:pt>
                <c:pt idx="26">
                  <c:v>2312.6640000000002</c:v>
                </c:pt>
                <c:pt idx="27">
                  <c:v>1091.712</c:v>
                </c:pt>
                <c:pt idx="28">
                  <c:v>731.15499999999997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5705728"/>
        <c:axId val="155707264"/>
      </c:barChart>
      <c:catAx>
        <c:axId val="155705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5707264"/>
        <c:crosses val="autoZero"/>
        <c:auto val="1"/>
        <c:lblAlgn val="ctr"/>
        <c:lblOffset val="100"/>
        <c:noMultiLvlLbl val="0"/>
      </c:catAx>
      <c:valAx>
        <c:axId val="155707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31222195984549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57057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25860.330999999998</c:v>
                </c:pt>
                <c:pt idx="1">
                  <c:v>2178.34</c:v>
                </c:pt>
                <c:pt idx="2">
                  <c:v>65.454999999999998</c:v>
                </c:pt>
                <c:pt idx="3">
                  <c:v>2470.3679999999999</c:v>
                </c:pt>
                <c:pt idx="4">
                  <c:v>4480.5569999999998</c:v>
                </c:pt>
                <c:pt idx="5">
                  <c:v>384.65899999999999</c:v>
                </c:pt>
                <c:pt idx="6">
                  <c:v>2273.1550000000002</c:v>
                </c:pt>
                <c:pt idx="7">
                  <c:v>1219.2860000000001</c:v>
                </c:pt>
                <c:pt idx="8">
                  <c:v>5777.7350000000006</c:v>
                </c:pt>
                <c:pt idx="9">
                  <c:v>2628.828</c:v>
                </c:pt>
                <c:pt idx="10">
                  <c:v>3689.7469999999998</c:v>
                </c:pt>
                <c:pt idx="11">
                  <c:v>3968.0990000000002</c:v>
                </c:pt>
                <c:pt idx="12">
                  <c:v>11588.576999999999</c:v>
                </c:pt>
                <c:pt idx="13">
                  <c:v>0.28299999999999997</c:v>
                </c:pt>
                <c:pt idx="14">
                  <c:v>3634.4809999999998</c:v>
                </c:pt>
                <c:pt idx="15">
                  <c:v>3780.172</c:v>
                </c:pt>
                <c:pt idx="16">
                  <c:v>3598.9650000000001</c:v>
                </c:pt>
                <c:pt idx="17">
                  <c:v>4702.4359999999997</c:v>
                </c:pt>
                <c:pt idx="18">
                  <c:v>6017.9459999999999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876224"/>
        <c:axId val="115874048"/>
      </c:barChart>
      <c:valAx>
        <c:axId val="115874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5876224"/>
        <c:crosses val="max"/>
        <c:crossBetween val="between"/>
      </c:valAx>
      <c:catAx>
        <c:axId val="11587622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874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25860.330999999998</c:v>
                </c:pt>
                <c:pt idx="1">
                  <c:v>2178.34</c:v>
                </c:pt>
                <c:pt idx="2">
                  <c:v>65.454999999999998</c:v>
                </c:pt>
                <c:pt idx="3">
                  <c:v>2470.3679999999999</c:v>
                </c:pt>
                <c:pt idx="4">
                  <c:v>4480.5569999999998</c:v>
                </c:pt>
                <c:pt idx="5">
                  <c:v>384.65899999999999</c:v>
                </c:pt>
                <c:pt idx="6">
                  <c:v>2273.1550000000002</c:v>
                </c:pt>
                <c:pt idx="7">
                  <c:v>1219.2860000000001</c:v>
                </c:pt>
                <c:pt idx="8">
                  <c:v>5777.7350000000006</c:v>
                </c:pt>
                <c:pt idx="9">
                  <c:v>2628.828</c:v>
                </c:pt>
                <c:pt idx="10">
                  <c:v>3689.7469999999998</c:v>
                </c:pt>
                <c:pt idx="11">
                  <c:v>3968.0990000000002</c:v>
                </c:pt>
                <c:pt idx="12">
                  <c:v>11588.576999999999</c:v>
                </c:pt>
                <c:pt idx="13">
                  <c:v>0.28299999999999997</c:v>
                </c:pt>
                <c:pt idx="14">
                  <c:v>3634.4809999999998</c:v>
                </c:pt>
                <c:pt idx="15">
                  <c:v>3780.172</c:v>
                </c:pt>
                <c:pt idx="16">
                  <c:v>3598.9650000000001</c:v>
                </c:pt>
                <c:pt idx="17">
                  <c:v>4702.4359999999997</c:v>
                </c:pt>
                <c:pt idx="18">
                  <c:v>6017.9459999999999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395264"/>
        <c:axId val="115932544"/>
      </c:barChart>
      <c:valAx>
        <c:axId val="115932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395264"/>
        <c:crosses val="max"/>
        <c:crossBetween val="between"/>
      </c:valAx>
      <c:catAx>
        <c:axId val="12039526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932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</a:t>
            </a:r>
            <a:r>
              <a:rPr lang="en-US" baseline="0"/>
              <a:t> </a:t>
            </a:r>
            <a:r>
              <a:rPr lang="en-US"/>
              <a:t>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121.26300000000001</c:v>
                </c:pt>
                <c:pt idx="1">
                  <c:v>2897.777</c:v>
                </c:pt>
                <c:pt idx="2">
                  <c:v>11527.266</c:v>
                </c:pt>
                <c:pt idx="3">
                  <c:v>6464.96</c:v>
                </c:pt>
                <c:pt idx="4">
                  <c:v>494.99799999999999</c:v>
                </c:pt>
                <c:pt idx="5">
                  <c:v>131.66999999999999</c:v>
                </c:pt>
                <c:pt idx="6">
                  <c:v>17.562999999999999</c:v>
                </c:pt>
                <c:pt idx="8">
                  <c:v>27.303999999999998</c:v>
                </c:pt>
                <c:pt idx="9">
                  <c:v>484.79700000000003</c:v>
                </c:pt>
                <c:pt idx="10">
                  <c:v>946.23500000000001</c:v>
                </c:pt>
                <c:pt idx="11">
                  <c:v>1295.2950000000001</c:v>
                </c:pt>
                <c:pt idx="12">
                  <c:v>1091.2919999999999</c:v>
                </c:pt>
                <c:pt idx="13">
                  <c:v>243.798</c:v>
                </c:pt>
                <c:pt idx="14">
                  <c:v>390.27199999999999</c:v>
                </c:pt>
                <c:pt idx="16">
                  <c:v>148.56700000000001</c:v>
                </c:pt>
                <c:pt idx="17">
                  <c:v>3382.5740000000001</c:v>
                </c:pt>
                <c:pt idx="18">
                  <c:v>12473.503000000001</c:v>
                </c:pt>
                <c:pt idx="19">
                  <c:v>7760.2550000000001</c:v>
                </c:pt>
                <c:pt idx="20">
                  <c:v>1586.29</c:v>
                </c:pt>
                <c:pt idx="21">
                  <c:v>375.46899999999999</c:v>
                </c:pt>
                <c:pt idx="22">
                  <c:v>407.834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89.849622099999991</c:v>
                  </c:pt>
                  <c:pt idx="1">
                    <c:v>838.4000496000001</c:v>
                  </c:pt>
                  <c:pt idx="2">
                    <c:v>1535.3845537977063</c:v>
                  </c:pt>
                  <c:pt idx="3">
                    <c:v>807.98969707123251</c:v>
                  </c:pt>
                  <c:pt idx="4">
                    <c:v>178.95241559999999</c:v>
                  </c:pt>
                  <c:pt idx="5">
                    <c:v>8.2263873000000007</c:v>
                  </c:pt>
                  <c:pt idx="6">
                    <c:v>0</c:v>
                  </c:pt>
                  <c:pt idx="8">
                    <c:v>266.91872040000004</c:v>
                  </c:pt>
                  <c:pt idx="9">
                    <c:v>1619.8536374999999</c:v>
                  </c:pt>
                  <c:pt idx="10">
                    <c:v>1817.0193483025964</c:v>
                  </c:pt>
                  <c:pt idx="11">
                    <c:v>1018.1846678279353</c:v>
                  </c:pt>
                  <c:pt idx="12">
                    <c:v>673.90530000000001</c:v>
                  </c:pt>
                  <c:pt idx="13">
                    <c:v>482.02720799999997</c:v>
                  </c:pt>
                  <c:pt idx="14">
                    <c:v>141.75176854290336</c:v>
                  </c:pt>
                  <c:pt idx="16">
                    <c:v>282.69459540000003</c:v>
                  </c:pt>
                  <c:pt idx="17">
                    <c:v>1974.2163582000003</c:v>
                  </c:pt>
                  <c:pt idx="18">
                    <c:v>3372.7203564000001</c:v>
                  </c:pt>
                  <c:pt idx="19">
                    <c:v>1595.2959924000002</c:v>
                  </c:pt>
                  <c:pt idx="20">
                    <c:v>648.64837680000005</c:v>
                  </c:pt>
                  <c:pt idx="21">
                    <c:v>373.18036260000002</c:v>
                  </c:pt>
                  <c:pt idx="22">
                    <c:v>76.417553900000001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89.849622099999991</c:v>
                  </c:pt>
                  <c:pt idx="1">
                    <c:v>838.4000496000001</c:v>
                  </c:pt>
                  <c:pt idx="2">
                    <c:v>1535.3845537977063</c:v>
                  </c:pt>
                  <c:pt idx="3">
                    <c:v>807.98969707123251</c:v>
                  </c:pt>
                  <c:pt idx="4">
                    <c:v>178.95241559999999</c:v>
                  </c:pt>
                  <c:pt idx="5">
                    <c:v>8.2263873000000007</c:v>
                  </c:pt>
                  <c:pt idx="6">
                    <c:v>0</c:v>
                  </c:pt>
                  <c:pt idx="8">
                    <c:v>266.91872040000004</c:v>
                  </c:pt>
                  <c:pt idx="9">
                    <c:v>1619.8536374999999</c:v>
                  </c:pt>
                  <c:pt idx="10">
                    <c:v>1817.0193483025964</c:v>
                  </c:pt>
                  <c:pt idx="11">
                    <c:v>1018.1846678279353</c:v>
                  </c:pt>
                  <c:pt idx="12">
                    <c:v>673.90530000000001</c:v>
                  </c:pt>
                  <c:pt idx="13">
                    <c:v>482.02720799999997</c:v>
                  </c:pt>
                  <c:pt idx="14">
                    <c:v>141.75176854290336</c:v>
                  </c:pt>
                  <c:pt idx="16">
                    <c:v>282.69459540000003</c:v>
                  </c:pt>
                  <c:pt idx="17">
                    <c:v>1974.2163582000003</c:v>
                  </c:pt>
                  <c:pt idx="18">
                    <c:v>3372.7203564000001</c:v>
                  </c:pt>
                  <c:pt idx="19">
                    <c:v>1595.2959924000002</c:v>
                  </c:pt>
                  <c:pt idx="20">
                    <c:v>648.64837680000005</c:v>
                  </c:pt>
                  <c:pt idx="21">
                    <c:v>373.18036260000002</c:v>
                  </c:pt>
                  <c:pt idx="22">
                    <c:v>76.417553900000001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100.357</c:v>
                </c:pt>
                <c:pt idx="1">
                  <c:v>1987.672</c:v>
                </c:pt>
                <c:pt idx="2">
                  <c:v>9109.4079999999994</c:v>
                </c:pt>
                <c:pt idx="3">
                  <c:v>5691.7950000000001</c:v>
                </c:pt>
                <c:pt idx="4">
                  <c:v>573.19799999999998</c:v>
                </c:pt>
                <c:pt idx="5">
                  <c:v>16.683</c:v>
                </c:pt>
                <c:pt idx="6">
                  <c:v>0</c:v>
                </c:pt>
                <c:pt idx="8">
                  <c:v>480.15600000000001</c:v>
                </c:pt>
                <c:pt idx="9">
                  <c:v>13223.295</c:v>
                </c:pt>
                <c:pt idx="10">
                  <c:v>16942.471000000001</c:v>
                </c:pt>
                <c:pt idx="11">
                  <c:v>6515.3469999999998</c:v>
                </c:pt>
                <c:pt idx="12">
                  <c:v>4410.375</c:v>
                </c:pt>
                <c:pt idx="13">
                  <c:v>2852.232</c:v>
                </c:pt>
                <c:pt idx="14">
                  <c:v>588.41</c:v>
                </c:pt>
                <c:pt idx="16">
                  <c:v>584.44200000000001</c:v>
                </c:pt>
                <c:pt idx="17">
                  <c:v>15221.406000000001</c:v>
                </c:pt>
                <c:pt idx="18">
                  <c:v>26004.011999999999</c:v>
                </c:pt>
                <c:pt idx="19">
                  <c:v>12299.892</c:v>
                </c:pt>
                <c:pt idx="20">
                  <c:v>5001.1440000000002</c:v>
                </c:pt>
                <c:pt idx="21">
                  <c:v>2877.2579999999998</c:v>
                </c:pt>
                <c:pt idx="22">
                  <c:v>589.18700000000001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41952"/>
        <c:axId val="120543488"/>
      </c:barChart>
      <c:catAx>
        <c:axId val="120541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43488"/>
        <c:crosses val="autoZero"/>
        <c:auto val="1"/>
        <c:lblAlgn val="ctr"/>
        <c:lblOffset val="100"/>
        <c:noMultiLvlLbl val="0"/>
      </c:catAx>
      <c:valAx>
        <c:axId val="120543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541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20804.708484442643</c:v>
                </c:pt>
                <c:pt idx="1">
                  <c:v>67415.054173327764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121.26300000000001</c:v>
                </c:pt>
                <c:pt idx="1">
                  <c:v>2897.777</c:v>
                </c:pt>
                <c:pt idx="2">
                  <c:v>11527.266</c:v>
                </c:pt>
                <c:pt idx="3">
                  <c:v>6464.96</c:v>
                </c:pt>
                <c:pt idx="4">
                  <c:v>494.99799999999999</c:v>
                </c:pt>
                <c:pt idx="5">
                  <c:v>131.66999999999999</c:v>
                </c:pt>
                <c:pt idx="6">
                  <c:v>17.562999999999999</c:v>
                </c:pt>
                <c:pt idx="8">
                  <c:v>27.303999999999998</c:v>
                </c:pt>
                <c:pt idx="9">
                  <c:v>484.79700000000003</c:v>
                </c:pt>
                <c:pt idx="10">
                  <c:v>946.23500000000001</c:v>
                </c:pt>
                <c:pt idx="11">
                  <c:v>1295.2950000000001</c:v>
                </c:pt>
                <c:pt idx="12">
                  <c:v>1091.2919999999999</c:v>
                </c:pt>
                <c:pt idx="13">
                  <c:v>243.798</c:v>
                </c:pt>
                <c:pt idx="14">
                  <c:v>390.27199999999999</c:v>
                </c:pt>
                <c:pt idx="16">
                  <c:v>148.56700000000001</c:v>
                </c:pt>
                <c:pt idx="17">
                  <c:v>3382.5740000000001</c:v>
                </c:pt>
                <c:pt idx="18">
                  <c:v>12473.503000000001</c:v>
                </c:pt>
                <c:pt idx="19">
                  <c:v>7760.2550000000001</c:v>
                </c:pt>
                <c:pt idx="20">
                  <c:v>1586.29</c:v>
                </c:pt>
                <c:pt idx="21">
                  <c:v>375.46899999999999</c:v>
                </c:pt>
                <c:pt idx="22">
                  <c:v>407.834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89.849622099999991</c:v>
                  </c:pt>
                  <c:pt idx="1">
                    <c:v>838.4000496000001</c:v>
                  </c:pt>
                  <c:pt idx="2">
                    <c:v>1535.3845537977063</c:v>
                  </c:pt>
                  <c:pt idx="3">
                    <c:v>807.98969707123251</c:v>
                  </c:pt>
                  <c:pt idx="4">
                    <c:v>178.95241559999999</c:v>
                  </c:pt>
                  <c:pt idx="5">
                    <c:v>8.2263873000000007</c:v>
                  </c:pt>
                  <c:pt idx="6">
                    <c:v>0</c:v>
                  </c:pt>
                  <c:pt idx="8">
                    <c:v>266.91872040000004</c:v>
                  </c:pt>
                  <c:pt idx="9">
                    <c:v>1619.8536374999999</c:v>
                  </c:pt>
                  <c:pt idx="10">
                    <c:v>1817.0193483025964</c:v>
                  </c:pt>
                  <c:pt idx="11">
                    <c:v>1018.1846678279353</c:v>
                  </c:pt>
                  <c:pt idx="12">
                    <c:v>673.90530000000001</c:v>
                  </c:pt>
                  <c:pt idx="13">
                    <c:v>482.02720799999997</c:v>
                  </c:pt>
                  <c:pt idx="14">
                    <c:v>141.75176854290336</c:v>
                  </c:pt>
                  <c:pt idx="16">
                    <c:v>282.69459540000003</c:v>
                  </c:pt>
                  <c:pt idx="17">
                    <c:v>1974.2163582000003</c:v>
                  </c:pt>
                  <c:pt idx="18">
                    <c:v>3372.7203564000001</c:v>
                  </c:pt>
                  <c:pt idx="19">
                    <c:v>1595.2959924000002</c:v>
                  </c:pt>
                  <c:pt idx="20">
                    <c:v>648.64837680000005</c:v>
                  </c:pt>
                  <c:pt idx="21">
                    <c:v>373.18036260000002</c:v>
                  </c:pt>
                  <c:pt idx="22">
                    <c:v>76.417553900000001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89.849622099999991</c:v>
                  </c:pt>
                  <c:pt idx="1">
                    <c:v>838.4000496000001</c:v>
                  </c:pt>
                  <c:pt idx="2">
                    <c:v>1535.3845537977063</c:v>
                  </c:pt>
                  <c:pt idx="3">
                    <c:v>807.98969707123251</c:v>
                  </c:pt>
                  <c:pt idx="4">
                    <c:v>178.95241559999999</c:v>
                  </c:pt>
                  <c:pt idx="5">
                    <c:v>8.2263873000000007</c:v>
                  </c:pt>
                  <c:pt idx="6">
                    <c:v>0</c:v>
                  </c:pt>
                  <c:pt idx="8">
                    <c:v>266.91872040000004</c:v>
                  </c:pt>
                  <c:pt idx="9">
                    <c:v>1619.8536374999999</c:v>
                  </c:pt>
                  <c:pt idx="10">
                    <c:v>1817.0193483025964</c:v>
                  </c:pt>
                  <c:pt idx="11">
                    <c:v>1018.1846678279353</c:v>
                  </c:pt>
                  <c:pt idx="12">
                    <c:v>673.90530000000001</c:v>
                  </c:pt>
                  <c:pt idx="13">
                    <c:v>482.02720799999997</c:v>
                  </c:pt>
                  <c:pt idx="14">
                    <c:v>141.75176854290336</c:v>
                  </c:pt>
                  <c:pt idx="16">
                    <c:v>282.69459540000003</c:v>
                  </c:pt>
                  <c:pt idx="17">
                    <c:v>1974.2163582000003</c:v>
                  </c:pt>
                  <c:pt idx="18">
                    <c:v>3372.7203564000001</c:v>
                  </c:pt>
                  <c:pt idx="19">
                    <c:v>1595.2959924000002</c:v>
                  </c:pt>
                  <c:pt idx="20">
                    <c:v>648.64837680000005</c:v>
                  </c:pt>
                  <c:pt idx="21">
                    <c:v>373.18036260000002</c:v>
                  </c:pt>
                  <c:pt idx="22">
                    <c:v>76.417553900000001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100.357</c:v>
                </c:pt>
                <c:pt idx="1">
                  <c:v>1987.672</c:v>
                </c:pt>
                <c:pt idx="2">
                  <c:v>9109.4079999999994</c:v>
                </c:pt>
                <c:pt idx="3">
                  <c:v>5691.7950000000001</c:v>
                </c:pt>
                <c:pt idx="4">
                  <c:v>573.19799999999998</c:v>
                </c:pt>
                <c:pt idx="5">
                  <c:v>16.683</c:v>
                </c:pt>
                <c:pt idx="6">
                  <c:v>0</c:v>
                </c:pt>
                <c:pt idx="8">
                  <c:v>480.15600000000001</c:v>
                </c:pt>
                <c:pt idx="9">
                  <c:v>13223.295</c:v>
                </c:pt>
                <c:pt idx="10">
                  <c:v>16942.471000000001</c:v>
                </c:pt>
                <c:pt idx="11">
                  <c:v>6515.3469999999998</c:v>
                </c:pt>
                <c:pt idx="12">
                  <c:v>4410.375</c:v>
                </c:pt>
                <c:pt idx="13">
                  <c:v>2852.232</c:v>
                </c:pt>
                <c:pt idx="14">
                  <c:v>588.41</c:v>
                </c:pt>
                <c:pt idx="16">
                  <c:v>584.44200000000001</c:v>
                </c:pt>
                <c:pt idx="17">
                  <c:v>15221.406000000001</c:v>
                </c:pt>
                <c:pt idx="18">
                  <c:v>26004.011999999999</c:v>
                </c:pt>
                <c:pt idx="19">
                  <c:v>12299.892</c:v>
                </c:pt>
                <c:pt idx="20">
                  <c:v>5001.1440000000002</c:v>
                </c:pt>
                <c:pt idx="21">
                  <c:v>2877.2579999999998</c:v>
                </c:pt>
                <c:pt idx="22">
                  <c:v>589.18700000000001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709504"/>
        <c:axId val="120711040"/>
      </c:barChart>
      <c:catAx>
        <c:axId val="120709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711040"/>
        <c:crosses val="autoZero"/>
        <c:auto val="1"/>
        <c:lblAlgn val="ctr"/>
        <c:lblOffset val="100"/>
        <c:noMultiLvlLbl val="0"/>
      </c:catAx>
      <c:valAx>
        <c:axId val="120711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709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62.658000000000001</c:v>
                </c:pt>
                <c:pt idx="1">
                  <c:v>1736.577</c:v>
                </c:pt>
                <c:pt idx="2">
                  <c:v>8825.5789999999997</c:v>
                </c:pt>
                <c:pt idx="3">
                  <c:v>7888.7820000000002</c:v>
                </c:pt>
                <c:pt idx="4">
                  <c:v>2779.3090000000002</c:v>
                </c:pt>
                <c:pt idx="5">
                  <c:v>283.613</c:v>
                </c:pt>
                <c:pt idx="6">
                  <c:v>75.34</c:v>
                </c:pt>
                <c:pt idx="7">
                  <c:v>3.5459999999999998</c:v>
                </c:pt>
                <c:pt idx="8">
                  <c:v>9.1999999999999998E-2</c:v>
                </c:pt>
                <c:pt idx="10">
                  <c:v>65.09</c:v>
                </c:pt>
                <c:pt idx="11">
                  <c:v>1372.69</c:v>
                </c:pt>
                <c:pt idx="12">
                  <c:v>2056.5639999999999</c:v>
                </c:pt>
                <c:pt idx="13">
                  <c:v>667.96</c:v>
                </c:pt>
                <c:pt idx="14">
                  <c:v>308.13499999999999</c:v>
                </c:pt>
                <c:pt idx="15">
                  <c:v>3.5409999999999999</c:v>
                </c:pt>
                <c:pt idx="16">
                  <c:v>5.01</c:v>
                </c:pt>
                <c:pt idx="17">
                  <c:v>0</c:v>
                </c:pt>
                <c:pt idx="18">
                  <c:v>4.0000000000000001E-3</c:v>
                </c:pt>
                <c:pt idx="20">
                  <c:v>127.748</c:v>
                </c:pt>
                <c:pt idx="21">
                  <c:v>3109.2669999999998</c:v>
                </c:pt>
                <c:pt idx="22">
                  <c:v>10882.143</c:v>
                </c:pt>
                <c:pt idx="23">
                  <c:v>8556.7420000000002</c:v>
                </c:pt>
                <c:pt idx="24">
                  <c:v>3087.444</c:v>
                </c:pt>
                <c:pt idx="25">
                  <c:v>287.154</c:v>
                </c:pt>
                <c:pt idx="26">
                  <c:v>80.349999999999994</c:v>
                </c:pt>
                <c:pt idx="27">
                  <c:v>3.5470000000000002</c:v>
                </c:pt>
                <c:pt idx="28">
                  <c:v>9.7000000000000003E-2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74.964765</c:v>
                  </c:pt>
                  <c:pt idx="1">
                    <c:v>835.80069979999985</c:v>
                  </c:pt>
                  <c:pt idx="2">
                    <c:v>951.56958029999998</c:v>
                  </c:pt>
                  <c:pt idx="3">
                    <c:v>731.58943220000003</c:v>
                  </c:pt>
                  <c:pt idx="4">
                    <c:v>990.44354880000003</c:v>
                  </c:pt>
                  <c:pt idx="5">
                    <c:v>339.68339699999996</c:v>
                  </c:pt>
                  <c:pt idx="6">
                    <c:v>127.82589089999999</c:v>
                  </c:pt>
                  <c:pt idx="7">
                    <c:v>12.597946199999999</c:v>
                  </c:pt>
                  <c:pt idx="8">
                    <c:v>9.2967893999999998</c:v>
                  </c:pt>
                  <c:pt idx="10">
                    <c:v>851.83704269999998</c:v>
                  </c:pt>
                  <c:pt idx="11">
                    <c:v>1758.8330219999998</c:v>
                  </c:pt>
                  <c:pt idx="12">
                    <c:v>1330.6585248000001</c:v>
                  </c:pt>
                  <c:pt idx="13">
                    <c:v>556.83982859999992</c:v>
                  </c:pt>
                  <c:pt idx="14">
                    <c:v>490.78942960000001</c:v>
                  </c:pt>
                  <c:pt idx="15">
                    <c:v>332.39245050000005</c:v>
                  </c:pt>
                  <c:pt idx="16">
                    <c:v>152.45883999999998</c:v>
                  </c:pt>
                  <c:pt idx="17">
                    <c:v>57.78454</c:v>
                  </c:pt>
                  <c:pt idx="18">
                    <c:v>56.292247600000003</c:v>
                  </c:pt>
                  <c:pt idx="20">
                    <c:v>855.87774999999999</c:v>
                  </c:pt>
                  <c:pt idx="21">
                    <c:v>1933.5006263999996</c:v>
                  </c:pt>
                  <c:pt idx="22">
                    <c:v>1638.8902176000001</c:v>
                  </c:pt>
                  <c:pt idx="23">
                    <c:v>930.73525250000012</c:v>
                  </c:pt>
                  <c:pt idx="24">
                    <c:v>1111.5710918</c:v>
                  </c:pt>
                  <c:pt idx="25">
                    <c:v>480.46196049999998</c:v>
                  </c:pt>
                  <c:pt idx="26">
                    <c:v>202.1380905</c:v>
                  </c:pt>
                  <c:pt idx="27">
                    <c:v>58.903934099999994</c:v>
                  </c:pt>
                  <c:pt idx="28">
                    <c:v>56.943404000000001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74.964765</c:v>
                  </c:pt>
                  <c:pt idx="1">
                    <c:v>835.80069979999985</c:v>
                  </c:pt>
                  <c:pt idx="2">
                    <c:v>951.56958029999998</c:v>
                  </c:pt>
                  <c:pt idx="3">
                    <c:v>731.58943220000003</c:v>
                  </c:pt>
                  <c:pt idx="4">
                    <c:v>990.44354880000003</c:v>
                  </c:pt>
                  <c:pt idx="5">
                    <c:v>339.68339699999996</c:v>
                  </c:pt>
                  <c:pt idx="6">
                    <c:v>127.82589089999999</c:v>
                  </c:pt>
                  <c:pt idx="7">
                    <c:v>12.597946199999999</c:v>
                  </c:pt>
                  <c:pt idx="8">
                    <c:v>9.2967893999999998</c:v>
                  </c:pt>
                  <c:pt idx="10">
                    <c:v>851.83704269999998</c:v>
                  </c:pt>
                  <c:pt idx="11">
                    <c:v>1758.8330219999998</c:v>
                  </c:pt>
                  <c:pt idx="12">
                    <c:v>1330.6585248000001</c:v>
                  </c:pt>
                  <c:pt idx="13">
                    <c:v>556.83982859999992</c:v>
                  </c:pt>
                  <c:pt idx="14">
                    <c:v>490.78942960000001</c:v>
                  </c:pt>
                  <c:pt idx="15">
                    <c:v>332.39245050000005</c:v>
                  </c:pt>
                  <c:pt idx="16">
                    <c:v>152.45883999999998</c:v>
                  </c:pt>
                  <c:pt idx="17">
                    <c:v>57.78454</c:v>
                  </c:pt>
                  <c:pt idx="18">
                    <c:v>56.292247600000003</c:v>
                  </c:pt>
                  <c:pt idx="20">
                    <c:v>855.87774999999999</c:v>
                  </c:pt>
                  <c:pt idx="21">
                    <c:v>1933.5006263999996</c:v>
                  </c:pt>
                  <c:pt idx="22">
                    <c:v>1638.8902176000001</c:v>
                  </c:pt>
                  <c:pt idx="23">
                    <c:v>930.73525250000012</c:v>
                  </c:pt>
                  <c:pt idx="24">
                    <c:v>1111.5710918</c:v>
                  </c:pt>
                  <c:pt idx="25">
                    <c:v>480.46196049999998</c:v>
                  </c:pt>
                  <c:pt idx="26">
                    <c:v>202.1380905</c:v>
                  </c:pt>
                  <c:pt idx="27">
                    <c:v>58.903934099999994</c:v>
                  </c:pt>
                  <c:pt idx="28">
                    <c:v>56.943404000000001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141.15</c:v>
                </c:pt>
                <c:pt idx="1">
                  <c:v>2275.5259999999998</c:v>
                </c:pt>
                <c:pt idx="2">
                  <c:v>2867.0369999999998</c:v>
                </c:pt>
                <c:pt idx="3">
                  <c:v>2683.7469999999998</c:v>
                </c:pt>
                <c:pt idx="4">
                  <c:v>6955.3620000000001</c:v>
                </c:pt>
                <c:pt idx="5">
                  <c:v>1932.2149999999999</c:v>
                </c:pt>
                <c:pt idx="6">
                  <c:v>581.29100000000005</c:v>
                </c:pt>
                <c:pt idx="7">
                  <c:v>32.319000000000003</c:v>
                </c:pt>
                <c:pt idx="8">
                  <c:v>10.467000000000001</c:v>
                </c:pt>
                <c:pt idx="10">
                  <c:v>4887.1890000000003</c:v>
                </c:pt>
                <c:pt idx="11">
                  <c:v>17243.460999999999</c:v>
                </c:pt>
                <c:pt idx="12">
                  <c:v>10611.312</c:v>
                </c:pt>
                <c:pt idx="13">
                  <c:v>4440.509</c:v>
                </c:pt>
                <c:pt idx="14">
                  <c:v>4366.4539999999997</c:v>
                </c:pt>
                <c:pt idx="15">
                  <c:v>2159.7950000000001</c:v>
                </c:pt>
                <c:pt idx="16">
                  <c:v>931.9</c:v>
                </c:pt>
                <c:pt idx="17">
                  <c:v>262.65699999999998</c:v>
                </c:pt>
                <c:pt idx="18">
                  <c:v>109.009</c:v>
                </c:pt>
                <c:pt idx="20">
                  <c:v>5034.5749999999998</c:v>
                </c:pt>
                <c:pt idx="21">
                  <c:v>19589.671999999999</c:v>
                </c:pt>
                <c:pt idx="22">
                  <c:v>13566.972</c:v>
                </c:pt>
                <c:pt idx="23">
                  <c:v>7024.4170000000004</c:v>
                </c:pt>
                <c:pt idx="24">
                  <c:v>11307.946</c:v>
                </c:pt>
                <c:pt idx="25">
                  <c:v>4124.1369999999997</c:v>
                </c:pt>
                <c:pt idx="26">
                  <c:v>1514.143</c:v>
                </c:pt>
                <c:pt idx="27">
                  <c:v>295.851</c:v>
                </c:pt>
                <c:pt idx="28">
                  <c:v>119.629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839744"/>
        <c:axId val="120720000"/>
      </c:barChart>
      <c:catAx>
        <c:axId val="115839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720000"/>
        <c:crosses val="autoZero"/>
        <c:auto val="1"/>
        <c:lblAlgn val="ctr"/>
        <c:lblOffset val="100"/>
        <c:noMultiLvlLbl val="0"/>
      </c:catAx>
      <c:valAx>
        <c:axId val="1207200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5839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6951912289854369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62.658000000000001</c:v>
                </c:pt>
                <c:pt idx="1">
                  <c:v>1736.577</c:v>
                </c:pt>
                <c:pt idx="2">
                  <c:v>8825.5789999999997</c:v>
                </c:pt>
                <c:pt idx="3">
                  <c:v>7888.7820000000002</c:v>
                </c:pt>
                <c:pt idx="4">
                  <c:v>2779.3090000000002</c:v>
                </c:pt>
                <c:pt idx="5">
                  <c:v>283.613</c:v>
                </c:pt>
                <c:pt idx="6">
                  <c:v>75.34</c:v>
                </c:pt>
                <c:pt idx="7">
                  <c:v>3.5459999999999998</c:v>
                </c:pt>
                <c:pt idx="8">
                  <c:v>9.1999999999999998E-2</c:v>
                </c:pt>
                <c:pt idx="10">
                  <c:v>65.09</c:v>
                </c:pt>
                <c:pt idx="11">
                  <c:v>1372.69</c:v>
                </c:pt>
                <c:pt idx="12">
                  <c:v>2056.5639999999999</c:v>
                </c:pt>
                <c:pt idx="13">
                  <c:v>667.96</c:v>
                </c:pt>
                <c:pt idx="14">
                  <c:v>308.13499999999999</c:v>
                </c:pt>
                <c:pt idx="15">
                  <c:v>3.5409999999999999</c:v>
                </c:pt>
                <c:pt idx="16">
                  <c:v>5.01</c:v>
                </c:pt>
                <c:pt idx="17">
                  <c:v>0</c:v>
                </c:pt>
                <c:pt idx="18">
                  <c:v>4.0000000000000001E-3</c:v>
                </c:pt>
                <c:pt idx="20">
                  <c:v>127.748</c:v>
                </c:pt>
                <c:pt idx="21">
                  <c:v>3109.2669999999998</c:v>
                </c:pt>
                <c:pt idx="22">
                  <c:v>10882.143</c:v>
                </c:pt>
                <c:pt idx="23">
                  <c:v>8556.7420000000002</c:v>
                </c:pt>
                <c:pt idx="24">
                  <c:v>3087.444</c:v>
                </c:pt>
                <c:pt idx="25">
                  <c:v>287.154</c:v>
                </c:pt>
                <c:pt idx="26">
                  <c:v>80.349999999999994</c:v>
                </c:pt>
                <c:pt idx="27">
                  <c:v>3.5470000000000002</c:v>
                </c:pt>
                <c:pt idx="28">
                  <c:v>9.7000000000000003E-2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74.964765</c:v>
                  </c:pt>
                  <c:pt idx="1">
                    <c:v>835.80069979999985</c:v>
                  </c:pt>
                  <c:pt idx="2">
                    <c:v>951.56958029999998</c:v>
                  </c:pt>
                  <c:pt idx="3">
                    <c:v>731.58943220000003</c:v>
                  </c:pt>
                  <c:pt idx="4">
                    <c:v>990.44354880000003</c:v>
                  </c:pt>
                  <c:pt idx="5">
                    <c:v>339.68339699999996</c:v>
                  </c:pt>
                  <c:pt idx="6">
                    <c:v>127.82589089999999</c:v>
                  </c:pt>
                  <c:pt idx="7">
                    <c:v>12.597946199999999</c:v>
                  </c:pt>
                  <c:pt idx="8">
                    <c:v>9.2967893999999998</c:v>
                  </c:pt>
                  <c:pt idx="10">
                    <c:v>851.83704269999998</c:v>
                  </c:pt>
                  <c:pt idx="11">
                    <c:v>1758.8330219999998</c:v>
                  </c:pt>
                  <c:pt idx="12">
                    <c:v>1330.6585248000001</c:v>
                  </c:pt>
                  <c:pt idx="13">
                    <c:v>556.83982859999992</c:v>
                  </c:pt>
                  <c:pt idx="14">
                    <c:v>490.78942960000001</c:v>
                  </c:pt>
                  <c:pt idx="15">
                    <c:v>332.39245050000005</c:v>
                  </c:pt>
                  <c:pt idx="16">
                    <c:v>152.45883999999998</c:v>
                  </c:pt>
                  <c:pt idx="17">
                    <c:v>57.78454</c:v>
                  </c:pt>
                  <c:pt idx="18">
                    <c:v>56.292247600000003</c:v>
                  </c:pt>
                  <c:pt idx="20">
                    <c:v>855.87774999999999</c:v>
                  </c:pt>
                  <c:pt idx="21">
                    <c:v>1933.5006263999996</c:v>
                  </c:pt>
                  <c:pt idx="22">
                    <c:v>1638.8902176000001</c:v>
                  </c:pt>
                  <c:pt idx="23">
                    <c:v>930.73525250000012</c:v>
                  </c:pt>
                  <c:pt idx="24">
                    <c:v>1111.5710918</c:v>
                  </c:pt>
                  <c:pt idx="25">
                    <c:v>480.46196049999998</c:v>
                  </c:pt>
                  <c:pt idx="26">
                    <c:v>202.1380905</c:v>
                  </c:pt>
                  <c:pt idx="27">
                    <c:v>58.903934099999994</c:v>
                  </c:pt>
                  <c:pt idx="28">
                    <c:v>56.943404000000001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74.964765</c:v>
                  </c:pt>
                  <c:pt idx="1">
                    <c:v>835.80069979999985</c:v>
                  </c:pt>
                  <c:pt idx="2">
                    <c:v>951.56958029999998</c:v>
                  </c:pt>
                  <c:pt idx="3">
                    <c:v>731.58943220000003</c:v>
                  </c:pt>
                  <c:pt idx="4">
                    <c:v>990.44354880000003</c:v>
                  </c:pt>
                  <c:pt idx="5">
                    <c:v>339.68339699999996</c:v>
                  </c:pt>
                  <c:pt idx="6">
                    <c:v>127.82589089999999</c:v>
                  </c:pt>
                  <c:pt idx="7">
                    <c:v>12.597946199999999</c:v>
                  </c:pt>
                  <c:pt idx="8">
                    <c:v>9.2967893999999998</c:v>
                  </c:pt>
                  <c:pt idx="10">
                    <c:v>851.83704269999998</c:v>
                  </c:pt>
                  <c:pt idx="11">
                    <c:v>1758.8330219999998</c:v>
                  </c:pt>
                  <c:pt idx="12">
                    <c:v>1330.6585248000001</c:v>
                  </c:pt>
                  <c:pt idx="13">
                    <c:v>556.83982859999992</c:v>
                  </c:pt>
                  <c:pt idx="14">
                    <c:v>490.78942960000001</c:v>
                  </c:pt>
                  <c:pt idx="15">
                    <c:v>332.39245050000005</c:v>
                  </c:pt>
                  <c:pt idx="16">
                    <c:v>152.45883999999998</c:v>
                  </c:pt>
                  <c:pt idx="17">
                    <c:v>57.78454</c:v>
                  </c:pt>
                  <c:pt idx="18">
                    <c:v>56.292247600000003</c:v>
                  </c:pt>
                  <c:pt idx="20">
                    <c:v>855.87774999999999</c:v>
                  </c:pt>
                  <c:pt idx="21">
                    <c:v>1933.5006263999996</c:v>
                  </c:pt>
                  <c:pt idx="22">
                    <c:v>1638.8902176000001</c:v>
                  </c:pt>
                  <c:pt idx="23">
                    <c:v>930.73525250000012</c:v>
                  </c:pt>
                  <c:pt idx="24">
                    <c:v>1111.5710918</c:v>
                  </c:pt>
                  <c:pt idx="25">
                    <c:v>480.46196049999998</c:v>
                  </c:pt>
                  <c:pt idx="26">
                    <c:v>202.1380905</c:v>
                  </c:pt>
                  <c:pt idx="27">
                    <c:v>58.903934099999994</c:v>
                  </c:pt>
                  <c:pt idx="28">
                    <c:v>56.943404000000001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141.15</c:v>
                </c:pt>
                <c:pt idx="1">
                  <c:v>2275.5259999999998</c:v>
                </c:pt>
                <c:pt idx="2">
                  <c:v>2867.0369999999998</c:v>
                </c:pt>
                <c:pt idx="3">
                  <c:v>2683.7469999999998</c:v>
                </c:pt>
                <c:pt idx="4">
                  <c:v>6955.3620000000001</c:v>
                </c:pt>
                <c:pt idx="5">
                  <c:v>1932.2149999999999</c:v>
                </c:pt>
                <c:pt idx="6">
                  <c:v>581.29100000000005</c:v>
                </c:pt>
                <c:pt idx="7">
                  <c:v>32.319000000000003</c:v>
                </c:pt>
                <c:pt idx="8">
                  <c:v>10.467000000000001</c:v>
                </c:pt>
                <c:pt idx="10">
                  <c:v>4887.1890000000003</c:v>
                </c:pt>
                <c:pt idx="11">
                  <c:v>17243.460999999999</c:v>
                </c:pt>
                <c:pt idx="12">
                  <c:v>10611.312</c:v>
                </c:pt>
                <c:pt idx="13">
                  <c:v>4440.509</c:v>
                </c:pt>
                <c:pt idx="14">
                  <c:v>4366.4539999999997</c:v>
                </c:pt>
                <c:pt idx="15">
                  <c:v>2159.7950000000001</c:v>
                </c:pt>
                <c:pt idx="16">
                  <c:v>931.9</c:v>
                </c:pt>
                <c:pt idx="17">
                  <c:v>262.65699999999998</c:v>
                </c:pt>
                <c:pt idx="18">
                  <c:v>109.009</c:v>
                </c:pt>
                <c:pt idx="20">
                  <c:v>5034.5749999999998</c:v>
                </c:pt>
                <c:pt idx="21">
                  <c:v>19589.671999999999</c:v>
                </c:pt>
                <c:pt idx="22">
                  <c:v>13566.972</c:v>
                </c:pt>
                <c:pt idx="23">
                  <c:v>7024.4170000000004</c:v>
                </c:pt>
                <c:pt idx="24">
                  <c:v>11307.946</c:v>
                </c:pt>
                <c:pt idx="25">
                  <c:v>4124.1369999999997</c:v>
                </c:pt>
                <c:pt idx="26">
                  <c:v>1514.143</c:v>
                </c:pt>
                <c:pt idx="27">
                  <c:v>295.851</c:v>
                </c:pt>
                <c:pt idx="28">
                  <c:v>119.629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196480"/>
        <c:axId val="120210560"/>
      </c:barChart>
      <c:catAx>
        <c:axId val="120196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210560"/>
        <c:crosses val="autoZero"/>
        <c:auto val="1"/>
        <c:lblAlgn val="ctr"/>
        <c:lblOffset val="100"/>
        <c:noMultiLvlLbl val="0"/>
      </c:catAx>
      <c:valAx>
        <c:axId val="1202105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795879889367500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0196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3089.6260000000002</c:v>
                </c:pt>
                <c:pt idx="1">
                  <c:v>670.84299999999996</c:v>
                </c:pt>
                <c:pt idx="2">
                  <c:v>6.7489999999999997</c:v>
                </c:pt>
                <c:pt idx="3">
                  <c:v>346.87099999999998</c:v>
                </c:pt>
                <c:pt idx="4">
                  <c:v>929.86199999999997</c:v>
                </c:pt>
                <c:pt idx="5">
                  <c:v>83.471999999999994</c:v>
                </c:pt>
                <c:pt idx="6">
                  <c:v>198.32300000000001</c:v>
                </c:pt>
                <c:pt idx="7">
                  <c:v>133.28700000000001</c:v>
                </c:pt>
                <c:pt idx="8">
                  <c:v>2308.5940000000001</c:v>
                </c:pt>
                <c:pt idx="9">
                  <c:v>758.32100000000003</c:v>
                </c:pt>
                <c:pt idx="10">
                  <c:v>1008.454</c:v>
                </c:pt>
                <c:pt idx="11">
                  <c:v>642.80399999999997</c:v>
                </c:pt>
                <c:pt idx="12">
                  <c:v>952.86599999999999</c:v>
                </c:pt>
                <c:pt idx="13">
                  <c:v>5.0000000000000001E-3</c:v>
                </c:pt>
                <c:pt idx="14">
                  <c:v>136.95499999999998</c:v>
                </c:pt>
                <c:pt idx="15">
                  <c:v>136.27799999999999</c:v>
                </c:pt>
                <c:pt idx="16">
                  <c:v>593.40900000000011</c:v>
                </c:pt>
                <c:pt idx="17">
                  <c:v>135.77100000000002</c:v>
                </c:pt>
                <c:pt idx="18">
                  <c:v>248.13399999999999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12992"/>
        <c:axId val="121411072"/>
      </c:barChart>
      <c:valAx>
        <c:axId val="121411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412992"/>
        <c:crosses val="max"/>
        <c:crossBetween val="between"/>
      </c:valAx>
      <c:catAx>
        <c:axId val="121412992"/>
        <c:scaling>
          <c:orientation val="maxMin"/>
        </c:scaling>
        <c:delete val="0"/>
        <c:axPos val="l"/>
        <c:majorTickMark val="out"/>
        <c:minorTickMark val="none"/>
        <c:tickLblPos val="nextTo"/>
        <c:crossAx val="1214110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3089.6260000000002</c:v>
                </c:pt>
                <c:pt idx="1">
                  <c:v>670.84299999999996</c:v>
                </c:pt>
                <c:pt idx="2">
                  <c:v>6.7489999999999997</c:v>
                </c:pt>
                <c:pt idx="3">
                  <c:v>346.87099999999998</c:v>
                </c:pt>
                <c:pt idx="4">
                  <c:v>929.86199999999997</c:v>
                </c:pt>
                <c:pt idx="5">
                  <c:v>83.471999999999994</c:v>
                </c:pt>
                <c:pt idx="6">
                  <c:v>198.32300000000001</c:v>
                </c:pt>
                <c:pt idx="7">
                  <c:v>133.28700000000001</c:v>
                </c:pt>
                <c:pt idx="8">
                  <c:v>2308.5940000000001</c:v>
                </c:pt>
                <c:pt idx="9">
                  <c:v>758.32100000000003</c:v>
                </c:pt>
                <c:pt idx="10">
                  <c:v>1008.454</c:v>
                </c:pt>
                <c:pt idx="11">
                  <c:v>642.80399999999997</c:v>
                </c:pt>
                <c:pt idx="12">
                  <c:v>952.86599999999999</c:v>
                </c:pt>
                <c:pt idx="13">
                  <c:v>5.0000000000000001E-3</c:v>
                </c:pt>
                <c:pt idx="14">
                  <c:v>136.95499999999998</c:v>
                </c:pt>
                <c:pt idx="15">
                  <c:v>136.27799999999999</c:v>
                </c:pt>
                <c:pt idx="16">
                  <c:v>593.40900000000011</c:v>
                </c:pt>
                <c:pt idx="17">
                  <c:v>135.77100000000002</c:v>
                </c:pt>
                <c:pt idx="18">
                  <c:v>248.13399999999999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242368"/>
        <c:axId val="121240192"/>
      </c:barChart>
      <c:valAx>
        <c:axId val="121240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242368"/>
        <c:crosses val="max"/>
        <c:crossBetween val="between"/>
      </c:valAx>
      <c:catAx>
        <c:axId val="121242368"/>
        <c:scaling>
          <c:orientation val="maxMin"/>
        </c:scaling>
        <c:delete val="0"/>
        <c:axPos val="l"/>
        <c:majorTickMark val="out"/>
        <c:minorTickMark val="none"/>
        <c:tickLblPos val="nextTo"/>
        <c:crossAx val="1212401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1544.8139999999999</c:v>
                </c:pt>
                <c:pt idx="1">
                  <c:v>335.42199999999997</c:v>
                </c:pt>
                <c:pt idx="2">
                  <c:v>3.3740000000000001</c:v>
                </c:pt>
                <c:pt idx="3">
                  <c:v>173.435</c:v>
                </c:pt>
                <c:pt idx="4">
                  <c:v>464.93099999999998</c:v>
                </c:pt>
                <c:pt idx="5">
                  <c:v>41.735999999999997</c:v>
                </c:pt>
                <c:pt idx="6">
                  <c:v>99.162000000000006</c:v>
                </c:pt>
                <c:pt idx="7">
                  <c:v>66.643000000000001</c:v>
                </c:pt>
                <c:pt idx="8">
                  <c:v>1154.297</c:v>
                </c:pt>
                <c:pt idx="9">
                  <c:v>379.15999999999997</c:v>
                </c:pt>
                <c:pt idx="10">
                  <c:v>504.22699999999998</c:v>
                </c:pt>
                <c:pt idx="11">
                  <c:v>321.40199999999999</c:v>
                </c:pt>
                <c:pt idx="12">
                  <c:v>476.43199999999996</c:v>
                </c:pt>
                <c:pt idx="13">
                  <c:v>2E-3</c:v>
                </c:pt>
                <c:pt idx="14">
                  <c:v>68.477000000000004</c:v>
                </c:pt>
                <c:pt idx="15">
                  <c:v>68.138999999999996</c:v>
                </c:pt>
                <c:pt idx="16">
                  <c:v>296.70500000000004</c:v>
                </c:pt>
                <c:pt idx="17">
                  <c:v>67.885000000000005</c:v>
                </c:pt>
                <c:pt idx="18">
                  <c:v>124.066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5800704"/>
        <c:axId val="115798784"/>
      </c:barChart>
      <c:valAx>
        <c:axId val="1157987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5800704"/>
        <c:crosses val="max"/>
        <c:crossBetween val="between"/>
      </c:valAx>
      <c:catAx>
        <c:axId val="1158007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798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1544.8139999999999</c:v>
                </c:pt>
                <c:pt idx="1">
                  <c:v>335.42199999999997</c:v>
                </c:pt>
                <c:pt idx="2">
                  <c:v>3.3740000000000001</c:v>
                </c:pt>
                <c:pt idx="3">
                  <c:v>173.435</c:v>
                </c:pt>
                <c:pt idx="4">
                  <c:v>464.93099999999998</c:v>
                </c:pt>
                <c:pt idx="5">
                  <c:v>41.735999999999997</c:v>
                </c:pt>
                <c:pt idx="6">
                  <c:v>99.162000000000006</c:v>
                </c:pt>
                <c:pt idx="7">
                  <c:v>66.643000000000001</c:v>
                </c:pt>
                <c:pt idx="8">
                  <c:v>1154.297</c:v>
                </c:pt>
                <c:pt idx="9">
                  <c:v>379.15999999999997</c:v>
                </c:pt>
                <c:pt idx="10">
                  <c:v>504.22699999999998</c:v>
                </c:pt>
                <c:pt idx="11">
                  <c:v>321.40199999999999</c:v>
                </c:pt>
                <c:pt idx="12">
                  <c:v>476.43199999999996</c:v>
                </c:pt>
                <c:pt idx="13">
                  <c:v>2E-3</c:v>
                </c:pt>
                <c:pt idx="14">
                  <c:v>68.477000000000004</c:v>
                </c:pt>
                <c:pt idx="15">
                  <c:v>68.138999999999996</c:v>
                </c:pt>
                <c:pt idx="16">
                  <c:v>296.70500000000004</c:v>
                </c:pt>
                <c:pt idx="17">
                  <c:v>67.885000000000005</c:v>
                </c:pt>
                <c:pt idx="18">
                  <c:v>124.066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8302208"/>
        <c:axId val="158300032"/>
      </c:barChart>
      <c:valAx>
        <c:axId val="158300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8302208"/>
        <c:crosses val="max"/>
        <c:crossBetween val="between"/>
      </c:valAx>
      <c:catAx>
        <c:axId val="158302208"/>
        <c:scaling>
          <c:orientation val="maxMin"/>
        </c:scaling>
        <c:delete val="0"/>
        <c:axPos val="l"/>
        <c:majorTickMark val="out"/>
        <c:minorTickMark val="none"/>
        <c:tickLblPos val="nextTo"/>
        <c:crossAx val="158300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54050861811378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0.45388581099301689</c:v>
                </c:pt>
                <c:pt idx="4">
                  <c:v>0.20317161478955187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0.73551854734937028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1.2082282428243141</c:v>
                </c:pt>
                <c:pt idx="17">
                  <c:v>0</c:v>
                </c:pt>
                <c:pt idx="18">
                  <c:v>1.7199404050622054</c:v>
                </c:pt>
                <c:pt idx="19">
                  <c:v>0</c:v>
                </c:pt>
                <c:pt idx="20">
                  <c:v>0</c:v>
                </c:pt>
                <c:pt idx="21">
                  <c:v>0.14006387500968717</c:v>
                </c:pt>
                <c:pt idx="22">
                  <c:v>0.32823282795532638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0.28113074742831867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0.64148568441449183</c:v>
                </c:pt>
                <c:pt idx="3">
                  <c:v>0.6076365878047757</c:v>
                </c:pt>
                <c:pt idx="4">
                  <c:v>20.105493309379796</c:v>
                </c:pt>
                <c:pt idx="5">
                  <c:v>0</c:v>
                </c:pt>
                <c:pt idx="6">
                  <c:v>2.1791774964638426</c:v>
                </c:pt>
                <c:pt idx="7">
                  <c:v>0</c:v>
                </c:pt>
                <c:pt idx="8">
                  <c:v>4.4002142024853299</c:v>
                </c:pt>
                <c:pt idx="9">
                  <c:v>11.104249304061122</c:v>
                </c:pt>
                <c:pt idx="10">
                  <c:v>0.45496402270284142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4.839485608695961</c:v>
                </c:pt>
                <c:pt idx="17">
                  <c:v>0</c:v>
                </c:pt>
                <c:pt idx="18">
                  <c:v>23.742122965241315</c:v>
                </c:pt>
                <c:pt idx="19">
                  <c:v>0</c:v>
                </c:pt>
                <c:pt idx="20">
                  <c:v>0.14006387500968717</c:v>
                </c:pt>
                <c:pt idx="21">
                  <c:v>0.16370371576994716</c:v>
                </c:pt>
                <c:pt idx="22">
                  <c:v>0.57959439938908619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9.8909094301183291</c:v>
                </c:pt>
                <c:pt idx="28">
                  <c:v>5.4242863223830318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0.42956610018345986</c:v>
                </c:pt>
                <c:pt idx="4">
                  <c:v>5.2921455806548927</c:v>
                </c:pt>
                <c:pt idx="5">
                  <c:v>0</c:v>
                </c:pt>
                <c:pt idx="6">
                  <c:v>0.15881940832060934</c:v>
                </c:pt>
                <c:pt idx="7">
                  <c:v>0</c:v>
                </c:pt>
                <c:pt idx="8">
                  <c:v>0.39659142234542927</c:v>
                </c:pt>
                <c:pt idx="9">
                  <c:v>0.55072779500508973</c:v>
                </c:pt>
                <c:pt idx="10">
                  <c:v>0</c:v>
                </c:pt>
                <c:pt idx="11">
                  <c:v>0.15087764654368507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4.8804495299645447</c:v>
                </c:pt>
                <c:pt idx="17">
                  <c:v>0</c:v>
                </c:pt>
                <c:pt idx="18">
                  <c:v>5.2564886796104267</c:v>
                </c:pt>
                <c:pt idx="19">
                  <c:v>0</c:v>
                </c:pt>
                <c:pt idx="20">
                  <c:v>0</c:v>
                </c:pt>
                <c:pt idx="21">
                  <c:v>0.23263951338896491</c:v>
                </c:pt>
                <c:pt idx="22">
                  <c:v>4.8578306147892301</c:v>
                </c:pt>
                <c:pt idx="23">
                  <c:v>0.14950880229321542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2.7573293780042039</c:v>
                </c:pt>
                <c:pt idx="28">
                  <c:v>3.4016891731338941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497792"/>
        <c:axId val="158503680"/>
      </c:barChart>
      <c:catAx>
        <c:axId val="1584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503680"/>
        <c:crosses val="autoZero"/>
        <c:auto val="1"/>
        <c:lblAlgn val="ctr"/>
        <c:lblOffset val="100"/>
        <c:noMultiLvlLbl val="0"/>
      </c:catAx>
      <c:valAx>
        <c:axId val="1585036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849779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7190710678792378E-2"/>
          <c:w val="0.7369861829748765"/>
          <c:h val="0.56902197143729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0.45388581099301689</c:v>
                </c:pt>
                <c:pt idx="4">
                  <c:v>0.20317161478955187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0.73551854734937028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1.2082282428243141</c:v>
                </c:pt>
                <c:pt idx="17">
                  <c:v>0</c:v>
                </c:pt>
                <c:pt idx="18">
                  <c:v>1.7199404050622054</c:v>
                </c:pt>
                <c:pt idx="19">
                  <c:v>0</c:v>
                </c:pt>
                <c:pt idx="20">
                  <c:v>0</c:v>
                </c:pt>
                <c:pt idx="21">
                  <c:v>0.14006387500968717</c:v>
                </c:pt>
                <c:pt idx="22">
                  <c:v>0.32823282795532638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0.28113074742831867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0.64148568441449183</c:v>
                </c:pt>
                <c:pt idx="3">
                  <c:v>0.6076365878047757</c:v>
                </c:pt>
                <c:pt idx="4">
                  <c:v>20.105493309379796</c:v>
                </c:pt>
                <c:pt idx="5">
                  <c:v>0</c:v>
                </c:pt>
                <c:pt idx="6">
                  <c:v>2.1791774964638426</c:v>
                </c:pt>
                <c:pt idx="7">
                  <c:v>0</c:v>
                </c:pt>
                <c:pt idx="8">
                  <c:v>4.4002142024853299</c:v>
                </c:pt>
                <c:pt idx="9">
                  <c:v>11.104249304061122</c:v>
                </c:pt>
                <c:pt idx="10">
                  <c:v>0.45496402270284142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4.839485608695961</c:v>
                </c:pt>
                <c:pt idx="17">
                  <c:v>0</c:v>
                </c:pt>
                <c:pt idx="18">
                  <c:v>23.742122965241315</c:v>
                </c:pt>
                <c:pt idx="19">
                  <c:v>0</c:v>
                </c:pt>
                <c:pt idx="20">
                  <c:v>0.14006387500968717</c:v>
                </c:pt>
                <c:pt idx="21">
                  <c:v>0.16370371576994716</c:v>
                </c:pt>
                <c:pt idx="22">
                  <c:v>0.57959439938908619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9.8909094301183291</c:v>
                </c:pt>
                <c:pt idx="28">
                  <c:v>5.4242863223830318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0.42956610018345986</c:v>
                </c:pt>
                <c:pt idx="4">
                  <c:v>5.2921455806548927</c:v>
                </c:pt>
                <c:pt idx="5">
                  <c:v>0</c:v>
                </c:pt>
                <c:pt idx="6">
                  <c:v>0.15881940832060934</c:v>
                </c:pt>
                <c:pt idx="7">
                  <c:v>0</c:v>
                </c:pt>
                <c:pt idx="8">
                  <c:v>0.39659142234542927</c:v>
                </c:pt>
                <c:pt idx="9">
                  <c:v>0.55072779500508973</c:v>
                </c:pt>
                <c:pt idx="10">
                  <c:v>0</c:v>
                </c:pt>
                <c:pt idx="11">
                  <c:v>0.15087764654368507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4.8804495299645447</c:v>
                </c:pt>
                <c:pt idx="17">
                  <c:v>0</c:v>
                </c:pt>
                <c:pt idx="18">
                  <c:v>5.2564886796104267</c:v>
                </c:pt>
                <c:pt idx="19">
                  <c:v>0</c:v>
                </c:pt>
                <c:pt idx="20">
                  <c:v>0</c:v>
                </c:pt>
                <c:pt idx="21">
                  <c:v>0.23263951338896491</c:v>
                </c:pt>
                <c:pt idx="22">
                  <c:v>4.8578306147892301</c:v>
                </c:pt>
                <c:pt idx="23">
                  <c:v>0.14950880229321542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2.7573293780042039</c:v>
                </c:pt>
                <c:pt idx="28">
                  <c:v>3.4016891731338941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570368"/>
        <c:axId val="158571904"/>
      </c:barChart>
      <c:catAx>
        <c:axId val="1585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1200" baseline="0"/>
            </a:pPr>
            <a:endParaRPr lang="en-US"/>
          </a:p>
        </c:txPr>
        <c:crossAx val="158571904"/>
        <c:crosses val="autoZero"/>
        <c:auto val="1"/>
        <c:lblAlgn val="ctr"/>
        <c:lblOffset val="100"/>
        <c:noMultiLvlLbl val="0"/>
      </c:catAx>
      <c:valAx>
        <c:axId val="158571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857036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0.45388581099301689</c:v>
                </c:pt>
                <c:pt idx="4">
                  <c:v>0.20317161478955187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0.73551854734937028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1.2082282428243141</c:v>
                </c:pt>
                <c:pt idx="17">
                  <c:v>0</c:v>
                </c:pt>
                <c:pt idx="18">
                  <c:v>1.7199404050622054</c:v>
                </c:pt>
                <c:pt idx="19">
                  <c:v>0</c:v>
                </c:pt>
                <c:pt idx="20">
                  <c:v>0</c:v>
                </c:pt>
                <c:pt idx="21">
                  <c:v>0.14006387500968717</c:v>
                </c:pt>
                <c:pt idx="22">
                  <c:v>0.32823282795532638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0.28113074742831867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0.64148568441449183</c:v>
                </c:pt>
                <c:pt idx="3">
                  <c:v>0.6076365878047757</c:v>
                </c:pt>
                <c:pt idx="4">
                  <c:v>20.105493309379796</c:v>
                </c:pt>
                <c:pt idx="5">
                  <c:v>0</c:v>
                </c:pt>
                <c:pt idx="6">
                  <c:v>2.1791774964638426</c:v>
                </c:pt>
                <c:pt idx="7">
                  <c:v>0</c:v>
                </c:pt>
                <c:pt idx="8">
                  <c:v>4.4002142024853299</c:v>
                </c:pt>
                <c:pt idx="9">
                  <c:v>11.104249304061122</c:v>
                </c:pt>
                <c:pt idx="10">
                  <c:v>0.45496402270284142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4.839485608695961</c:v>
                </c:pt>
                <c:pt idx="17">
                  <c:v>0</c:v>
                </c:pt>
                <c:pt idx="18">
                  <c:v>23.742122965241315</c:v>
                </c:pt>
                <c:pt idx="19">
                  <c:v>0</c:v>
                </c:pt>
                <c:pt idx="20">
                  <c:v>0.14006387500968717</c:v>
                </c:pt>
                <c:pt idx="21">
                  <c:v>0.16370371576994716</c:v>
                </c:pt>
                <c:pt idx="22">
                  <c:v>0.57959439938908619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9.8909094301183291</c:v>
                </c:pt>
                <c:pt idx="28">
                  <c:v>5.4242863223830318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0.42956610018345986</c:v>
                </c:pt>
                <c:pt idx="4">
                  <c:v>5.2921455806548927</c:v>
                </c:pt>
                <c:pt idx="5">
                  <c:v>0</c:v>
                </c:pt>
                <c:pt idx="6">
                  <c:v>0.15881940832060934</c:v>
                </c:pt>
                <c:pt idx="7">
                  <c:v>0</c:v>
                </c:pt>
                <c:pt idx="8">
                  <c:v>0.39659142234542927</c:v>
                </c:pt>
                <c:pt idx="9">
                  <c:v>0.55072779500508973</c:v>
                </c:pt>
                <c:pt idx="10">
                  <c:v>0</c:v>
                </c:pt>
                <c:pt idx="11">
                  <c:v>0.15087764654368507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4.8804495299645447</c:v>
                </c:pt>
                <c:pt idx="17">
                  <c:v>0</c:v>
                </c:pt>
                <c:pt idx="18">
                  <c:v>5.2564886796104267</c:v>
                </c:pt>
                <c:pt idx="19">
                  <c:v>0</c:v>
                </c:pt>
                <c:pt idx="20">
                  <c:v>0</c:v>
                </c:pt>
                <c:pt idx="21">
                  <c:v>0.23263951338896491</c:v>
                </c:pt>
                <c:pt idx="22">
                  <c:v>4.8578306147892301</c:v>
                </c:pt>
                <c:pt idx="23">
                  <c:v>0.14950880229321542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2.7573293780042039</c:v>
                </c:pt>
                <c:pt idx="28">
                  <c:v>3.4016891731338941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0922112"/>
        <c:axId val="120923648"/>
      </c:barChart>
      <c:catAx>
        <c:axId val="1209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0923648"/>
        <c:crosses val="autoZero"/>
        <c:auto val="1"/>
        <c:lblAlgn val="ctr"/>
        <c:lblOffset val="100"/>
        <c:noMultiLvlLbl val="0"/>
      </c:catAx>
      <c:valAx>
        <c:axId val="1209236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092211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Cumbria and Lancashire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37239.000500744543</c:v>
                </c:pt>
                <c:pt idx="1">
                  <c:v>32262.54773177487</c:v>
                </c:pt>
                <c:pt idx="2">
                  <c:v>3887.7688758076615</c:v>
                </c:pt>
                <c:pt idx="3">
                  <c:v>1097.0406269953221</c:v>
                </c:pt>
                <c:pt idx="4">
                  <c:v>1970.4824074493981</c:v>
                </c:pt>
                <c:pt idx="5">
                  <c:v>2174.1250662298521</c:v>
                </c:pt>
                <c:pt idx="6">
                  <c:v>5734.6176536120965</c:v>
                </c:pt>
                <c:pt idx="7">
                  <c:v>23.106405403099998</c:v>
                </c:pt>
                <c:pt idx="8">
                  <c:v>0</c:v>
                </c:pt>
                <c:pt idx="9">
                  <c:v>250.10248228150485</c:v>
                </c:pt>
                <c:pt idx="10">
                  <c:v>3296.7905048353755</c:v>
                </c:pt>
                <c:pt idx="11">
                  <c:v>284.18040263668246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9453547959588928E-2"/>
          <c:w val="0.75077559462254395"/>
          <c:h val="0.58123968916811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0.45388581099301689</c:v>
                </c:pt>
                <c:pt idx="4">
                  <c:v>0.20317161478955187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0.73551854734937028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1.2082282428243141</c:v>
                </c:pt>
                <c:pt idx="17">
                  <c:v>0</c:v>
                </c:pt>
                <c:pt idx="18">
                  <c:v>1.7199404050622054</c:v>
                </c:pt>
                <c:pt idx="19">
                  <c:v>0</c:v>
                </c:pt>
                <c:pt idx="20">
                  <c:v>0</c:v>
                </c:pt>
                <c:pt idx="21">
                  <c:v>0.14006387500968717</c:v>
                </c:pt>
                <c:pt idx="22">
                  <c:v>0.32823282795532638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0.28113074742831867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0.64148568441449183</c:v>
                </c:pt>
                <c:pt idx="3">
                  <c:v>0.6076365878047757</c:v>
                </c:pt>
                <c:pt idx="4">
                  <c:v>20.105493309379796</c:v>
                </c:pt>
                <c:pt idx="5">
                  <c:v>0</c:v>
                </c:pt>
                <c:pt idx="6">
                  <c:v>2.1791774964638426</c:v>
                </c:pt>
                <c:pt idx="7">
                  <c:v>0</c:v>
                </c:pt>
                <c:pt idx="8">
                  <c:v>4.4002142024853299</c:v>
                </c:pt>
                <c:pt idx="9">
                  <c:v>11.104249304061122</c:v>
                </c:pt>
                <c:pt idx="10">
                  <c:v>0.45496402270284142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4.839485608695961</c:v>
                </c:pt>
                <c:pt idx="17">
                  <c:v>0</c:v>
                </c:pt>
                <c:pt idx="18">
                  <c:v>23.742122965241315</c:v>
                </c:pt>
                <c:pt idx="19">
                  <c:v>0</c:v>
                </c:pt>
                <c:pt idx="20">
                  <c:v>0.14006387500968717</c:v>
                </c:pt>
                <c:pt idx="21">
                  <c:v>0.16370371576994716</c:v>
                </c:pt>
                <c:pt idx="22">
                  <c:v>0.57959439938908619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9.8909094301183291</c:v>
                </c:pt>
                <c:pt idx="28">
                  <c:v>5.4242863223830318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0.42956610018345986</c:v>
                </c:pt>
                <c:pt idx="4">
                  <c:v>5.2921455806548927</c:v>
                </c:pt>
                <c:pt idx="5">
                  <c:v>0</c:v>
                </c:pt>
                <c:pt idx="6">
                  <c:v>0.15881940832060934</c:v>
                </c:pt>
                <c:pt idx="7">
                  <c:v>0</c:v>
                </c:pt>
                <c:pt idx="8">
                  <c:v>0.39659142234542927</c:v>
                </c:pt>
                <c:pt idx="9">
                  <c:v>0.55072779500508973</c:v>
                </c:pt>
                <c:pt idx="10">
                  <c:v>0</c:v>
                </c:pt>
                <c:pt idx="11">
                  <c:v>0.15087764654368507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4.8804495299645447</c:v>
                </c:pt>
                <c:pt idx="17">
                  <c:v>0</c:v>
                </c:pt>
                <c:pt idx="18">
                  <c:v>5.2564886796104267</c:v>
                </c:pt>
                <c:pt idx="19">
                  <c:v>0</c:v>
                </c:pt>
                <c:pt idx="20">
                  <c:v>0</c:v>
                </c:pt>
                <c:pt idx="21">
                  <c:v>0.23263951338896491</c:v>
                </c:pt>
                <c:pt idx="22">
                  <c:v>4.8578306147892301</c:v>
                </c:pt>
                <c:pt idx="23">
                  <c:v>0.14950880229321542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2.7573293780042039</c:v>
                </c:pt>
                <c:pt idx="28">
                  <c:v>3.4016891731338941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3672832"/>
        <c:axId val="123682816"/>
      </c:barChart>
      <c:catAx>
        <c:axId val="1236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23682816"/>
        <c:crosses val="autoZero"/>
        <c:auto val="1"/>
        <c:lblAlgn val="ctr"/>
        <c:lblOffset val="100"/>
        <c:noMultiLvlLbl val="0"/>
      </c:catAx>
      <c:valAx>
        <c:axId val="1236828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367283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0.98985374680850935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1.7904599003370214</c:v>
                </c:pt>
                <c:pt idx="3">
                  <c:v>0.39235879212079044</c:v>
                </c:pt>
                <c:pt idx="4">
                  <c:v>22.655351452386498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26.731624228113038</c:v>
                </c:pt>
                <c:pt idx="9">
                  <c:v>20.934911509732558</c:v>
                </c:pt>
                <c:pt idx="10">
                  <c:v>0.43920407774726011</c:v>
                </c:pt>
                <c:pt idx="11">
                  <c:v>0</c:v>
                </c:pt>
                <c:pt idx="12">
                  <c:v>0</c:v>
                </c:pt>
                <c:pt idx="13">
                  <c:v>0.39919878294383215</c:v>
                </c:pt>
                <c:pt idx="14">
                  <c:v>0</c:v>
                </c:pt>
                <c:pt idx="15">
                  <c:v>0</c:v>
                </c:pt>
                <c:pt idx="16">
                  <c:v>3.3944916976742263</c:v>
                </c:pt>
                <c:pt idx="17">
                  <c:v>0</c:v>
                </c:pt>
                <c:pt idx="18">
                  <c:v>28.313784769301055</c:v>
                </c:pt>
                <c:pt idx="19">
                  <c:v>1.4644332856121722</c:v>
                </c:pt>
                <c:pt idx="20">
                  <c:v>1.7532493772098705</c:v>
                </c:pt>
                <c:pt idx="21">
                  <c:v>0</c:v>
                </c:pt>
                <c:pt idx="22">
                  <c:v>1.0615949825126276</c:v>
                </c:pt>
                <c:pt idx="23">
                  <c:v>0</c:v>
                </c:pt>
                <c:pt idx="24">
                  <c:v>0</c:v>
                </c:pt>
                <c:pt idx="25">
                  <c:v>0.39235879212079044</c:v>
                </c:pt>
                <c:pt idx="26">
                  <c:v>0</c:v>
                </c:pt>
                <c:pt idx="27">
                  <c:v>27.137278097904844</c:v>
                </c:pt>
                <c:pt idx="28">
                  <c:v>8.5338323708190167</c:v>
                </c:pt>
                <c:pt idx="29">
                  <c:v>0</c:v>
                </c:pt>
                <c:pt idx="30">
                  <c:v>1.2506605213130806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3.4860278267996301</c:v>
                </c:pt>
                <c:pt idx="2">
                  <c:v>1.9447393009868377</c:v>
                </c:pt>
                <c:pt idx="3">
                  <c:v>5.1460896367280595</c:v>
                </c:pt>
                <c:pt idx="4">
                  <c:v>1.9544752920545232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4.760511589252701</c:v>
                </c:pt>
                <c:pt idx="9">
                  <c:v>2.1578042500249435</c:v>
                </c:pt>
                <c:pt idx="10">
                  <c:v>0</c:v>
                </c:pt>
                <c:pt idx="11">
                  <c:v>0.48976617821148999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3.5154100073063881</c:v>
                </c:pt>
                <c:pt idx="17">
                  <c:v>0</c:v>
                </c:pt>
                <c:pt idx="18">
                  <c:v>6.3137874608823665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3.4860278267996301</c:v>
                </c:pt>
                <c:pt idx="28">
                  <c:v>1.2910004981661876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3781504"/>
        <c:axId val="123783040"/>
      </c:barChart>
      <c:catAx>
        <c:axId val="1237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783040"/>
        <c:crosses val="autoZero"/>
        <c:auto val="1"/>
        <c:lblAlgn val="ctr"/>
        <c:lblOffset val="100"/>
        <c:noMultiLvlLbl val="0"/>
      </c:catAx>
      <c:valAx>
        <c:axId val="1237830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78150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7979783151729"/>
          <c:y val="3.0402198836402741E-2"/>
          <c:w val="0.73422829372866838"/>
          <c:h val="0.61291941109927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0.98985374680850935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1.7904599003370214</c:v>
                </c:pt>
                <c:pt idx="3">
                  <c:v>0.39235879212079044</c:v>
                </c:pt>
                <c:pt idx="4">
                  <c:v>22.655351452386498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26.731624228113038</c:v>
                </c:pt>
                <c:pt idx="9">
                  <c:v>20.934911509732558</c:v>
                </c:pt>
                <c:pt idx="10">
                  <c:v>0.43920407774726011</c:v>
                </c:pt>
                <c:pt idx="11">
                  <c:v>0</c:v>
                </c:pt>
                <c:pt idx="12">
                  <c:v>0</c:v>
                </c:pt>
                <c:pt idx="13">
                  <c:v>0.39919878294383215</c:v>
                </c:pt>
                <c:pt idx="14">
                  <c:v>0</c:v>
                </c:pt>
                <c:pt idx="15">
                  <c:v>0</c:v>
                </c:pt>
                <c:pt idx="16">
                  <c:v>3.3944916976742263</c:v>
                </c:pt>
                <c:pt idx="17">
                  <c:v>0</c:v>
                </c:pt>
                <c:pt idx="18">
                  <c:v>28.313784769301055</c:v>
                </c:pt>
                <c:pt idx="19">
                  <c:v>1.4644332856121722</c:v>
                </c:pt>
                <c:pt idx="20">
                  <c:v>1.7532493772098705</c:v>
                </c:pt>
                <c:pt idx="21">
                  <c:v>0</c:v>
                </c:pt>
                <c:pt idx="22">
                  <c:v>1.0615949825126276</c:v>
                </c:pt>
                <c:pt idx="23">
                  <c:v>0</c:v>
                </c:pt>
                <c:pt idx="24">
                  <c:v>0</c:v>
                </c:pt>
                <c:pt idx="25">
                  <c:v>0.39235879212079044</c:v>
                </c:pt>
                <c:pt idx="26">
                  <c:v>0</c:v>
                </c:pt>
                <c:pt idx="27">
                  <c:v>27.137278097904844</c:v>
                </c:pt>
                <c:pt idx="28">
                  <c:v>8.5338323708190167</c:v>
                </c:pt>
                <c:pt idx="29">
                  <c:v>0</c:v>
                </c:pt>
                <c:pt idx="30">
                  <c:v>1.2506605213130806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3.4860278267996301</c:v>
                </c:pt>
                <c:pt idx="2">
                  <c:v>1.9447393009868377</c:v>
                </c:pt>
                <c:pt idx="3">
                  <c:v>5.1460896367280595</c:v>
                </c:pt>
                <c:pt idx="4">
                  <c:v>1.9544752920545232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4.760511589252701</c:v>
                </c:pt>
                <c:pt idx="9">
                  <c:v>2.1578042500249435</c:v>
                </c:pt>
                <c:pt idx="10">
                  <c:v>0</c:v>
                </c:pt>
                <c:pt idx="11">
                  <c:v>0.48976617821148999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3.5154100073063881</c:v>
                </c:pt>
                <c:pt idx="17">
                  <c:v>0</c:v>
                </c:pt>
                <c:pt idx="18">
                  <c:v>6.3137874608823665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3.4860278267996301</c:v>
                </c:pt>
                <c:pt idx="28">
                  <c:v>1.2910004981661876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710784"/>
        <c:axId val="158712576"/>
      </c:barChart>
      <c:catAx>
        <c:axId val="1587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/>
            </a:pPr>
            <a:endParaRPr lang="en-US"/>
          </a:p>
        </c:txPr>
        <c:crossAx val="158712576"/>
        <c:crosses val="autoZero"/>
        <c:auto val="1"/>
        <c:lblAlgn val="ctr"/>
        <c:lblOffset val="100"/>
        <c:noMultiLvlLbl val="0"/>
      </c:catAx>
      <c:valAx>
        <c:axId val="158712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871078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0.52299149072513984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0.33293997869119507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1.8889086058401117</c:v>
                </c:pt>
                <c:pt idx="17">
                  <c:v>0</c:v>
                </c:pt>
                <c:pt idx="18">
                  <c:v>0.34938509815466801</c:v>
                </c:pt>
                <c:pt idx="19">
                  <c:v>0.17360639257047183</c:v>
                </c:pt>
                <c:pt idx="20">
                  <c:v>0</c:v>
                </c:pt>
                <c:pt idx="21">
                  <c:v>0</c:v>
                </c:pt>
                <c:pt idx="22">
                  <c:v>1.1010054009032777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0.16587607007668798</c:v>
                </c:pt>
                <c:pt idx="2">
                  <c:v>0</c:v>
                </c:pt>
                <c:pt idx="3">
                  <c:v>0</c:v>
                </c:pt>
                <c:pt idx="4">
                  <c:v>12.852018525908695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7.1751342919807932</c:v>
                </c:pt>
                <c:pt idx="9">
                  <c:v>5.9393316932425364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2.1879231130510122</c:v>
                </c:pt>
                <c:pt idx="17">
                  <c:v>0</c:v>
                </c:pt>
                <c:pt idx="18">
                  <c:v>0.81895885452873163</c:v>
                </c:pt>
                <c:pt idx="19">
                  <c:v>0</c:v>
                </c:pt>
                <c:pt idx="20">
                  <c:v>0.16587607007668798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0.98656733428130061</c:v>
                </c:pt>
                <c:pt idx="28">
                  <c:v>0</c:v>
                </c:pt>
                <c:pt idx="29">
                  <c:v>0</c:v>
                </c:pt>
                <c:pt idx="30">
                  <c:v>0.5287371060404561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0.33175214015337595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0.33517615399189893</c:v>
                </c:pt>
                <c:pt idx="9">
                  <c:v>0.34841804066612092</c:v>
                </c:pt>
                <c:pt idx="10">
                  <c:v>0</c:v>
                </c:pt>
                <c:pt idx="11">
                  <c:v>0</c:v>
                </c:pt>
                <c:pt idx="12">
                  <c:v>0.34841804066612092</c:v>
                </c:pt>
                <c:pt idx="13">
                  <c:v>0.16587607007668798</c:v>
                </c:pt>
                <c:pt idx="14">
                  <c:v>0</c:v>
                </c:pt>
                <c:pt idx="15">
                  <c:v>0</c:v>
                </c:pt>
                <c:pt idx="16">
                  <c:v>0.56699940737290566</c:v>
                </c:pt>
                <c:pt idx="17">
                  <c:v>0</c:v>
                </c:pt>
                <c:pt idx="18">
                  <c:v>0.56357539353438257</c:v>
                </c:pt>
                <c:pt idx="19">
                  <c:v>0.16587607007668798</c:v>
                </c:pt>
                <c:pt idx="20">
                  <c:v>0.16587607007668798</c:v>
                </c:pt>
                <c:pt idx="21">
                  <c:v>0</c:v>
                </c:pt>
                <c:pt idx="22">
                  <c:v>0.34841804066612092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9462528"/>
        <c:axId val="159464064"/>
      </c:barChart>
      <c:catAx>
        <c:axId val="1594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464064"/>
        <c:crosses val="autoZero"/>
        <c:auto val="1"/>
        <c:lblAlgn val="ctr"/>
        <c:lblOffset val="100"/>
        <c:noMultiLvlLbl val="0"/>
      </c:catAx>
      <c:valAx>
        <c:axId val="1594640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46252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9557632393341"/>
          <c:y val="3.9453547959588928E-2"/>
          <c:w val="0.72871251523625236"/>
          <c:h val="0.56766266548333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0.52299149072513984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0.33293997869119507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1.8889086058401117</c:v>
                </c:pt>
                <c:pt idx="17">
                  <c:v>0</c:v>
                </c:pt>
                <c:pt idx="18">
                  <c:v>0.34938509815466801</c:v>
                </c:pt>
                <c:pt idx="19">
                  <c:v>0.17360639257047183</c:v>
                </c:pt>
                <c:pt idx="20">
                  <c:v>0</c:v>
                </c:pt>
                <c:pt idx="21">
                  <c:v>0</c:v>
                </c:pt>
                <c:pt idx="22">
                  <c:v>1.1010054009032777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0.16587607007668798</c:v>
                </c:pt>
                <c:pt idx="2">
                  <c:v>0</c:v>
                </c:pt>
                <c:pt idx="3">
                  <c:v>0</c:v>
                </c:pt>
                <c:pt idx="4">
                  <c:v>12.852018525908695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7.1751342919807932</c:v>
                </c:pt>
                <c:pt idx="9">
                  <c:v>5.9393316932425364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2.1879231130510122</c:v>
                </c:pt>
                <c:pt idx="17">
                  <c:v>0</c:v>
                </c:pt>
                <c:pt idx="18">
                  <c:v>0.81895885452873163</c:v>
                </c:pt>
                <c:pt idx="19">
                  <c:v>0</c:v>
                </c:pt>
                <c:pt idx="20">
                  <c:v>0.16587607007668798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0.98656733428130061</c:v>
                </c:pt>
                <c:pt idx="28">
                  <c:v>0</c:v>
                </c:pt>
                <c:pt idx="29">
                  <c:v>0</c:v>
                </c:pt>
                <c:pt idx="30">
                  <c:v>0.5287371060404561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0.33175214015337595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0.33517615399189893</c:v>
                </c:pt>
                <c:pt idx="9">
                  <c:v>0.34841804066612092</c:v>
                </c:pt>
                <c:pt idx="10">
                  <c:v>0</c:v>
                </c:pt>
                <c:pt idx="11">
                  <c:v>0</c:v>
                </c:pt>
                <c:pt idx="12">
                  <c:v>0.34841804066612092</c:v>
                </c:pt>
                <c:pt idx="13">
                  <c:v>0.16587607007668798</c:v>
                </c:pt>
                <c:pt idx="14">
                  <c:v>0</c:v>
                </c:pt>
                <c:pt idx="15">
                  <c:v>0</c:v>
                </c:pt>
                <c:pt idx="16">
                  <c:v>0.56699940737290566</c:v>
                </c:pt>
                <c:pt idx="17">
                  <c:v>0</c:v>
                </c:pt>
                <c:pt idx="18">
                  <c:v>0.56357539353438257</c:v>
                </c:pt>
                <c:pt idx="19">
                  <c:v>0.16587607007668798</c:v>
                </c:pt>
                <c:pt idx="20">
                  <c:v>0.16587607007668798</c:v>
                </c:pt>
                <c:pt idx="21">
                  <c:v>0</c:v>
                </c:pt>
                <c:pt idx="22">
                  <c:v>0.34841804066612092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3575680"/>
        <c:axId val="123581568"/>
      </c:barChart>
      <c:catAx>
        <c:axId val="1235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/>
            </a:pPr>
            <a:endParaRPr lang="en-US"/>
          </a:p>
        </c:txPr>
        <c:crossAx val="123581568"/>
        <c:crosses val="autoZero"/>
        <c:auto val="1"/>
        <c:lblAlgn val="ctr"/>
        <c:lblOffset val="100"/>
        <c:noMultiLvlLbl val="0"/>
      </c:catAx>
      <c:valAx>
        <c:axId val="123581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35756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5.1130449232328807</c:v>
                </c:pt>
                <c:pt idx="1">
                  <c:v>9.8909094301183291</c:v>
                </c:pt>
                <c:pt idx="3">
                  <c:v>15.6236591975515</c:v>
                </c:pt>
                <c:pt idx="4">
                  <c:v>27.844870286125463</c:v>
                </c:pt>
                <c:pt idx="6">
                  <c:v>6.6316255476156565</c:v>
                </c:pt>
                <c:pt idx="7">
                  <c:v>27.137278097904844</c:v>
                </c:pt>
                <c:pt idx="9">
                  <c:v>0</c:v>
                </c:pt>
                <c:pt idx="10">
                  <c:v>0.98656733428130061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2.8176984488360044</c:v>
                </c:pt>
                <c:pt idx="1">
                  <c:v>2.7573293780042039</c:v>
                </c:pt>
                <c:pt idx="3">
                  <c:v>3.3527180643879717</c:v>
                </c:pt>
                <c:pt idx="4">
                  <c:v>3.0194786597619143</c:v>
                </c:pt>
                <c:pt idx="6">
                  <c:v>1.2910004981661876</c:v>
                </c:pt>
                <c:pt idx="7">
                  <c:v>3.4860278267996301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9121792"/>
        <c:axId val="159123328"/>
      </c:barChart>
      <c:catAx>
        <c:axId val="1591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23328"/>
        <c:crosses val="autoZero"/>
        <c:auto val="1"/>
        <c:lblAlgn val="ctr"/>
        <c:lblOffset val="100"/>
        <c:noMultiLvlLbl val="0"/>
      </c:catAx>
      <c:valAx>
        <c:axId val="15912332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2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5.1130449232328807</c:v>
                </c:pt>
                <c:pt idx="1">
                  <c:v>9.8909094301183291</c:v>
                </c:pt>
                <c:pt idx="3">
                  <c:v>15.6236591975515</c:v>
                </c:pt>
                <c:pt idx="4">
                  <c:v>27.844870286125463</c:v>
                </c:pt>
                <c:pt idx="6">
                  <c:v>6.6316255476156565</c:v>
                </c:pt>
                <c:pt idx="7">
                  <c:v>27.137278097904844</c:v>
                </c:pt>
                <c:pt idx="9">
                  <c:v>0</c:v>
                </c:pt>
                <c:pt idx="10">
                  <c:v>0.98656733428130061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2.8176984488360044</c:v>
                </c:pt>
                <c:pt idx="1">
                  <c:v>2.7573293780042039</c:v>
                </c:pt>
                <c:pt idx="3">
                  <c:v>3.3527180643879717</c:v>
                </c:pt>
                <c:pt idx="4">
                  <c:v>3.0194786597619143</c:v>
                </c:pt>
                <c:pt idx="6">
                  <c:v>1.2910004981661876</c:v>
                </c:pt>
                <c:pt idx="7">
                  <c:v>3.4860278267996301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9180672"/>
        <c:axId val="159182208"/>
      </c:barChart>
      <c:catAx>
        <c:axId val="1591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82208"/>
        <c:crosses val="autoZero"/>
        <c:auto val="1"/>
        <c:lblAlgn val="ctr"/>
        <c:lblOffset val="100"/>
        <c:noMultiLvlLbl val="0"/>
      </c:catAx>
      <c:valAx>
        <c:axId val="15918220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8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0.86940298507462688</c:v>
                </c:pt>
                <c:pt idx="1">
                  <c:v>0.87309644670050757</c:v>
                </c:pt>
                <c:pt idx="2">
                  <c:v>0.86764705882352944</c:v>
                </c:pt>
                <c:pt idx="3">
                  <c:v>0.8938547486033519</c:v>
                </c:pt>
                <c:pt idx="4">
                  <c:v>0.85399449035812669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4.0111940298507461E-2</c:v>
                </c:pt>
                <c:pt idx="1">
                  <c:v>4.3147208121827409E-2</c:v>
                </c:pt>
                <c:pt idx="2">
                  <c:v>3.6764705882352942E-2</c:v>
                </c:pt>
                <c:pt idx="3">
                  <c:v>1.11731843575419E-2</c:v>
                </c:pt>
                <c:pt idx="4">
                  <c:v>5.2341597796143252E-2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1.6791044776119403E-2</c:v>
                </c:pt>
                <c:pt idx="1">
                  <c:v>1.2690355329949238E-2</c:v>
                </c:pt>
                <c:pt idx="2">
                  <c:v>2.9411764705882353E-2</c:v>
                </c:pt>
                <c:pt idx="3">
                  <c:v>1.11731843575419E-2</c:v>
                </c:pt>
                <c:pt idx="4">
                  <c:v>1.928374655647383E-2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6.25E-2</c:v>
                </c:pt>
                <c:pt idx="1">
                  <c:v>6.0913705583756347E-2</c:v>
                </c:pt>
                <c:pt idx="2">
                  <c:v>5.8823529411764705E-2</c:v>
                </c:pt>
                <c:pt idx="3">
                  <c:v>7.2625698324022353E-2</c:v>
                </c:pt>
                <c:pt idx="4">
                  <c:v>6.0606060606060608E-2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1.1194029850746268E-2</c:v>
                </c:pt>
                <c:pt idx="1">
                  <c:v>1.015228426395939E-2</c:v>
                </c:pt>
                <c:pt idx="2">
                  <c:v>7.3529411764705881E-3</c:v>
                </c:pt>
                <c:pt idx="3">
                  <c:v>1.11731843575419E-2</c:v>
                </c:pt>
                <c:pt idx="4">
                  <c:v>1.3774104683195593E-2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879936"/>
        <c:axId val="159881472"/>
      </c:barChart>
      <c:catAx>
        <c:axId val="1598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881472"/>
        <c:crosses val="autoZero"/>
        <c:auto val="1"/>
        <c:lblAlgn val="ctr"/>
        <c:lblOffset val="100"/>
        <c:noMultiLvlLbl val="0"/>
      </c:catAx>
      <c:valAx>
        <c:axId val="15988147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87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89103950207917E-2"/>
          <c:y val="9.8305084745762716E-2"/>
          <c:w val="0.72193638001842353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0.86940298507462688</c:v>
                </c:pt>
                <c:pt idx="1">
                  <c:v>0.87309644670050757</c:v>
                </c:pt>
                <c:pt idx="2">
                  <c:v>0.86764705882352944</c:v>
                </c:pt>
                <c:pt idx="3">
                  <c:v>0.8938547486033519</c:v>
                </c:pt>
                <c:pt idx="4">
                  <c:v>0.85399449035812669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4.0111940298507461E-2</c:v>
                </c:pt>
                <c:pt idx="1">
                  <c:v>4.3147208121827409E-2</c:v>
                </c:pt>
                <c:pt idx="2">
                  <c:v>3.6764705882352942E-2</c:v>
                </c:pt>
                <c:pt idx="3">
                  <c:v>1.11731843575419E-2</c:v>
                </c:pt>
                <c:pt idx="4">
                  <c:v>5.2341597796143252E-2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1.6791044776119403E-2</c:v>
                </c:pt>
                <c:pt idx="1">
                  <c:v>1.2690355329949238E-2</c:v>
                </c:pt>
                <c:pt idx="2">
                  <c:v>2.9411764705882353E-2</c:v>
                </c:pt>
                <c:pt idx="3">
                  <c:v>1.11731843575419E-2</c:v>
                </c:pt>
                <c:pt idx="4">
                  <c:v>1.928374655647383E-2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6.25E-2</c:v>
                </c:pt>
                <c:pt idx="1">
                  <c:v>6.0913705583756347E-2</c:v>
                </c:pt>
                <c:pt idx="2">
                  <c:v>5.8823529411764705E-2</c:v>
                </c:pt>
                <c:pt idx="3">
                  <c:v>7.2625698324022353E-2</c:v>
                </c:pt>
                <c:pt idx="4">
                  <c:v>6.0606060606060608E-2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1.1194029850746268E-2</c:v>
                </c:pt>
                <c:pt idx="1">
                  <c:v>1.015228426395939E-2</c:v>
                </c:pt>
                <c:pt idx="2">
                  <c:v>7.3529411764705881E-3</c:v>
                </c:pt>
                <c:pt idx="3">
                  <c:v>1.11731843575419E-2</c:v>
                </c:pt>
                <c:pt idx="4">
                  <c:v>1.3774104683195593E-2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926528"/>
        <c:axId val="159936512"/>
      </c:barChart>
      <c:catAx>
        <c:axId val="1599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9936512"/>
        <c:crosses val="autoZero"/>
        <c:auto val="1"/>
        <c:lblAlgn val="ctr"/>
        <c:lblOffset val="100"/>
        <c:noMultiLvlLbl val="0"/>
      </c:catAx>
      <c:valAx>
        <c:axId val="1599365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992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0.78178368121442121</c:v>
                </c:pt>
                <c:pt idx="1">
                  <c:v>0.77061855670103097</c:v>
                </c:pt>
                <c:pt idx="2">
                  <c:v>0.72180451127819545</c:v>
                </c:pt>
                <c:pt idx="3">
                  <c:v>0.82386363636363635</c:v>
                </c:pt>
                <c:pt idx="4">
                  <c:v>0.79551820728291311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0.1413662239089184</c:v>
                </c:pt>
                <c:pt idx="1">
                  <c:v>0.15721649484536082</c:v>
                </c:pt>
                <c:pt idx="2">
                  <c:v>0.16541353383458646</c:v>
                </c:pt>
                <c:pt idx="3">
                  <c:v>9.6590909090909088E-2</c:v>
                </c:pt>
                <c:pt idx="4">
                  <c:v>0.13725490196078433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4.3643263757115747E-2</c:v>
                </c:pt>
                <c:pt idx="1">
                  <c:v>2.8350515463917526E-2</c:v>
                </c:pt>
                <c:pt idx="2">
                  <c:v>7.5187969924812026E-2</c:v>
                </c:pt>
                <c:pt idx="3">
                  <c:v>4.5454545454545456E-2</c:v>
                </c:pt>
                <c:pt idx="4">
                  <c:v>4.7619047619047616E-2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1.0436432637571158E-2</c:v>
                </c:pt>
                <c:pt idx="1">
                  <c:v>1.5463917525773196E-2</c:v>
                </c:pt>
                <c:pt idx="2">
                  <c:v>2.2556390977443608E-2</c:v>
                </c:pt>
                <c:pt idx="3">
                  <c:v>5.681818181818182E-3</c:v>
                </c:pt>
                <c:pt idx="4">
                  <c:v>2.8011204481792717E-3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1.0436432637571158E-2</c:v>
                </c:pt>
                <c:pt idx="1">
                  <c:v>1.5463917525773196E-2</c:v>
                </c:pt>
                <c:pt idx="2">
                  <c:v>7.5187969924812026E-3</c:v>
                </c:pt>
                <c:pt idx="3">
                  <c:v>1.1363636363636364E-2</c:v>
                </c:pt>
                <c:pt idx="4">
                  <c:v>5.6022408963585435E-3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1.2333965844402278E-2</c:v>
                </c:pt>
                <c:pt idx="1">
                  <c:v>1.2886597938144329E-2</c:v>
                </c:pt>
                <c:pt idx="2">
                  <c:v>7.5187969924812026E-3</c:v>
                </c:pt>
                <c:pt idx="3">
                  <c:v>1.7045454545454544E-2</c:v>
                </c:pt>
                <c:pt idx="4">
                  <c:v>1.1204481792717087E-2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699328"/>
        <c:axId val="159700864"/>
      </c:barChart>
      <c:catAx>
        <c:axId val="1596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700864"/>
        <c:crosses val="autoZero"/>
        <c:auto val="1"/>
        <c:lblAlgn val="ctr"/>
        <c:lblOffset val="100"/>
        <c:noMultiLvlLbl val="0"/>
      </c:catAx>
      <c:valAx>
        <c:axId val="15970086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69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Cumbria and Lancashire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37239.000500744543</c:v>
                </c:pt>
                <c:pt idx="1">
                  <c:v>32262.54773177487</c:v>
                </c:pt>
                <c:pt idx="2">
                  <c:v>3887.7688758076615</c:v>
                </c:pt>
                <c:pt idx="3">
                  <c:v>1097.0406269953221</c:v>
                </c:pt>
                <c:pt idx="4">
                  <c:v>1970.4824074493981</c:v>
                </c:pt>
                <c:pt idx="5">
                  <c:v>2174.1250662298521</c:v>
                </c:pt>
                <c:pt idx="6">
                  <c:v>5734.6176536120965</c:v>
                </c:pt>
                <c:pt idx="7">
                  <c:v>23.106405403099998</c:v>
                </c:pt>
                <c:pt idx="8">
                  <c:v>0</c:v>
                </c:pt>
                <c:pt idx="9">
                  <c:v>250.10248228150485</c:v>
                </c:pt>
                <c:pt idx="10">
                  <c:v>3296.7905048353755</c:v>
                </c:pt>
                <c:pt idx="11">
                  <c:v>284.18040263668246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89103950207917E-2"/>
          <c:y val="0.11355932203389831"/>
          <c:w val="0.72090227165053478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0.78178368121442121</c:v>
                </c:pt>
                <c:pt idx="1">
                  <c:v>0.77061855670103097</c:v>
                </c:pt>
                <c:pt idx="2">
                  <c:v>0.72180451127819545</c:v>
                </c:pt>
                <c:pt idx="3">
                  <c:v>0.82386363636363635</c:v>
                </c:pt>
                <c:pt idx="4">
                  <c:v>0.79551820728291311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0.1413662239089184</c:v>
                </c:pt>
                <c:pt idx="1">
                  <c:v>0.15721649484536082</c:v>
                </c:pt>
                <c:pt idx="2">
                  <c:v>0.16541353383458646</c:v>
                </c:pt>
                <c:pt idx="3">
                  <c:v>9.6590909090909088E-2</c:v>
                </c:pt>
                <c:pt idx="4">
                  <c:v>0.13725490196078433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4.3643263757115747E-2</c:v>
                </c:pt>
                <c:pt idx="1">
                  <c:v>2.8350515463917526E-2</c:v>
                </c:pt>
                <c:pt idx="2">
                  <c:v>7.5187969924812026E-2</c:v>
                </c:pt>
                <c:pt idx="3">
                  <c:v>4.5454545454545456E-2</c:v>
                </c:pt>
                <c:pt idx="4">
                  <c:v>4.7619047619047616E-2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1.0436432637571158E-2</c:v>
                </c:pt>
                <c:pt idx="1">
                  <c:v>1.5463917525773196E-2</c:v>
                </c:pt>
                <c:pt idx="2">
                  <c:v>2.2556390977443608E-2</c:v>
                </c:pt>
                <c:pt idx="3">
                  <c:v>5.681818181818182E-3</c:v>
                </c:pt>
                <c:pt idx="4">
                  <c:v>2.8011204481792717E-3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1.0436432637571158E-2</c:v>
                </c:pt>
                <c:pt idx="1">
                  <c:v>1.5463917525773196E-2</c:v>
                </c:pt>
                <c:pt idx="2">
                  <c:v>7.5187969924812026E-3</c:v>
                </c:pt>
                <c:pt idx="3">
                  <c:v>1.1363636363636364E-2</c:v>
                </c:pt>
                <c:pt idx="4">
                  <c:v>5.6022408963585435E-3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Cumbria and Lancashire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1.2333965844402278E-2</c:v>
                </c:pt>
                <c:pt idx="1">
                  <c:v>1.2886597938144329E-2</c:v>
                </c:pt>
                <c:pt idx="2">
                  <c:v>7.5187969924812026E-3</c:v>
                </c:pt>
                <c:pt idx="3">
                  <c:v>1.7045454545454544E-2</c:v>
                </c:pt>
                <c:pt idx="4">
                  <c:v>1.1204481792717087E-2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754880"/>
        <c:axId val="159773056"/>
      </c:barChart>
      <c:catAx>
        <c:axId val="1597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9773056"/>
        <c:crosses val="autoZero"/>
        <c:auto val="1"/>
        <c:lblAlgn val="ctr"/>
        <c:lblOffset val="100"/>
        <c:noMultiLvlLbl val="0"/>
      </c:catAx>
      <c:valAx>
        <c:axId val="15977305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975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8.2478111829055525</c:v>
                </c:pt>
                <c:pt idx="1">
                  <c:v>13.628640040875418</c:v>
                </c:pt>
                <c:pt idx="2">
                  <c:v>10.933932297834778</c:v>
                </c:pt>
                <c:pt idx="3">
                  <c:v>15.615100417736327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91.752188817094435</c:v>
                </c:pt>
                <c:pt idx="1">
                  <c:v>86.37135995912459</c:v>
                </c:pt>
                <c:pt idx="2">
                  <c:v>89.066067702165213</c:v>
                </c:pt>
                <c:pt idx="3">
                  <c:v>84.384899582263671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985664"/>
        <c:axId val="159987200"/>
      </c:barChart>
      <c:catAx>
        <c:axId val="1599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987200"/>
        <c:crosses val="autoZero"/>
        <c:auto val="1"/>
        <c:lblAlgn val="ctr"/>
        <c:lblOffset val="100"/>
        <c:noMultiLvlLbl val="0"/>
      </c:catAx>
      <c:valAx>
        <c:axId val="15998720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98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8.2478111829055525</c:v>
                </c:pt>
                <c:pt idx="1">
                  <c:v>13.628640040875418</c:v>
                </c:pt>
                <c:pt idx="2">
                  <c:v>10.933932297834778</c:v>
                </c:pt>
                <c:pt idx="3">
                  <c:v>15.615100417736327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91.752188817094435</c:v>
                </c:pt>
                <c:pt idx="1">
                  <c:v>86.37135995912459</c:v>
                </c:pt>
                <c:pt idx="2">
                  <c:v>89.066067702165213</c:v>
                </c:pt>
                <c:pt idx="3">
                  <c:v>84.384899582263671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036352"/>
        <c:axId val="160037888"/>
      </c:barChart>
      <c:catAx>
        <c:axId val="1600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037888"/>
        <c:crosses val="autoZero"/>
        <c:auto val="1"/>
        <c:lblAlgn val="ctr"/>
        <c:lblOffset val="100"/>
        <c:noMultiLvlLbl val="0"/>
      </c:catAx>
      <c:valAx>
        <c:axId val="16003788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03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3.32106695475776</c:v>
                </c:pt>
                <c:pt idx="1">
                  <c:v>0.57585338668498554</c:v>
                </c:pt>
                <c:pt idx="2">
                  <c:v>4.5752368874027667</c:v>
                </c:pt>
                <c:pt idx="3">
                  <c:v>0</c:v>
                </c:pt>
                <c:pt idx="4">
                  <c:v>0.53534253385119279</c:v>
                </c:pt>
                <c:pt idx="5">
                  <c:v>0.24464257230900513</c:v>
                </c:pt>
                <c:pt idx="6">
                  <c:v>0</c:v>
                </c:pt>
                <c:pt idx="8">
                  <c:v>0.92737392489142478</c:v>
                </c:pt>
                <c:pt idx="9">
                  <c:v>0.68125691901558383</c:v>
                </c:pt>
                <c:pt idx="10">
                  <c:v>10.657494677680321</c:v>
                </c:pt>
                <c:pt idx="11">
                  <c:v>0</c:v>
                </c:pt>
                <c:pt idx="12">
                  <c:v>0.68125691901558383</c:v>
                </c:pt>
                <c:pt idx="13">
                  <c:v>0.68125691901558383</c:v>
                </c:pt>
                <c:pt idx="14">
                  <c:v>0</c:v>
                </c:pt>
                <c:pt idx="16">
                  <c:v>0.53551949673294519</c:v>
                </c:pt>
                <c:pt idx="17">
                  <c:v>1.0693248657061636</c:v>
                </c:pt>
                <c:pt idx="18">
                  <c:v>3.4455630770678471</c:v>
                </c:pt>
                <c:pt idx="19">
                  <c:v>0</c:v>
                </c:pt>
                <c:pt idx="20">
                  <c:v>0.59849791936114261</c:v>
                </c:pt>
                <c:pt idx="21">
                  <c:v>5.2850290776164108</c:v>
                </c:pt>
                <c:pt idx="22">
                  <c:v>0</c:v>
                </c:pt>
                <c:pt idx="24">
                  <c:v>5.8494791367250816</c:v>
                </c:pt>
                <c:pt idx="25">
                  <c:v>0.87242511037796033</c:v>
                </c:pt>
                <c:pt idx="26">
                  <c:v>6.5289438286539703</c:v>
                </c:pt>
                <c:pt idx="27">
                  <c:v>0</c:v>
                </c:pt>
                <c:pt idx="28">
                  <c:v>1.1209788749082732</c:v>
                </c:pt>
                <c:pt idx="29">
                  <c:v>2.5712923397318255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019392"/>
        <c:axId val="159020928"/>
      </c:barChart>
      <c:catAx>
        <c:axId val="1590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20928"/>
        <c:crosses val="autoZero"/>
        <c:auto val="1"/>
        <c:lblAlgn val="ctr"/>
        <c:lblOffset val="100"/>
        <c:noMultiLvlLbl val="0"/>
      </c:catAx>
      <c:valAx>
        <c:axId val="15902092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1939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6.7318894712307786E-2"/>
          <c:w val="0.86659772492244058"/>
          <c:h val="0.54515673451033952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3.32106695475776</c:v>
                </c:pt>
                <c:pt idx="1">
                  <c:v>0.57585338668498554</c:v>
                </c:pt>
                <c:pt idx="2">
                  <c:v>4.5752368874027667</c:v>
                </c:pt>
                <c:pt idx="3">
                  <c:v>0</c:v>
                </c:pt>
                <c:pt idx="4">
                  <c:v>0.53534253385119279</c:v>
                </c:pt>
                <c:pt idx="5">
                  <c:v>0.24464257230900513</c:v>
                </c:pt>
                <c:pt idx="6">
                  <c:v>0</c:v>
                </c:pt>
                <c:pt idx="8">
                  <c:v>0.92737392489142478</c:v>
                </c:pt>
                <c:pt idx="9">
                  <c:v>0.68125691901558383</c:v>
                </c:pt>
                <c:pt idx="10">
                  <c:v>10.657494677680321</c:v>
                </c:pt>
                <c:pt idx="11">
                  <c:v>0</c:v>
                </c:pt>
                <c:pt idx="12">
                  <c:v>0.68125691901558383</c:v>
                </c:pt>
                <c:pt idx="13">
                  <c:v>0.68125691901558383</c:v>
                </c:pt>
                <c:pt idx="14">
                  <c:v>0</c:v>
                </c:pt>
                <c:pt idx="16">
                  <c:v>0.53551949673294519</c:v>
                </c:pt>
                <c:pt idx="17">
                  <c:v>1.0693248657061636</c:v>
                </c:pt>
                <c:pt idx="18">
                  <c:v>3.4455630770678471</c:v>
                </c:pt>
                <c:pt idx="19">
                  <c:v>0</c:v>
                </c:pt>
                <c:pt idx="20">
                  <c:v>0.59849791936114261</c:v>
                </c:pt>
                <c:pt idx="21">
                  <c:v>5.2850290776164108</c:v>
                </c:pt>
                <c:pt idx="22">
                  <c:v>0</c:v>
                </c:pt>
                <c:pt idx="24">
                  <c:v>5.8494791367250816</c:v>
                </c:pt>
                <c:pt idx="25">
                  <c:v>0.87242511037796033</c:v>
                </c:pt>
                <c:pt idx="26">
                  <c:v>6.5289438286539703</c:v>
                </c:pt>
                <c:pt idx="27">
                  <c:v>0</c:v>
                </c:pt>
                <c:pt idx="28">
                  <c:v>1.1209788749082732</c:v>
                </c:pt>
                <c:pt idx="29">
                  <c:v>2.5712923397318255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420800"/>
        <c:axId val="159422336"/>
      </c:barChart>
      <c:catAx>
        <c:axId val="1594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9422336"/>
        <c:crosses val="autoZero"/>
        <c:auto val="1"/>
        <c:lblAlgn val="ctr"/>
        <c:lblOffset val="100"/>
        <c:noMultiLvlLbl val="0"/>
      </c:catAx>
      <c:valAx>
        <c:axId val="15942233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942080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11.87</c:v>
                </c:pt>
                <c:pt idx="1">
                  <c:v>13.1</c:v>
                </c:pt>
                <c:pt idx="2">
                  <c:v>4.1500000000000004</c:v>
                </c:pt>
                <c:pt idx="3">
                  <c:v>14.21</c:v>
                </c:pt>
                <c:pt idx="4">
                  <c:v>9.93</c:v>
                </c:pt>
                <c:pt idx="5">
                  <c:v>12.29</c:v>
                </c:pt>
                <c:pt idx="6">
                  <c:v>10.86</c:v>
                </c:pt>
                <c:pt idx="7">
                  <c:v>10.64</c:v>
                </c:pt>
                <c:pt idx="8">
                  <c:v>15.73</c:v>
                </c:pt>
                <c:pt idx="9">
                  <c:v>5.69</c:v>
                </c:pt>
                <c:pt idx="10">
                  <c:v>11.47</c:v>
                </c:pt>
                <c:pt idx="11">
                  <c:v>4.04</c:v>
                </c:pt>
                <c:pt idx="12">
                  <c:v>5.0599999999999996</c:v>
                </c:pt>
                <c:pt idx="13">
                  <c:v>4.4000000000000004</c:v>
                </c:pt>
                <c:pt idx="14">
                  <c:v>4.08</c:v>
                </c:pt>
                <c:pt idx="15">
                  <c:v>4.09</c:v>
                </c:pt>
                <c:pt idx="16">
                  <c:v>0</c:v>
                </c:pt>
                <c:pt idx="17">
                  <c:v>3.99</c:v>
                </c:pt>
                <c:pt idx="18">
                  <c:v>0</c:v>
                </c:pt>
                <c:pt idx="19">
                  <c:v>4.05</c:v>
                </c:pt>
                <c:pt idx="20">
                  <c:v>3.82</c:v>
                </c:pt>
                <c:pt idx="21">
                  <c:v>4.04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7.43</c:v>
                </c:pt>
                <c:pt idx="1">
                  <c:v>13.06</c:v>
                </c:pt>
                <c:pt idx="2">
                  <c:v>4.6100000000000003</c:v>
                </c:pt>
                <c:pt idx="3">
                  <c:v>15.28</c:v>
                </c:pt>
                <c:pt idx="4">
                  <c:v>10.16</c:v>
                </c:pt>
                <c:pt idx="5">
                  <c:v>18</c:v>
                </c:pt>
                <c:pt idx="6">
                  <c:v>15.7</c:v>
                </c:pt>
                <c:pt idx="7">
                  <c:v>10.02</c:v>
                </c:pt>
                <c:pt idx="8">
                  <c:v>11.31</c:v>
                </c:pt>
                <c:pt idx="9">
                  <c:v>7.48</c:v>
                </c:pt>
                <c:pt idx="10">
                  <c:v>12.02</c:v>
                </c:pt>
                <c:pt idx="11">
                  <c:v>4.46</c:v>
                </c:pt>
                <c:pt idx="12">
                  <c:v>6.15</c:v>
                </c:pt>
                <c:pt idx="13">
                  <c:v>5.09</c:v>
                </c:pt>
                <c:pt idx="14">
                  <c:v>6.32</c:v>
                </c:pt>
                <c:pt idx="15">
                  <c:v>4.55</c:v>
                </c:pt>
                <c:pt idx="16">
                  <c:v>4</c:v>
                </c:pt>
                <c:pt idx="17">
                  <c:v>2.72</c:v>
                </c:pt>
                <c:pt idx="18">
                  <c:v>2.4500000000000002</c:v>
                </c:pt>
                <c:pt idx="19">
                  <c:v>3.88</c:v>
                </c:pt>
                <c:pt idx="20">
                  <c:v>4.6500000000000004</c:v>
                </c:pt>
                <c:pt idx="21">
                  <c:v>4.6100000000000003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0360320"/>
        <c:axId val="160361856"/>
      </c:barChart>
      <c:catAx>
        <c:axId val="16036032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361856"/>
        <c:crosses val="autoZero"/>
        <c:auto val="1"/>
        <c:lblAlgn val="ctr"/>
        <c:lblOffset val="100"/>
        <c:noMultiLvlLbl val="0"/>
      </c:catAx>
      <c:valAx>
        <c:axId val="1603618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0360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11.87</c:v>
                </c:pt>
                <c:pt idx="1">
                  <c:v>13.1</c:v>
                </c:pt>
                <c:pt idx="2">
                  <c:v>4.1500000000000004</c:v>
                </c:pt>
                <c:pt idx="3">
                  <c:v>14.21</c:v>
                </c:pt>
                <c:pt idx="4">
                  <c:v>9.93</c:v>
                </c:pt>
                <c:pt idx="5">
                  <c:v>12.29</c:v>
                </c:pt>
                <c:pt idx="6">
                  <c:v>10.86</c:v>
                </c:pt>
                <c:pt idx="7">
                  <c:v>10.64</c:v>
                </c:pt>
                <c:pt idx="8">
                  <c:v>15.73</c:v>
                </c:pt>
                <c:pt idx="9">
                  <c:v>5.69</c:v>
                </c:pt>
                <c:pt idx="10">
                  <c:v>11.47</c:v>
                </c:pt>
                <c:pt idx="11">
                  <c:v>4.04</c:v>
                </c:pt>
                <c:pt idx="12">
                  <c:v>5.0599999999999996</c:v>
                </c:pt>
                <c:pt idx="13">
                  <c:v>4.4000000000000004</c:v>
                </c:pt>
                <c:pt idx="14">
                  <c:v>4.08</c:v>
                </c:pt>
                <c:pt idx="15">
                  <c:v>4.09</c:v>
                </c:pt>
                <c:pt idx="16">
                  <c:v>0</c:v>
                </c:pt>
                <c:pt idx="17">
                  <c:v>3.99</c:v>
                </c:pt>
                <c:pt idx="18">
                  <c:v>0</c:v>
                </c:pt>
                <c:pt idx="19">
                  <c:v>4.05</c:v>
                </c:pt>
                <c:pt idx="20">
                  <c:v>3.82</c:v>
                </c:pt>
                <c:pt idx="21">
                  <c:v>4.04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7.43</c:v>
                </c:pt>
                <c:pt idx="1">
                  <c:v>13.06</c:v>
                </c:pt>
                <c:pt idx="2">
                  <c:v>4.6100000000000003</c:v>
                </c:pt>
                <c:pt idx="3">
                  <c:v>15.28</c:v>
                </c:pt>
                <c:pt idx="4">
                  <c:v>10.16</c:v>
                </c:pt>
                <c:pt idx="5">
                  <c:v>18</c:v>
                </c:pt>
                <c:pt idx="6">
                  <c:v>15.7</c:v>
                </c:pt>
                <c:pt idx="7">
                  <c:v>10.02</c:v>
                </c:pt>
                <c:pt idx="8">
                  <c:v>11.31</c:v>
                </c:pt>
                <c:pt idx="9">
                  <c:v>7.48</c:v>
                </c:pt>
                <c:pt idx="10">
                  <c:v>12.02</c:v>
                </c:pt>
                <c:pt idx="11">
                  <c:v>4.46</c:v>
                </c:pt>
                <c:pt idx="12">
                  <c:v>6.15</c:v>
                </c:pt>
                <c:pt idx="13">
                  <c:v>5.09</c:v>
                </c:pt>
                <c:pt idx="14">
                  <c:v>6.32</c:v>
                </c:pt>
                <c:pt idx="15">
                  <c:v>4.55</c:v>
                </c:pt>
                <c:pt idx="16">
                  <c:v>4</c:v>
                </c:pt>
                <c:pt idx="17">
                  <c:v>2.72</c:v>
                </c:pt>
                <c:pt idx="18">
                  <c:v>2.4500000000000002</c:v>
                </c:pt>
                <c:pt idx="19">
                  <c:v>3.88</c:v>
                </c:pt>
                <c:pt idx="20">
                  <c:v>4.6500000000000004</c:v>
                </c:pt>
                <c:pt idx="21">
                  <c:v>4.6100000000000003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0409472"/>
        <c:axId val="160411008"/>
      </c:barChart>
      <c:catAx>
        <c:axId val="16040947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411008"/>
        <c:crosses val="autoZero"/>
        <c:auto val="1"/>
        <c:lblAlgn val="ctr"/>
        <c:lblOffset val="100"/>
        <c:noMultiLvlLbl val="0"/>
      </c:catAx>
      <c:valAx>
        <c:axId val="16041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04094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407.041</c:v>
                </c:pt>
                <c:pt idx="1">
                  <c:v>379.16800000000001</c:v>
                </c:pt>
                <c:pt idx="2">
                  <c:v>563.53500000000008</c:v>
                </c:pt>
                <c:pt idx="3">
                  <c:v>495.911</c:v>
                </c:pt>
                <c:pt idx="4">
                  <c:v>366.94399999999996</c:v>
                </c:pt>
                <c:pt idx="5">
                  <c:v>296.97500000000002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24960"/>
        <c:axId val="159226880"/>
      </c:lineChart>
      <c:catAx>
        <c:axId val="15922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59226880"/>
        <c:crosses val="autoZero"/>
        <c:auto val="1"/>
        <c:lblAlgn val="ctr"/>
        <c:lblOffset val="100"/>
        <c:noMultiLvlLbl val="0"/>
      </c:catAx>
      <c:valAx>
        <c:axId val="159226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922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407.041</c:v>
                </c:pt>
                <c:pt idx="1">
                  <c:v>379.16800000000001</c:v>
                </c:pt>
                <c:pt idx="2">
                  <c:v>563.53500000000008</c:v>
                </c:pt>
                <c:pt idx="3">
                  <c:v>495.911</c:v>
                </c:pt>
                <c:pt idx="4">
                  <c:v>366.94399999999996</c:v>
                </c:pt>
                <c:pt idx="5">
                  <c:v>296.97500000000002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90304"/>
        <c:axId val="160292224"/>
      </c:lineChart>
      <c:catAx>
        <c:axId val="16029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292224"/>
        <c:crosses val="autoZero"/>
        <c:auto val="1"/>
        <c:lblAlgn val="ctr"/>
        <c:lblOffset val="100"/>
        <c:noMultiLvlLbl val="0"/>
      </c:catAx>
      <c:valAx>
        <c:axId val="16029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290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593024"/>
        <c:axId val="160594944"/>
      </c:barChart>
      <c:catAx>
        <c:axId val="16059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594944"/>
        <c:crosses val="autoZero"/>
        <c:auto val="1"/>
        <c:lblAlgn val="ctr"/>
        <c:lblOffset val="100"/>
        <c:noMultiLvlLbl val="0"/>
      </c:catAx>
      <c:valAx>
        <c:axId val="160594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593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31149.588852871504</c:v>
                </c:pt>
                <c:pt idx="1">
                  <c:v>31189.589650926973</c:v>
                </c:pt>
                <c:pt idx="2">
                  <c:v>3870.8901827016407</c:v>
                </c:pt>
                <c:pt idx="3">
                  <c:v>1083.9219822839725</c:v>
                </c:pt>
                <c:pt idx="4">
                  <c:v>1518.518103954606</c:v>
                </c:pt>
                <c:pt idx="5">
                  <c:v>1775.8541177265961</c:v>
                </c:pt>
                <c:pt idx="6">
                  <c:v>5311.6190293059544</c:v>
                </c:pt>
                <c:pt idx="7">
                  <c:v>23.106405403099998</c:v>
                </c:pt>
                <c:pt idx="8">
                  <c:v>0</c:v>
                </c:pt>
                <c:pt idx="9">
                  <c:v>146.56737110060504</c:v>
                </c:pt>
                <c:pt idx="10">
                  <c:v>3070.7432462000243</c:v>
                </c:pt>
                <c:pt idx="11">
                  <c:v>270.74076914245643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6089.4116507365525</c:v>
                </c:pt>
                <c:pt idx="1">
                  <c:v>1072.9580831226572</c:v>
                </c:pt>
                <c:pt idx="2">
                  <c:v>31.999212599701099</c:v>
                </c:pt>
                <c:pt idx="3">
                  <c:v>16.95149087595</c:v>
                </c:pt>
                <c:pt idx="4">
                  <c:v>440.12097242891861</c:v>
                </c:pt>
                <c:pt idx="5">
                  <c:v>394.43810183306113</c:v>
                </c:pt>
                <c:pt idx="6">
                  <c:v>419.72143496744758</c:v>
                </c:pt>
                <c:pt idx="7">
                  <c:v>0</c:v>
                </c:pt>
                <c:pt idx="8">
                  <c:v>0</c:v>
                </c:pt>
                <c:pt idx="9">
                  <c:v>103.53511118089988</c:v>
                </c:pt>
                <c:pt idx="10">
                  <c:v>226.047259122128</c:v>
                </c:pt>
                <c:pt idx="11">
                  <c:v>13.439633494225999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6316800"/>
        <c:axId val="116318592"/>
      </c:barChart>
      <c:catAx>
        <c:axId val="1163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63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1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6316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740480"/>
        <c:axId val="160742400"/>
      </c:barChart>
      <c:catAx>
        <c:axId val="16074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742400"/>
        <c:crosses val="autoZero"/>
        <c:auto val="1"/>
        <c:lblAlgn val="ctr"/>
        <c:lblOffset val="100"/>
        <c:noMultiLvlLbl val="0"/>
      </c:catAx>
      <c:valAx>
        <c:axId val="16074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740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2567.3069999999998</c:v>
                </c:pt>
                <c:pt idx="1">
                  <c:v>2586.6379999999999</c:v>
                </c:pt>
                <c:pt idx="2">
                  <c:v>2550.2089999999998</c:v>
                </c:pt>
                <c:pt idx="3">
                  <c:v>2457.5810000000001</c:v>
                </c:pt>
                <c:pt idx="4">
                  <c:v>2462.2820000000002</c:v>
                </c:pt>
                <c:pt idx="5">
                  <c:v>2542.002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5940.6629999999996</c:v>
                </c:pt>
                <c:pt idx="1">
                  <c:v>5783.0519999999997</c:v>
                </c:pt>
                <c:pt idx="2">
                  <c:v>5027.2619999999997</c:v>
                </c:pt>
                <c:pt idx="3">
                  <c:v>4107.3549999999996</c:v>
                </c:pt>
                <c:pt idx="4">
                  <c:v>3331.922</c:v>
                </c:pt>
                <c:pt idx="5">
                  <c:v>3006.652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290880"/>
        <c:axId val="161293056"/>
      </c:barChart>
      <c:catAx>
        <c:axId val="16129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293056"/>
        <c:crosses val="autoZero"/>
        <c:auto val="1"/>
        <c:lblAlgn val="ctr"/>
        <c:lblOffset val="100"/>
        <c:noMultiLvlLbl val="0"/>
      </c:catAx>
      <c:valAx>
        <c:axId val="16129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290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2567.3069999999998</c:v>
                </c:pt>
                <c:pt idx="1">
                  <c:v>2586.6379999999999</c:v>
                </c:pt>
                <c:pt idx="2">
                  <c:v>2550.2089999999998</c:v>
                </c:pt>
                <c:pt idx="3">
                  <c:v>2457.5810000000001</c:v>
                </c:pt>
                <c:pt idx="4">
                  <c:v>2462.2820000000002</c:v>
                </c:pt>
                <c:pt idx="5">
                  <c:v>2542.002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5940.6629999999996</c:v>
                </c:pt>
                <c:pt idx="1">
                  <c:v>5783.0519999999997</c:v>
                </c:pt>
                <c:pt idx="2">
                  <c:v>5027.2619999999997</c:v>
                </c:pt>
                <c:pt idx="3">
                  <c:v>4107.3549999999996</c:v>
                </c:pt>
                <c:pt idx="4">
                  <c:v>3331.922</c:v>
                </c:pt>
                <c:pt idx="5">
                  <c:v>3006.652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315456"/>
        <c:axId val="161391360"/>
      </c:barChart>
      <c:catAx>
        <c:axId val="1613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391360"/>
        <c:crosses val="autoZero"/>
        <c:auto val="1"/>
        <c:lblAlgn val="ctr"/>
        <c:lblOffset val="100"/>
        <c:noMultiLvlLbl val="0"/>
      </c:catAx>
      <c:valAx>
        <c:axId val="161391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315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114.199</c:v>
                </c:pt>
                <c:pt idx="1">
                  <c:v>130.33199999999999</c:v>
                </c:pt>
                <c:pt idx="2">
                  <c:v>123.71899999999999</c:v>
                </c:pt>
                <c:pt idx="3">
                  <c:v>124.42100000000001</c:v>
                </c:pt>
                <c:pt idx="4">
                  <c:v>125.95399999999999</c:v>
                </c:pt>
                <c:pt idx="5">
                  <c:v>134.21899999999999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222.59899999999999</c:v>
                </c:pt>
                <c:pt idx="1">
                  <c:v>219.023</c:v>
                </c:pt>
                <c:pt idx="2">
                  <c:v>192.64599999999999</c:v>
                </c:pt>
                <c:pt idx="3">
                  <c:v>162.59299999999999</c:v>
                </c:pt>
                <c:pt idx="4">
                  <c:v>144.017</c:v>
                </c:pt>
                <c:pt idx="5">
                  <c:v>151.62700000000001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270784"/>
        <c:axId val="161277056"/>
      </c:barChart>
      <c:catAx>
        <c:axId val="1612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277056"/>
        <c:crosses val="autoZero"/>
        <c:auto val="1"/>
        <c:lblAlgn val="ctr"/>
        <c:lblOffset val="100"/>
        <c:noMultiLvlLbl val="0"/>
      </c:catAx>
      <c:valAx>
        <c:axId val="16127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27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114.199</c:v>
                </c:pt>
                <c:pt idx="1">
                  <c:v>130.33199999999999</c:v>
                </c:pt>
                <c:pt idx="2">
                  <c:v>123.71899999999999</c:v>
                </c:pt>
                <c:pt idx="3">
                  <c:v>124.42100000000001</c:v>
                </c:pt>
                <c:pt idx="4">
                  <c:v>125.95399999999999</c:v>
                </c:pt>
                <c:pt idx="5">
                  <c:v>134.21899999999999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222.59899999999999</c:v>
                </c:pt>
                <c:pt idx="1">
                  <c:v>219.023</c:v>
                </c:pt>
                <c:pt idx="2">
                  <c:v>192.64599999999999</c:v>
                </c:pt>
                <c:pt idx="3">
                  <c:v>162.59299999999999</c:v>
                </c:pt>
                <c:pt idx="4">
                  <c:v>144.017</c:v>
                </c:pt>
                <c:pt idx="5">
                  <c:v>151.62700000000001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177152"/>
        <c:axId val="160187520"/>
      </c:barChart>
      <c:catAx>
        <c:axId val="16017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187520"/>
        <c:crosses val="autoZero"/>
        <c:auto val="1"/>
        <c:lblAlgn val="ctr"/>
        <c:lblOffset val="100"/>
        <c:noMultiLvlLbl val="0"/>
      </c:catAx>
      <c:valAx>
        <c:axId val="16018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17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2712.08</c:v>
                </c:pt>
                <c:pt idx="1">
                  <c:v>2575.4580000000001</c:v>
                </c:pt>
                <c:pt idx="2">
                  <c:v>2609.123</c:v>
                </c:pt>
                <c:pt idx="3">
                  <c:v>2519.63</c:v>
                </c:pt>
                <c:pt idx="4">
                  <c:v>2416.6509999999998</c:v>
                </c:pt>
                <c:pt idx="5">
                  <c:v>2508.4290000000001</c:v>
                </c:pt>
                <c:pt idx="7">
                  <c:v>6030.6279999999997</c:v>
                </c:pt>
                <c:pt idx="8">
                  <c:v>5968.9989999999998</c:v>
                </c:pt>
                <c:pt idx="9">
                  <c:v>5714.9889999999996</c:v>
                </c:pt>
                <c:pt idx="10">
                  <c:v>4576.1109999999999</c:v>
                </c:pt>
                <c:pt idx="11">
                  <c:v>3636.875</c:v>
                </c:pt>
                <c:pt idx="12">
                  <c:v>3071.01</c:v>
                </c:pt>
                <c:pt idx="14">
                  <c:v>8742.7079999999987</c:v>
                </c:pt>
                <c:pt idx="15">
                  <c:v>8544.4570000000003</c:v>
                </c:pt>
                <c:pt idx="16">
                  <c:v>8324.1119999999992</c:v>
                </c:pt>
                <c:pt idx="17">
                  <c:v>7095.741</c:v>
                </c:pt>
                <c:pt idx="18">
                  <c:v>6053.5259999999998</c:v>
                </c:pt>
                <c:pt idx="19">
                  <c:v>5579.4390000000003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133312"/>
        <c:axId val="16113523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456.79599999999999</c:v>
                </c:pt>
                <c:pt idx="1">
                  <c:v>651.66</c:v>
                </c:pt>
                <c:pt idx="2">
                  <c:v>618.59500000000003</c:v>
                </c:pt>
                <c:pt idx="3">
                  <c:v>622.10500000000002</c:v>
                </c:pt>
                <c:pt idx="4">
                  <c:v>629.77</c:v>
                </c:pt>
                <c:pt idx="5">
                  <c:v>671.09500000000003</c:v>
                </c:pt>
                <c:pt idx="7">
                  <c:v>890.39599999999996</c:v>
                </c:pt>
                <c:pt idx="8">
                  <c:v>1095.115</c:v>
                </c:pt>
                <c:pt idx="9">
                  <c:v>963.2299999999999</c:v>
                </c:pt>
                <c:pt idx="10">
                  <c:v>812.96499999999992</c:v>
                </c:pt>
                <c:pt idx="11">
                  <c:v>720.08500000000004</c:v>
                </c:pt>
                <c:pt idx="12">
                  <c:v>758.13499999999999</c:v>
                </c:pt>
                <c:pt idx="14">
                  <c:v>1347.192</c:v>
                </c:pt>
                <c:pt idx="15">
                  <c:v>1746.7750000000001</c:v>
                </c:pt>
                <c:pt idx="16">
                  <c:v>1581.825</c:v>
                </c:pt>
                <c:pt idx="17">
                  <c:v>1435.0700000000002</c:v>
                </c:pt>
                <c:pt idx="18">
                  <c:v>1349.855</c:v>
                </c:pt>
                <c:pt idx="19">
                  <c:v>1429.23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41120"/>
        <c:axId val="16114265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7">
                  <c:v>952.024</c:v>
                </c:pt>
                <c:pt idx="8">
                  <c:v>1294.3150000000001</c:v>
                </c:pt>
                <c:pt idx="9">
                  <c:v>2102.11</c:v>
                </c:pt>
                <c:pt idx="10">
                  <c:v>1752.2</c:v>
                </c:pt>
                <c:pt idx="11">
                  <c:v>1285.9549999999999</c:v>
                </c:pt>
                <c:pt idx="12">
                  <c:v>831.96500000000003</c:v>
                </c:pt>
                <c:pt idx="14">
                  <c:v>1628.164</c:v>
                </c:pt>
                <c:pt idx="15">
                  <c:v>1895.8400000000001</c:v>
                </c:pt>
                <c:pt idx="16">
                  <c:v>2817.6750000000002</c:v>
                </c:pt>
                <c:pt idx="17">
                  <c:v>2479.5549999999998</c:v>
                </c:pt>
                <c:pt idx="18">
                  <c:v>1834.7199999999998</c:v>
                </c:pt>
                <c:pt idx="19">
                  <c:v>1484.875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41120"/>
        <c:axId val="161142656"/>
      </c:lineChart>
      <c:catAx>
        <c:axId val="16113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13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3523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133312"/>
        <c:crosses val="autoZero"/>
        <c:crossBetween val="between"/>
      </c:valAx>
      <c:catAx>
        <c:axId val="16114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42656"/>
        <c:crosses val="autoZero"/>
        <c:auto val="0"/>
        <c:lblAlgn val="ctr"/>
        <c:lblOffset val="100"/>
        <c:noMultiLvlLbl val="0"/>
      </c:catAx>
      <c:valAx>
        <c:axId val="161142656"/>
        <c:scaling>
          <c:orientation val="minMax"/>
          <c:max val="1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1411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2712.08</c:v>
                </c:pt>
                <c:pt idx="1">
                  <c:v>2575.4580000000001</c:v>
                </c:pt>
                <c:pt idx="2">
                  <c:v>2609.123</c:v>
                </c:pt>
                <c:pt idx="3">
                  <c:v>2519.63</c:v>
                </c:pt>
                <c:pt idx="4">
                  <c:v>2416.6509999999998</c:v>
                </c:pt>
                <c:pt idx="5">
                  <c:v>2508.4290000000001</c:v>
                </c:pt>
                <c:pt idx="7">
                  <c:v>6030.6279999999997</c:v>
                </c:pt>
                <c:pt idx="8">
                  <c:v>5968.9989999999998</c:v>
                </c:pt>
                <c:pt idx="9">
                  <c:v>5714.9889999999996</c:v>
                </c:pt>
                <c:pt idx="10">
                  <c:v>4576.1109999999999</c:v>
                </c:pt>
                <c:pt idx="11">
                  <c:v>3636.875</c:v>
                </c:pt>
                <c:pt idx="12">
                  <c:v>3071.01</c:v>
                </c:pt>
                <c:pt idx="14">
                  <c:v>8742.7079999999987</c:v>
                </c:pt>
                <c:pt idx="15">
                  <c:v>8544.4570000000003</c:v>
                </c:pt>
                <c:pt idx="16">
                  <c:v>8324.1119999999992</c:v>
                </c:pt>
                <c:pt idx="17">
                  <c:v>7095.741</c:v>
                </c:pt>
                <c:pt idx="18">
                  <c:v>6053.5259999999998</c:v>
                </c:pt>
                <c:pt idx="19">
                  <c:v>5579.4390000000003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236672"/>
        <c:axId val="16224704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456.79599999999999</c:v>
                </c:pt>
                <c:pt idx="1">
                  <c:v>651.66</c:v>
                </c:pt>
                <c:pt idx="2">
                  <c:v>618.59500000000003</c:v>
                </c:pt>
                <c:pt idx="3">
                  <c:v>622.10500000000002</c:v>
                </c:pt>
                <c:pt idx="4">
                  <c:v>629.77</c:v>
                </c:pt>
                <c:pt idx="5">
                  <c:v>671.09500000000003</c:v>
                </c:pt>
                <c:pt idx="7">
                  <c:v>890.39599999999996</c:v>
                </c:pt>
                <c:pt idx="8">
                  <c:v>1095.115</c:v>
                </c:pt>
                <c:pt idx="9">
                  <c:v>963.2299999999999</c:v>
                </c:pt>
                <c:pt idx="10">
                  <c:v>812.96499999999992</c:v>
                </c:pt>
                <c:pt idx="11">
                  <c:v>720.08500000000004</c:v>
                </c:pt>
                <c:pt idx="12">
                  <c:v>758.13499999999999</c:v>
                </c:pt>
                <c:pt idx="14">
                  <c:v>1347.192</c:v>
                </c:pt>
                <c:pt idx="15">
                  <c:v>1746.7750000000001</c:v>
                </c:pt>
                <c:pt idx="16">
                  <c:v>1581.825</c:v>
                </c:pt>
                <c:pt idx="17">
                  <c:v>1435.0700000000002</c:v>
                </c:pt>
                <c:pt idx="18">
                  <c:v>1349.855</c:v>
                </c:pt>
                <c:pt idx="19">
                  <c:v>1429.23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248576"/>
        <c:axId val="16225011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7">
                  <c:v>952.024</c:v>
                </c:pt>
                <c:pt idx="8">
                  <c:v>1294.3150000000001</c:v>
                </c:pt>
                <c:pt idx="9">
                  <c:v>2102.11</c:v>
                </c:pt>
                <c:pt idx="10">
                  <c:v>1752.2</c:v>
                </c:pt>
                <c:pt idx="11">
                  <c:v>1285.9549999999999</c:v>
                </c:pt>
                <c:pt idx="12">
                  <c:v>831.96500000000003</c:v>
                </c:pt>
                <c:pt idx="14">
                  <c:v>1628.164</c:v>
                </c:pt>
                <c:pt idx="15">
                  <c:v>1895.8400000000001</c:v>
                </c:pt>
                <c:pt idx="16">
                  <c:v>2817.6750000000002</c:v>
                </c:pt>
                <c:pt idx="17">
                  <c:v>2479.5549999999998</c:v>
                </c:pt>
                <c:pt idx="18">
                  <c:v>1834.7199999999998</c:v>
                </c:pt>
                <c:pt idx="19">
                  <c:v>1484.875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48576"/>
        <c:axId val="162250112"/>
      </c:lineChart>
      <c:catAx>
        <c:axId val="16223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224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2470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236672"/>
        <c:crosses val="autoZero"/>
        <c:crossBetween val="between"/>
      </c:valAx>
      <c:catAx>
        <c:axId val="16224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250112"/>
        <c:crosses val="autoZero"/>
        <c:auto val="0"/>
        <c:lblAlgn val="ctr"/>
        <c:lblOffset val="100"/>
        <c:noMultiLvlLbl val="0"/>
      </c:catAx>
      <c:valAx>
        <c:axId val="162250112"/>
        <c:scaling>
          <c:orientation val="minMax"/>
          <c:max val="1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248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  <c:pt idx="6">
                  <c:v>201.227</c:v>
                </c:pt>
                <c:pt idx="7">
                  <c:v>148.386</c:v>
                </c:pt>
                <c:pt idx="8">
                  <c:v>183.33199999999999</c:v>
                </c:pt>
                <c:pt idx="9">
                  <c:v>200.94499999999999</c:v>
                </c:pt>
                <c:pt idx="10">
                  <c:v>184.821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407.041</c:v>
                </c:pt>
                <c:pt idx="1">
                  <c:v>379.16800000000001</c:v>
                </c:pt>
                <c:pt idx="2">
                  <c:v>563.53500000000008</c:v>
                </c:pt>
                <c:pt idx="3">
                  <c:v>495.911</c:v>
                </c:pt>
                <c:pt idx="4">
                  <c:v>366.94399999999996</c:v>
                </c:pt>
                <c:pt idx="5">
                  <c:v>296.97500000000002</c:v>
                </c:pt>
                <c:pt idx="6">
                  <c:v>317.59300000000002</c:v>
                </c:pt>
                <c:pt idx="7">
                  <c:v>248.09399999999999</c:v>
                </c:pt>
                <c:pt idx="8">
                  <c:v>292.09399999999999</c:v>
                </c:pt>
                <c:pt idx="9">
                  <c:v>389.24799999999999</c:v>
                </c:pt>
                <c:pt idx="10">
                  <c:v>280.13200000000001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3264"/>
        <c:axId val="162369536"/>
      </c:lineChart>
      <c:catAx>
        <c:axId val="1623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369536"/>
        <c:crosses val="autoZero"/>
        <c:auto val="1"/>
        <c:lblAlgn val="ctr"/>
        <c:lblOffset val="100"/>
        <c:noMultiLvlLbl val="0"/>
      </c:catAx>
      <c:valAx>
        <c:axId val="162369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36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  <c:pt idx="6">
                  <c:v>201.227</c:v>
                </c:pt>
                <c:pt idx="7">
                  <c:v>148.386</c:v>
                </c:pt>
                <c:pt idx="8">
                  <c:v>183.33199999999999</c:v>
                </c:pt>
                <c:pt idx="9">
                  <c:v>200.94499999999999</c:v>
                </c:pt>
                <c:pt idx="10">
                  <c:v>184.821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407.041</c:v>
                </c:pt>
                <c:pt idx="1">
                  <c:v>379.16800000000001</c:v>
                </c:pt>
                <c:pt idx="2">
                  <c:v>563.53500000000008</c:v>
                </c:pt>
                <c:pt idx="3">
                  <c:v>495.911</c:v>
                </c:pt>
                <c:pt idx="4">
                  <c:v>366.94399999999996</c:v>
                </c:pt>
                <c:pt idx="5">
                  <c:v>296.97500000000002</c:v>
                </c:pt>
                <c:pt idx="6">
                  <c:v>317.59300000000002</c:v>
                </c:pt>
                <c:pt idx="7">
                  <c:v>248.09399999999999</c:v>
                </c:pt>
                <c:pt idx="8">
                  <c:v>292.09399999999999</c:v>
                </c:pt>
                <c:pt idx="9">
                  <c:v>389.24799999999999</c:v>
                </c:pt>
                <c:pt idx="10">
                  <c:v>280.13200000000001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17760"/>
        <c:axId val="160919936"/>
      </c:lineChart>
      <c:catAx>
        <c:axId val="1609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0919936"/>
        <c:crosses val="autoZero"/>
        <c:auto val="1"/>
        <c:lblAlgn val="ctr"/>
        <c:lblOffset val="100"/>
        <c:noMultiLvlLbl val="0"/>
      </c:catAx>
      <c:valAx>
        <c:axId val="16091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917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  <c:pt idx="6">
                    <c:v>36.542823200000001</c:v>
                  </c:pt>
                  <c:pt idx="7">
                    <c:v>21.723710400000002</c:v>
                  </c:pt>
                  <c:pt idx="8">
                    <c:v>30.818109199999995</c:v>
                  </c:pt>
                  <c:pt idx="9">
                    <c:v>44.670073500000001</c:v>
                  </c:pt>
                  <c:pt idx="10">
                    <c:v>37.666519799999996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  <c:pt idx="6">
                    <c:v>36.542823200000001</c:v>
                  </c:pt>
                  <c:pt idx="7">
                    <c:v>21.723710400000002</c:v>
                  </c:pt>
                  <c:pt idx="8">
                    <c:v>30.818109199999995</c:v>
                  </c:pt>
                  <c:pt idx="9">
                    <c:v>44.670073500000001</c:v>
                  </c:pt>
                  <c:pt idx="10">
                    <c:v>37.666519799999996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  <c:pt idx="6">
                  <c:v>201.227</c:v>
                </c:pt>
                <c:pt idx="7">
                  <c:v>148.386</c:v>
                </c:pt>
                <c:pt idx="8">
                  <c:v>183.33199999999999</c:v>
                </c:pt>
                <c:pt idx="9">
                  <c:v>200.94499999999999</c:v>
                </c:pt>
                <c:pt idx="10">
                  <c:v>184.821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978816"/>
        <c:axId val="160985088"/>
      </c:barChart>
      <c:catAx>
        <c:axId val="16097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985088"/>
        <c:crosses val="autoZero"/>
        <c:auto val="1"/>
        <c:lblAlgn val="ctr"/>
        <c:lblOffset val="100"/>
        <c:noMultiLvlLbl val="0"/>
      </c:catAx>
      <c:valAx>
        <c:axId val="160985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97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31149.588852871504</c:v>
                </c:pt>
                <c:pt idx="1">
                  <c:v>31189.589650926973</c:v>
                </c:pt>
                <c:pt idx="2">
                  <c:v>3870.8901827016407</c:v>
                </c:pt>
                <c:pt idx="3">
                  <c:v>1083.9219822839725</c:v>
                </c:pt>
                <c:pt idx="4">
                  <c:v>1518.518103954606</c:v>
                </c:pt>
                <c:pt idx="5">
                  <c:v>1775.8541177265961</c:v>
                </c:pt>
                <c:pt idx="6">
                  <c:v>5311.6190293059544</c:v>
                </c:pt>
                <c:pt idx="7">
                  <c:v>23.106405403099998</c:v>
                </c:pt>
                <c:pt idx="8">
                  <c:v>0</c:v>
                </c:pt>
                <c:pt idx="9">
                  <c:v>146.56737110060504</c:v>
                </c:pt>
                <c:pt idx="10">
                  <c:v>3070.7432462000243</c:v>
                </c:pt>
                <c:pt idx="11">
                  <c:v>270.74076914245643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6089.4116507365525</c:v>
                </c:pt>
                <c:pt idx="1">
                  <c:v>1072.9580831226572</c:v>
                </c:pt>
                <c:pt idx="2">
                  <c:v>31.999212599701099</c:v>
                </c:pt>
                <c:pt idx="3">
                  <c:v>16.95149087595</c:v>
                </c:pt>
                <c:pt idx="4">
                  <c:v>440.12097242891861</c:v>
                </c:pt>
                <c:pt idx="5">
                  <c:v>394.43810183306113</c:v>
                </c:pt>
                <c:pt idx="6">
                  <c:v>419.72143496744758</c:v>
                </c:pt>
                <c:pt idx="7">
                  <c:v>0</c:v>
                </c:pt>
                <c:pt idx="8">
                  <c:v>0</c:v>
                </c:pt>
                <c:pt idx="9">
                  <c:v>103.53511118089988</c:v>
                </c:pt>
                <c:pt idx="10">
                  <c:v>226.047259122128</c:v>
                </c:pt>
                <c:pt idx="11">
                  <c:v>13.439633494225999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9080448"/>
        <c:axId val="119081984"/>
      </c:barChart>
      <c:catAx>
        <c:axId val="1190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908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081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90804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169.035</c:v>
                </c:pt>
                <c:pt idx="1">
                  <c:v>120.30500000000001</c:v>
                </c:pt>
                <c:pt idx="2">
                  <c:v>143.113</c:v>
                </c:pt>
                <c:pt idx="3">
                  <c:v>145.471</c:v>
                </c:pt>
                <c:pt idx="4">
                  <c:v>109.753</c:v>
                </c:pt>
                <c:pt idx="5">
                  <c:v>130.58199999999999</c:v>
                </c:pt>
                <c:pt idx="6">
                  <c:v>116.366</c:v>
                </c:pt>
                <c:pt idx="7">
                  <c:v>99.707999999999998</c:v>
                </c:pt>
                <c:pt idx="8">
                  <c:v>108.762</c:v>
                </c:pt>
                <c:pt idx="9">
                  <c:v>188.303</c:v>
                </c:pt>
                <c:pt idx="10">
                  <c:v>95.311000000000007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  <c:pt idx="6">
                    <c:v>36.542823200000001</c:v>
                  </c:pt>
                  <c:pt idx="7">
                    <c:v>21.723710400000002</c:v>
                  </c:pt>
                  <c:pt idx="8">
                    <c:v>30.818109199999995</c:v>
                  </c:pt>
                  <c:pt idx="9">
                    <c:v>44.670073500000001</c:v>
                  </c:pt>
                  <c:pt idx="10">
                    <c:v>37.666519799999996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  <c:pt idx="6">
                    <c:v>36.542823200000001</c:v>
                  </c:pt>
                  <c:pt idx="7">
                    <c:v>21.723710400000002</c:v>
                  </c:pt>
                  <c:pt idx="8">
                    <c:v>30.818109199999995</c:v>
                  </c:pt>
                  <c:pt idx="9">
                    <c:v>44.670073500000001</c:v>
                  </c:pt>
                  <c:pt idx="10">
                    <c:v>37.666519799999996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  <c:pt idx="6">
                  <c:v>201.227</c:v>
                </c:pt>
                <c:pt idx="7">
                  <c:v>148.386</c:v>
                </c:pt>
                <c:pt idx="8">
                  <c:v>183.33199999999999</c:v>
                </c:pt>
                <c:pt idx="9">
                  <c:v>200.94499999999999</c:v>
                </c:pt>
                <c:pt idx="10">
                  <c:v>184.821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884032"/>
        <c:axId val="161890304"/>
      </c:barChart>
      <c:catAx>
        <c:axId val="16188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1890304"/>
        <c:crosses val="autoZero"/>
        <c:auto val="1"/>
        <c:lblAlgn val="ctr"/>
        <c:lblOffset val="100"/>
        <c:noMultiLvlLbl val="0"/>
      </c:catAx>
      <c:valAx>
        <c:axId val="16189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layout>
            <c:manualLayout>
              <c:xMode val="edge"/>
              <c:yMode val="edge"/>
              <c:x val="1.5024954653568319E-2"/>
              <c:y val="0.150137340085832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188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2567.3069999999998</c:v>
                </c:pt>
                <c:pt idx="1">
                  <c:v>2586.6379999999999</c:v>
                </c:pt>
                <c:pt idx="2">
                  <c:v>2550.2089999999998</c:v>
                </c:pt>
                <c:pt idx="3">
                  <c:v>2457.5810000000001</c:v>
                </c:pt>
                <c:pt idx="4">
                  <c:v>2462.2820000000002</c:v>
                </c:pt>
                <c:pt idx="5">
                  <c:v>2542.002</c:v>
                </c:pt>
                <c:pt idx="6">
                  <c:v>2620.1840000000002</c:v>
                </c:pt>
                <c:pt idx="7">
                  <c:v>2829.4079999999999</c:v>
                </c:pt>
                <c:pt idx="8">
                  <c:v>3047.3780000000002</c:v>
                </c:pt>
                <c:pt idx="9">
                  <c:v>3201.28</c:v>
                </c:pt>
                <c:pt idx="10">
                  <c:v>3194.54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  <c:pt idx="6">
                    <c:v>301.94577989999999</c:v>
                  </c:pt>
                  <c:pt idx="7">
                    <c:v>295.26821799999999</c:v>
                  </c:pt>
                  <c:pt idx="8">
                    <c:v>287.42640640000002</c:v>
                  </c:pt>
                  <c:pt idx="9">
                    <c:v>292.56913959999997</c:v>
                  </c:pt>
                  <c:pt idx="10">
                    <c:v>264.25377800000001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  <c:pt idx="6">
                    <c:v>301.94577989999999</c:v>
                  </c:pt>
                  <c:pt idx="7">
                    <c:v>295.26821799999999</c:v>
                  </c:pt>
                  <c:pt idx="8">
                    <c:v>287.42640640000002</c:v>
                  </c:pt>
                  <c:pt idx="9">
                    <c:v>292.56913959999997</c:v>
                  </c:pt>
                  <c:pt idx="10">
                    <c:v>264.25377800000001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5940.6629999999996</c:v>
                </c:pt>
                <c:pt idx="1">
                  <c:v>5783.0519999999997</c:v>
                </c:pt>
                <c:pt idx="2">
                  <c:v>5027.2619999999997</c:v>
                </c:pt>
                <c:pt idx="3">
                  <c:v>4107.3549999999996</c:v>
                </c:pt>
                <c:pt idx="4">
                  <c:v>3331.922</c:v>
                </c:pt>
                <c:pt idx="5">
                  <c:v>3006.652</c:v>
                </c:pt>
                <c:pt idx="6">
                  <c:v>3040.7429999999999</c:v>
                </c:pt>
                <c:pt idx="7">
                  <c:v>3012.9409999999998</c:v>
                </c:pt>
                <c:pt idx="8">
                  <c:v>3207.884</c:v>
                </c:pt>
                <c:pt idx="9">
                  <c:v>3466.4589999999998</c:v>
                </c:pt>
                <c:pt idx="10">
                  <c:v>3570.9969999999998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970432"/>
        <c:axId val="161993088"/>
      </c:barChart>
      <c:catAx>
        <c:axId val="16197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993088"/>
        <c:crosses val="autoZero"/>
        <c:auto val="1"/>
        <c:lblAlgn val="ctr"/>
        <c:lblOffset val="100"/>
        <c:noMultiLvlLbl val="0"/>
      </c:catAx>
      <c:valAx>
        <c:axId val="161993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970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2567.3069999999998</c:v>
                </c:pt>
                <c:pt idx="1">
                  <c:v>2586.6379999999999</c:v>
                </c:pt>
                <c:pt idx="2">
                  <c:v>2550.2089999999998</c:v>
                </c:pt>
                <c:pt idx="3">
                  <c:v>2457.5810000000001</c:v>
                </c:pt>
                <c:pt idx="4">
                  <c:v>2462.2820000000002</c:v>
                </c:pt>
                <c:pt idx="5">
                  <c:v>2542.002</c:v>
                </c:pt>
                <c:pt idx="6">
                  <c:v>2620.1840000000002</c:v>
                </c:pt>
                <c:pt idx="7">
                  <c:v>2829.4079999999999</c:v>
                </c:pt>
                <c:pt idx="8">
                  <c:v>3047.3780000000002</c:v>
                </c:pt>
                <c:pt idx="9">
                  <c:v>3201.28</c:v>
                </c:pt>
                <c:pt idx="10">
                  <c:v>3194.54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  <c:pt idx="6">
                    <c:v>301.94577989999999</c:v>
                  </c:pt>
                  <c:pt idx="7">
                    <c:v>295.26821799999999</c:v>
                  </c:pt>
                  <c:pt idx="8">
                    <c:v>287.42640640000002</c:v>
                  </c:pt>
                  <c:pt idx="9">
                    <c:v>292.56913959999997</c:v>
                  </c:pt>
                  <c:pt idx="10">
                    <c:v>264.25377800000001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429.50993490000002</c:v>
                  </c:pt>
                  <c:pt idx="1">
                    <c:v>429.10245839999993</c:v>
                  </c:pt>
                  <c:pt idx="2">
                    <c:v>392.6291622</c:v>
                  </c:pt>
                  <c:pt idx="3">
                    <c:v>373.35856949999993</c:v>
                  </c:pt>
                  <c:pt idx="4">
                    <c:v>331.19304679999999</c:v>
                  </c:pt>
                  <c:pt idx="5">
                    <c:v>317.50245120000005</c:v>
                  </c:pt>
                  <c:pt idx="6">
                    <c:v>301.94577989999999</c:v>
                  </c:pt>
                  <c:pt idx="7">
                    <c:v>295.26821799999999</c:v>
                  </c:pt>
                  <c:pt idx="8">
                    <c:v>287.42640640000002</c:v>
                  </c:pt>
                  <c:pt idx="9">
                    <c:v>292.56913959999997</c:v>
                  </c:pt>
                  <c:pt idx="10">
                    <c:v>264.25377800000001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5940.6629999999996</c:v>
                </c:pt>
                <c:pt idx="1">
                  <c:v>5783.0519999999997</c:v>
                </c:pt>
                <c:pt idx="2">
                  <c:v>5027.2619999999997</c:v>
                </c:pt>
                <c:pt idx="3">
                  <c:v>4107.3549999999996</c:v>
                </c:pt>
                <c:pt idx="4">
                  <c:v>3331.922</c:v>
                </c:pt>
                <c:pt idx="5">
                  <c:v>3006.652</c:v>
                </c:pt>
                <c:pt idx="6">
                  <c:v>3040.7429999999999</c:v>
                </c:pt>
                <c:pt idx="7">
                  <c:v>3012.9409999999998</c:v>
                </c:pt>
                <c:pt idx="8">
                  <c:v>3207.884</c:v>
                </c:pt>
                <c:pt idx="9">
                  <c:v>3466.4589999999998</c:v>
                </c:pt>
                <c:pt idx="10">
                  <c:v>3570.9969999999998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060544"/>
        <c:axId val="162066816"/>
      </c:barChart>
      <c:catAx>
        <c:axId val="16206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2066816"/>
        <c:crosses val="autoZero"/>
        <c:auto val="1"/>
        <c:lblAlgn val="ctr"/>
        <c:lblOffset val="100"/>
        <c:noMultiLvlLbl val="0"/>
      </c:catAx>
      <c:valAx>
        <c:axId val="16206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060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114.199</c:v>
                </c:pt>
                <c:pt idx="1">
                  <c:v>130.33199999999999</c:v>
                </c:pt>
                <c:pt idx="2">
                  <c:v>123.71899999999999</c:v>
                </c:pt>
                <c:pt idx="3">
                  <c:v>124.42100000000001</c:v>
                </c:pt>
                <c:pt idx="4">
                  <c:v>125.95399999999999</c:v>
                </c:pt>
                <c:pt idx="5">
                  <c:v>134.21899999999999</c:v>
                </c:pt>
                <c:pt idx="6">
                  <c:v>142.04400000000001</c:v>
                </c:pt>
                <c:pt idx="7">
                  <c:v>151.48500000000001</c:v>
                </c:pt>
                <c:pt idx="8">
                  <c:v>155.65700000000001</c:v>
                </c:pt>
                <c:pt idx="9">
                  <c:v>158.32900000000001</c:v>
                </c:pt>
                <c:pt idx="10">
                  <c:v>153.15700000000001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  <c:pt idx="6">
                    <c:v>15.4693875</c:v>
                  </c:pt>
                  <c:pt idx="7">
                    <c:v>15.781381000000001</c:v>
                  </c:pt>
                  <c:pt idx="8">
                    <c:v>15.9099638</c:v>
                  </c:pt>
                  <c:pt idx="9">
                    <c:v>15.8736496</c:v>
                  </c:pt>
                  <c:pt idx="10">
                    <c:v>14.4895625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  <c:pt idx="6">
                    <c:v>15.4693875</c:v>
                  </c:pt>
                  <c:pt idx="7">
                    <c:v>15.781381000000001</c:v>
                  </c:pt>
                  <c:pt idx="8">
                    <c:v>15.9099638</c:v>
                  </c:pt>
                  <c:pt idx="9">
                    <c:v>15.8736496</c:v>
                  </c:pt>
                  <c:pt idx="10">
                    <c:v>14.4895625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222.59899999999999</c:v>
                </c:pt>
                <c:pt idx="1">
                  <c:v>219.023</c:v>
                </c:pt>
                <c:pt idx="2">
                  <c:v>192.64599999999999</c:v>
                </c:pt>
                <c:pt idx="3">
                  <c:v>162.59299999999999</c:v>
                </c:pt>
                <c:pt idx="4">
                  <c:v>144.017</c:v>
                </c:pt>
                <c:pt idx="5">
                  <c:v>151.62700000000001</c:v>
                </c:pt>
                <c:pt idx="6">
                  <c:v>176.79300000000001</c:v>
                </c:pt>
                <c:pt idx="7">
                  <c:v>196.042</c:v>
                </c:pt>
                <c:pt idx="8">
                  <c:v>216.75700000000001</c:v>
                </c:pt>
                <c:pt idx="9">
                  <c:v>229.38800000000001</c:v>
                </c:pt>
                <c:pt idx="10">
                  <c:v>231.833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138368"/>
        <c:axId val="162152832"/>
      </c:barChart>
      <c:catAx>
        <c:axId val="16213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152832"/>
        <c:crosses val="autoZero"/>
        <c:auto val="1"/>
        <c:lblAlgn val="ctr"/>
        <c:lblOffset val="100"/>
        <c:noMultiLvlLbl val="0"/>
      </c:catAx>
      <c:valAx>
        <c:axId val="162152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138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114.199</c:v>
                </c:pt>
                <c:pt idx="1">
                  <c:v>130.33199999999999</c:v>
                </c:pt>
                <c:pt idx="2">
                  <c:v>123.71899999999999</c:v>
                </c:pt>
                <c:pt idx="3">
                  <c:v>124.42100000000001</c:v>
                </c:pt>
                <c:pt idx="4">
                  <c:v>125.95399999999999</c:v>
                </c:pt>
                <c:pt idx="5">
                  <c:v>134.21899999999999</c:v>
                </c:pt>
                <c:pt idx="6">
                  <c:v>142.04400000000001</c:v>
                </c:pt>
                <c:pt idx="7">
                  <c:v>151.48500000000001</c:v>
                </c:pt>
                <c:pt idx="8">
                  <c:v>155.65700000000001</c:v>
                </c:pt>
                <c:pt idx="9">
                  <c:v>158.32900000000001</c:v>
                </c:pt>
                <c:pt idx="10">
                  <c:v>153.15700000000001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  <c:pt idx="6">
                    <c:v>15.4693875</c:v>
                  </c:pt>
                  <c:pt idx="7">
                    <c:v>15.781381000000001</c:v>
                  </c:pt>
                  <c:pt idx="8">
                    <c:v>15.9099638</c:v>
                  </c:pt>
                  <c:pt idx="9">
                    <c:v>15.8736496</c:v>
                  </c:pt>
                  <c:pt idx="10">
                    <c:v>14.4895625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16.427806199999999</c:v>
                  </c:pt>
                  <c:pt idx="1">
                    <c:v>16.558138799999998</c:v>
                  </c:pt>
                  <c:pt idx="2">
                    <c:v>15.931824199999999</c:v>
                  </c:pt>
                  <c:pt idx="3">
                    <c:v>15.153667599999999</c:v>
                  </c:pt>
                  <c:pt idx="4">
                    <c:v>14.833750999999999</c:v>
                  </c:pt>
                  <c:pt idx="5">
                    <c:v>15.056561100000001</c:v>
                  </c:pt>
                  <c:pt idx="6">
                    <c:v>15.4693875</c:v>
                  </c:pt>
                  <c:pt idx="7">
                    <c:v>15.781381000000001</c:v>
                  </c:pt>
                  <c:pt idx="8">
                    <c:v>15.9099638</c:v>
                  </c:pt>
                  <c:pt idx="9">
                    <c:v>15.8736496</c:v>
                  </c:pt>
                  <c:pt idx="10">
                    <c:v>14.4895625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222.59899999999999</c:v>
                </c:pt>
                <c:pt idx="1">
                  <c:v>219.023</c:v>
                </c:pt>
                <c:pt idx="2">
                  <c:v>192.64599999999999</c:v>
                </c:pt>
                <c:pt idx="3">
                  <c:v>162.59299999999999</c:v>
                </c:pt>
                <c:pt idx="4">
                  <c:v>144.017</c:v>
                </c:pt>
                <c:pt idx="5">
                  <c:v>151.62700000000001</c:v>
                </c:pt>
                <c:pt idx="6">
                  <c:v>176.79300000000001</c:v>
                </c:pt>
                <c:pt idx="7">
                  <c:v>196.042</c:v>
                </c:pt>
                <c:pt idx="8">
                  <c:v>216.75700000000001</c:v>
                </c:pt>
                <c:pt idx="9">
                  <c:v>229.38800000000001</c:v>
                </c:pt>
                <c:pt idx="10">
                  <c:v>231.833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199808"/>
        <c:axId val="161546624"/>
      </c:barChart>
      <c:catAx>
        <c:axId val="16219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1546624"/>
        <c:crosses val="autoZero"/>
        <c:auto val="1"/>
        <c:lblAlgn val="ctr"/>
        <c:lblOffset val="100"/>
        <c:noMultiLvlLbl val="0"/>
      </c:catAx>
      <c:valAx>
        <c:axId val="161546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19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2712.08</c:v>
                </c:pt>
                <c:pt idx="1">
                  <c:v>2575.4580000000001</c:v>
                </c:pt>
                <c:pt idx="2">
                  <c:v>2609.123</c:v>
                </c:pt>
                <c:pt idx="3">
                  <c:v>2519.63</c:v>
                </c:pt>
                <c:pt idx="4">
                  <c:v>2416.6509999999998</c:v>
                </c:pt>
                <c:pt idx="5">
                  <c:v>2508.4290000000001</c:v>
                </c:pt>
                <c:pt idx="6">
                  <c:v>2535.6709999999998</c:v>
                </c:pt>
                <c:pt idx="7">
                  <c:v>2669.0610000000001</c:v>
                </c:pt>
                <c:pt idx="8">
                  <c:v>2929.0369999999998</c:v>
                </c:pt>
                <c:pt idx="9">
                  <c:v>3162.7379999999998</c:v>
                </c:pt>
                <c:pt idx="10">
                  <c:v>3012.9960000000001</c:v>
                </c:pt>
                <c:pt idx="12">
                  <c:v>6030.6279999999997</c:v>
                </c:pt>
                <c:pt idx="13">
                  <c:v>5968.9989999999998</c:v>
                </c:pt>
                <c:pt idx="14">
                  <c:v>5714.9889999999996</c:v>
                </c:pt>
                <c:pt idx="15">
                  <c:v>4576.1109999999999</c:v>
                </c:pt>
                <c:pt idx="16">
                  <c:v>3636.875</c:v>
                </c:pt>
                <c:pt idx="17">
                  <c:v>3071.01</c:v>
                </c:pt>
                <c:pt idx="18">
                  <c:v>2997.1779999999999</c:v>
                </c:pt>
                <c:pt idx="19">
                  <c:v>2875.0079999999998</c:v>
                </c:pt>
                <c:pt idx="20">
                  <c:v>3113.288</c:v>
                </c:pt>
                <c:pt idx="21">
                  <c:v>3280.4090000000001</c:v>
                </c:pt>
                <c:pt idx="22">
                  <c:v>3422.62</c:v>
                </c:pt>
                <c:pt idx="24">
                  <c:v>8742.7079999999987</c:v>
                </c:pt>
                <c:pt idx="25">
                  <c:v>8544.4570000000003</c:v>
                </c:pt>
                <c:pt idx="26">
                  <c:v>8324.1119999999992</c:v>
                </c:pt>
                <c:pt idx="27">
                  <c:v>7095.741</c:v>
                </c:pt>
                <c:pt idx="28">
                  <c:v>6053.5259999999998</c:v>
                </c:pt>
                <c:pt idx="29">
                  <c:v>5579.4390000000003</c:v>
                </c:pt>
                <c:pt idx="30">
                  <c:v>5532.8490000000002</c:v>
                </c:pt>
                <c:pt idx="31">
                  <c:v>5544.0689999999995</c:v>
                </c:pt>
                <c:pt idx="32">
                  <c:v>6042.3249999999998</c:v>
                </c:pt>
                <c:pt idx="33">
                  <c:v>6443.1469999999999</c:v>
                </c:pt>
                <c:pt idx="34">
                  <c:v>6435.616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10208"/>
        <c:axId val="16291212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456.79599999999999</c:v>
                </c:pt>
                <c:pt idx="1">
                  <c:v>651.66</c:v>
                </c:pt>
                <c:pt idx="2">
                  <c:v>618.59500000000003</c:v>
                </c:pt>
                <c:pt idx="3">
                  <c:v>622.10500000000002</c:v>
                </c:pt>
                <c:pt idx="4">
                  <c:v>629.77</c:v>
                </c:pt>
                <c:pt idx="5">
                  <c:v>671.09500000000003</c:v>
                </c:pt>
                <c:pt idx="6">
                  <c:v>710.22</c:v>
                </c:pt>
                <c:pt idx="7">
                  <c:v>757.42500000000007</c:v>
                </c:pt>
                <c:pt idx="8">
                  <c:v>778.28500000000008</c:v>
                </c:pt>
                <c:pt idx="9">
                  <c:v>791.64499999999998</c:v>
                </c:pt>
                <c:pt idx="10">
                  <c:v>765.78500000000008</c:v>
                </c:pt>
                <c:pt idx="12">
                  <c:v>890.39599999999996</c:v>
                </c:pt>
                <c:pt idx="13">
                  <c:v>1095.115</c:v>
                </c:pt>
                <c:pt idx="14">
                  <c:v>963.2299999999999</c:v>
                </c:pt>
                <c:pt idx="15">
                  <c:v>812.96499999999992</c:v>
                </c:pt>
                <c:pt idx="16">
                  <c:v>720.08500000000004</c:v>
                </c:pt>
                <c:pt idx="17">
                  <c:v>758.13499999999999</c:v>
                </c:pt>
                <c:pt idx="18">
                  <c:v>883.96500000000003</c:v>
                </c:pt>
                <c:pt idx="19">
                  <c:v>980.21</c:v>
                </c:pt>
                <c:pt idx="20">
                  <c:v>1083.7850000000001</c:v>
                </c:pt>
                <c:pt idx="21">
                  <c:v>1146.94</c:v>
                </c:pt>
                <c:pt idx="22">
                  <c:v>1159.165</c:v>
                </c:pt>
                <c:pt idx="24">
                  <c:v>1347.192</c:v>
                </c:pt>
                <c:pt idx="25">
                  <c:v>1746.7750000000001</c:v>
                </c:pt>
                <c:pt idx="26">
                  <c:v>1581.825</c:v>
                </c:pt>
                <c:pt idx="27">
                  <c:v>1435.0700000000002</c:v>
                </c:pt>
                <c:pt idx="28">
                  <c:v>1349.855</c:v>
                </c:pt>
                <c:pt idx="29">
                  <c:v>1429.23</c:v>
                </c:pt>
                <c:pt idx="30">
                  <c:v>1594.1849999999999</c:v>
                </c:pt>
                <c:pt idx="31">
                  <c:v>1737.6350000000002</c:v>
                </c:pt>
                <c:pt idx="32">
                  <c:v>1862.07</c:v>
                </c:pt>
                <c:pt idx="33">
                  <c:v>1938.585</c:v>
                </c:pt>
                <c:pt idx="34">
                  <c:v>1924.95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913664"/>
        <c:axId val="162915456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6">
                  <c:v>581.83000000000004</c:v>
                </c:pt>
                <c:pt idx="7">
                  <c:v>498.53999999999996</c:v>
                </c:pt>
                <c:pt idx="8">
                  <c:v>543.80999999999995</c:v>
                </c:pt>
                <c:pt idx="9">
                  <c:v>941.51499999999999</c:v>
                </c:pt>
                <c:pt idx="10">
                  <c:v>476.55500000000006</c:v>
                </c:pt>
                <c:pt idx="12">
                  <c:v>952.024</c:v>
                </c:pt>
                <c:pt idx="13">
                  <c:v>1294.3150000000001</c:v>
                </c:pt>
                <c:pt idx="14">
                  <c:v>2102.11</c:v>
                </c:pt>
                <c:pt idx="15">
                  <c:v>1752.2</c:v>
                </c:pt>
                <c:pt idx="16">
                  <c:v>1285.9549999999999</c:v>
                </c:pt>
                <c:pt idx="17">
                  <c:v>831.96500000000003</c:v>
                </c:pt>
                <c:pt idx="18">
                  <c:v>1006.135</c:v>
                </c:pt>
                <c:pt idx="19">
                  <c:v>741.93</c:v>
                </c:pt>
                <c:pt idx="20">
                  <c:v>916.66</c:v>
                </c:pt>
                <c:pt idx="21">
                  <c:v>1004.7249999999999</c:v>
                </c:pt>
                <c:pt idx="22">
                  <c:v>924.10500000000002</c:v>
                </c:pt>
                <c:pt idx="24">
                  <c:v>1628.164</c:v>
                </c:pt>
                <c:pt idx="25">
                  <c:v>1895.8400000000001</c:v>
                </c:pt>
                <c:pt idx="26">
                  <c:v>2817.6750000000002</c:v>
                </c:pt>
                <c:pt idx="27">
                  <c:v>2479.5549999999998</c:v>
                </c:pt>
                <c:pt idx="28">
                  <c:v>1834.7199999999998</c:v>
                </c:pt>
                <c:pt idx="29">
                  <c:v>1484.875</c:v>
                </c:pt>
                <c:pt idx="30">
                  <c:v>1587.9650000000001</c:v>
                </c:pt>
                <c:pt idx="31">
                  <c:v>1240.47</c:v>
                </c:pt>
                <c:pt idx="32">
                  <c:v>1460.47</c:v>
                </c:pt>
                <c:pt idx="33">
                  <c:v>1946.24</c:v>
                </c:pt>
                <c:pt idx="34">
                  <c:v>1400.66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13664"/>
        <c:axId val="162915456"/>
      </c:lineChart>
      <c:catAx>
        <c:axId val="16291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aseline="0"/>
            </a:pPr>
            <a:endParaRPr lang="en-US"/>
          </a:p>
        </c:txPr>
        <c:crossAx val="16291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9121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10208"/>
        <c:crosses val="autoZero"/>
        <c:crossBetween val="between"/>
      </c:valAx>
      <c:catAx>
        <c:axId val="16291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915456"/>
        <c:crosses val="autoZero"/>
        <c:auto val="0"/>
        <c:lblAlgn val="ctr"/>
        <c:lblOffset val="100"/>
        <c:noMultiLvlLbl val="0"/>
      </c:catAx>
      <c:valAx>
        <c:axId val="162915456"/>
        <c:scaling>
          <c:orientation val="minMax"/>
          <c:max val="1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136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2712.08</c:v>
                </c:pt>
                <c:pt idx="1">
                  <c:v>2575.4580000000001</c:v>
                </c:pt>
                <c:pt idx="2">
                  <c:v>2609.123</c:v>
                </c:pt>
                <c:pt idx="3">
                  <c:v>2519.63</c:v>
                </c:pt>
                <c:pt idx="4">
                  <c:v>2416.6509999999998</c:v>
                </c:pt>
                <c:pt idx="5">
                  <c:v>2508.4290000000001</c:v>
                </c:pt>
                <c:pt idx="6">
                  <c:v>2535.6709999999998</c:v>
                </c:pt>
                <c:pt idx="7">
                  <c:v>2669.0610000000001</c:v>
                </c:pt>
                <c:pt idx="8">
                  <c:v>2929.0369999999998</c:v>
                </c:pt>
                <c:pt idx="9">
                  <c:v>3162.7379999999998</c:v>
                </c:pt>
                <c:pt idx="10">
                  <c:v>3012.9960000000001</c:v>
                </c:pt>
                <c:pt idx="12">
                  <c:v>6030.6279999999997</c:v>
                </c:pt>
                <c:pt idx="13">
                  <c:v>5968.9989999999998</c:v>
                </c:pt>
                <c:pt idx="14">
                  <c:v>5714.9889999999996</c:v>
                </c:pt>
                <c:pt idx="15">
                  <c:v>4576.1109999999999</c:v>
                </c:pt>
                <c:pt idx="16">
                  <c:v>3636.875</c:v>
                </c:pt>
                <c:pt idx="17">
                  <c:v>3071.01</c:v>
                </c:pt>
                <c:pt idx="18">
                  <c:v>2997.1779999999999</c:v>
                </c:pt>
                <c:pt idx="19">
                  <c:v>2875.0079999999998</c:v>
                </c:pt>
                <c:pt idx="20">
                  <c:v>3113.288</c:v>
                </c:pt>
                <c:pt idx="21">
                  <c:v>3280.4090000000001</c:v>
                </c:pt>
                <c:pt idx="22">
                  <c:v>3422.62</c:v>
                </c:pt>
                <c:pt idx="24">
                  <c:v>8742.7079999999987</c:v>
                </c:pt>
                <c:pt idx="25">
                  <c:v>8544.4570000000003</c:v>
                </c:pt>
                <c:pt idx="26">
                  <c:v>8324.1119999999992</c:v>
                </c:pt>
                <c:pt idx="27">
                  <c:v>7095.741</c:v>
                </c:pt>
                <c:pt idx="28">
                  <c:v>6053.5259999999998</c:v>
                </c:pt>
                <c:pt idx="29">
                  <c:v>5579.4390000000003</c:v>
                </c:pt>
                <c:pt idx="30">
                  <c:v>5532.8490000000002</c:v>
                </c:pt>
                <c:pt idx="31">
                  <c:v>5544.0689999999995</c:v>
                </c:pt>
                <c:pt idx="32">
                  <c:v>6042.3249999999998</c:v>
                </c:pt>
                <c:pt idx="33">
                  <c:v>6443.1469999999999</c:v>
                </c:pt>
                <c:pt idx="34">
                  <c:v>6435.616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690176"/>
        <c:axId val="1626920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456.79599999999999</c:v>
                </c:pt>
                <c:pt idx="1">
                  <c:v>651.66</c:v>
                </c:pt>
                <c:pt idx="2">
                  <c:v>618.59500000000003</c:v>
                </c:pt>
                <c:pt idx="3">
                  <c:v>622.10500000000002</c:v>
                </c:pt>
                <c:pt idx="4">
                  <c:v>629.77</c:v>
                </c:pt>
                <c:pt idx="5">
                  <c:v>671.09500000000003</c:v>
                </c:pt>
                <c:pt idx="6">
                  <c:v>710.22</c:v>
                </c:pt>
                <c:pt idx="7">
                  <c:v>757.42500000000007</c:v>
                </c:pt>
                <c:pt idx="8">
                  <c:v>778.28500000000008</c:v>
                </c:pt>
                <c:pt idx="9">
                  <c:v>791.64499999999998</c:v>
                </c:pt>
                <c:pt idx="10">
                  <c:v>765.78500000000008</c:v>
                </c:pt>
                <c:pt idx="12">
                  <c:v>890.39599999999996</c:v>
                </c:pt>
                <c:pt idx="13">
                  <c:v>1095.115</c:v>
                </c:pt>
                <c:pt idx="14">
                  <c:v>963.2299999999999</c:v>
                </c:pt>
                <c:pt idx="15">
                  <c:v>812.96499999999992</c:v>
                </c:pt>
                <c:pt idx="16">
                  <c:v>720.08500000000004</c:v>
                </c:pt>
                <c:pt idx="17">
                  <c:v>758.13499999999999</c:v>
                </c:pt>
                <c:pt idx="18">
                  <c:v>883.96500000000003</c:v>
                </c:pt>
                <c:pt idx="19">
                  <c:v>980.21</c:v>
                </c:pt>
                <c:pt idx="20">
                  <c:v>1083.7850000000001</c:v>
                </c:pt>
                <c:pt idx="21">
                  <c:v>1146.94</c:v>
                </c:pt>
                <c:pt idx="22">
                  <c:v>1159.165</c:v>
                </c:pt>
                <c:pt idx="24">
                  <c:v>1347.192</c:v>
                </c:pt>
                <c:pt idx="25">
                  <c:v>1746.7750000000001</c:v>
                </c:pt>
                <c:pt idx="26">
                  <c:v>1581.825</c:v>
                </c:pt>
                <c:pt idx="27">
                  <c:v>1435.0700000000002</c:v>
                </c:pt>
                <c:pt idx="28">
                  <c:v>1349.855</c:v>
                </c:pt>
                <c:pt idx="29">
                  <c:v>1429.23</c:v>
                </c:pt>
                <c:pt idx="30">
                  <c:v>1594.1849999999999</c:v>
                </c:pt>
                <c:pt idx="31">
                  <c:v>1737.6350000000002</c:v>
                </c:pt>
                <c:pt idx="32">
                  <c:v>1862.07</c:v>
                </c:pt>
                <c:pt idx="33">
                  <c:v>1938.585</c:v>
                </c:pt>
                <c:pt idx="34">
                  <c:v>1924.95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706176"/>
        <c:axId val="162707712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676.14</c:v>
                </c:pt>
                <c:pt idx="1">
                  <c:v>601.52500000000009</c:v>
                </c:pt>
                <c:pt idx="2">
                  <c:v>715.56500000000005</c:v>
                </c:pt>
                <c:pt idx="3">
                  <c:v>727.35500000000002</c:v>
                </c:pt>
                <c:pt idx="4">
                  <c:v>548.76499999999999</c:v>
                </c:pt>
                <c:pt idx="5">
                  <c:v>652.91</c:v>
                </c:pt>
                <c:pt idx="6">
                  <c:v>581.83000000000004</c:v>
                </c:pt>
                <c:pt idx="7">
                  <c:v>498.53999999999996</c:v>
                </c:pt>
                <c:pt idx="8">
                  <c:v>543.80999999999995</c:v>
                </c:pt>
                <c:pt idx="9">
                  <c:v>941.51499999999999</c:v>
                </c:pt>
                <c:pt idx="10">
                  <c:v>476.55500000000006</c:v>
                </c:pt>
                <c:pt idx="12">
                  <c:v>952.024</c:v>
                </c:pt>
                <c:pt idx="13">
                  <c:v>1294.3150000000001</c:v>
                </c:pt>
                <c:pt idx="14">
                  <c:v>2102.11</c:v>
                </c:pt>
                <c:pt idx="15">
                  <c:v>1752.2</c:v>
                </c:pt>
                <c:pt idx="16">
                  <c:v>1285.9549999999999</c:v>
                </c:pt>
                <c:pt idx="17">
                  <c:v>831.96500000000003</c:v>
                </c:pt>
                <c:pt idx="18">
                  <c:v>1006.135</c:v>
                </c:pt>
                <c:pt idx="19">
                  <c:v>741.93</c:v>
                </c:pt>
                <c:pt idx="20">
                  <c:v>916.66</c:v>
                </c:pt>
                <c:pt idx="21">
                  <c:v>1004.7249999999999</c:v>
                </c:pt>
                <c:pt idx="22">
                  <c:v>924.10500000000002</c:v>
                </c:pt>
                <c:pt idx="24">
                  <c:v>1628.164</c:v>
                </c:pt>
                <c:pt idx="25">
                  <c:v>1895.8400000000001</c:v>
                </c:pt>
                <c:pt idx="26">
                  <c:v>2817.6750000000002</c:v>
                </c:pt>
                <c:pt idx="27">
                  <c:v>2479.5549999999998</c:v>
                </c:pt>
                <c:pt idx="28">
                  <c:v>1834.7199999999998</c:v>
                </c:pt>
                <c:pt idx="29">
                  <c:v>1484.875</c:v>
                </c:pt>
                <c:pt idx="30">
                  <c:v>1587.9650000000001</c:v>
                </c:pt>
                <c:pt idx="31">
                  <c:v>1240.47</c:v>
                </c:pt>
                <c:pt idx="32">
                  <c:v>1460.47</c:v>
                </c:pt>
                <c:pt idx="33">
                  <c:v>1946.24</c:v>
                </c:pt>
                <c:pt idx="34">
                  <c:v>1400.66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06176"/>
        <c:axId val="162707712"/>
      </c:lineChart>
      <c:catAx>
        <c:axId val="162690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0"/>
            </a:pPr>
            <a:endParaRPr lang="en-US"/>
          </a:p>
        </c:txPr>
        <c:crossAx val="162692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6920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690176"/>
        <c:crosses val="autoZero"/>
        <c:crossBetween val="between"/>
      </c:valAx>
      <c:catAx>
        <c:axId val="16270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707712"/>
        <c:crosses val="autoZero"/>
        <c:auto val="0"/>
        <c:lblAlgn val="ctr"/>
        <c:lblOffset val="100"/>
        <c:noMultiLvlLbl val="0"/>
      </c:catAx>
      <c:valAx>
        <c:axId val="162707712"/>
        <c:scaling>
          <c:orientation val="minMax"/>
          <c:max val="1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706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153.881</c:v>
                </c:pt>
                <c:pt idx="1">
                  <c:v>167.83799999999999</c:v>
                </c:pt>
                <c:pt idx="2">
                  <c:v>61.006</c:v>
                </c:pt>
                <c:pt idx="3">
                  <c:v>94.503</c:v>
                </c:pt>
                <c:pt idx="4">
                  <c:v>41.994</c:v>
                </c:pt>
                <c:pt idx="5">
                  <c:v>46.180999999999997</c:v>
                </c:pt>
                <c:pt idx="6">
                  <c:v>67.045000000000002</c:v>
                </c:pt>
                <c:pt idx="7">
                  <c:v>102.124</c:v>
                </c:pt>
                <c:pt idx="8">
                  <c:v>53.963000000000001</c:v>
                </c:pt>
                <c:pt idx="9">
                  <c:v>61.670999999999999</c:v>
                </c:pt>
                <c:pt idx="10">
                  <c:v>67.144999999999996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154.083</c:v>
                </c:pt>
                <c:pt idx="1">
                  <c:v>168.14400000000001</c:v>
                </c:pt>
                <c:pt idx="2">
                  <c:v>61.283000000000001</c:v>
                </c:pt>
                <c:pt idx="3">
                  <c:v>94.674999999999997</c:v>
                </c:pt>
                <c:pt idx="4">
                  <c:v>42.433999999999997</c:v>
                </c:pt>
                <c:pt idx="5">
                  <c:v>47.077999999999996</c:v>
                </c:pt>
                <c:pt idx="6">
                  <c:v>74.31</c:v>
                </c:pt>
                <c:pt idx="7">
                  <c:v>103.61099999999999</c:v>
                </c:pt>
                <c:pt idx="8">
                  <c:v>56.56</c:v>
                </c:pt>
                <c:pt idx="9">
                  <c:v>64.418999999999997</c:v>
                </c:pt>
                <c:pt idx="10">
                  <c:v>69.632999999999996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16064"/>
        <c:axId val="162617984"/>
      </c:lineChart>
      <c:catAx>
        <c:axId val="16261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617984"/>
        <c:crosses val="autoZero"/>
        <c:auto val="1"/>
        <c:lblAlgn val="ctr"/>
        <c:lblOffset val="100"/>
        <c:noMultiLvlLbl val="0"/>
      </c:catAx>
      <c:valAx>
        <c:axId val="162617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61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153.881</c:v>
                </c:pt>
                <c:pt idx="1">
                  <c:v>167.83799999999999</c:v>
                </c:pt>
                <c:pt idx="2">
                  <c:v>61.006</c:v>
                </c:pt>
                <c:pt idx="3">
                  <c:v>94.503</c:v>
                </c:pt>
                <c:pt idx="4">
                  <c:v>41.994</c:v>
                </c:pt>
                <c:pt idx="5">
                  <c:v>46.180999999999997</c:v>
                </c:pt>
                <c:pt idx="6">
                  <c:v>67.045000000000002</c:v>
                </c:pt>
                <c:pt idx="7">
                  <c:v>102.124</c:v>
                </c:pt>
                <c:pt idx="8">
                  <c:v>53.963000000000001</c:v>
                </c:pt>
                <c:pt idx="9">
                  <c:v>61.670999999999999</c:v>
                </c:pt>
                <c:pt idx="10">
                  <c:v>67.144999999999996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154.083</c:v>
                </c:pt>
                <c:pt idx="1">
                  <c:v>168.14400000000001</c:v>
                </c:pt>
                <c:pt idx="2">
                  <c:v>61.283000000000001</c:v>
                </c:pt>
                <c:pt idx="3">
                  <c:v>94.674999999999997</c:v>
                </c:pt>
                <c:pt idx="4">
                  <c:v>42.433999999999997</c:v>
                </c:pt>
                <c:pt idx="5">
                  <c:v>47.077999999999996</c:v>
                </c:pt>
                <c:pt idx="6">
                  <c:v>74.31</c:v>
                </c:pt>
                <c:pt idx="7">
                  <c:v>103.61099999999999</c:v>
                </c:pt>
                <c:pt idx="8">
                  <c:v>56.56</c:v>
                </c:pt>
                <c:pt idx="9">
                  <c:v>64.418999999999997</c:v>
                </c:pt>
                <c:pt idx="10">
                  <c:v>69.632999999999996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80288"/>
        <c:axId val="162782208"/>
      </c:lineChart>
      <c:catAx>
        <c:axId val="16278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2782208"/>
        <c:crosses val="autoZero"/>
        <c:auto val="1"/>
        <c:lblAlgn val="ctr"/>
        <c:lblOffset val="100"/>
        <c:noMultiLvlLbl val="0"/>
      </c:catAx>
      <c:valAx>
        <c:axId val="162782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780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25.682738900000004</c:v>
                  </c:pt>
                  <c:pt idx="1">
                    <c:v>27.710053800000001</c:v>
                  </c:pt>
                  <c:pt idx="2">
                    <c:v>15.202695200000001</c:v>
                  </c:pt>
                  <c:pt idx="3">
                    <c:v>29.929100099999999</c:v>
                  </c:pt>
                  <c:pt idx="4">
                    <c:v>10.6916724</c:v>
                  </c:pt>
                  <c:pt idx="5">
                    <c:v>6.9825672000000001</c:v>
                  </c:pt>
                  <c:pt idx="6">
                    <c:v>17.4518135</c:v>
                  </c:pt>
                  <c:pt idx="7">
                    <c:v>43.045265999999991</c:v>
                  </c:pt>
                  <c:pt idx="8">
                    <c:v>7.3983273000000009</c:v>
                  </c:pt>
                  <c:pt idx="9">
                    <c:v>9.1889789999999998</c:v>
                  </c:pt>
                  <c:pt idx="10">
                    <c:v>7.5470980000000001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25.682738900000004</c:v>
                  </c:pt>
                  <c:pt idx="1">
                    <c:v>27.710053800000001</c:v>
                  </c:pt>
                  <c:pt idx="2">
                    <c:v>15.202695200000001</c:v>
                  </c:pt>
                  <c:pt idx="3">
                    <c:v>29.929100099999999</c:v>
                  </c:pt>
                  <c:pt idx="4">
                    <c:v>10.6916724</c:v>
                  </c:pt>
                  <c:pt idx="5">
                    <c:v>6.9825672000000001</c:v>
                  </c:pt>
                  <c:pt idx="6">
                    <c:v>17.4518135</c:v>
                  </c:pt>
                  <c:pt idx="7">
                    <c:v>43.045265999999991</c:v>
                  </c:pt>
                  <c:pt idx="8">
                    <c:v>7.3983273000000009</c:v>
                  </c:pt>
                  <c:pt idx="9">
                    <c:v>9.1889789999999998</c:v>
                  </c:pt>
                  <c:pt idx="10">
                    <c:v>7.5470980000000001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153.881</c:v>
                </c:pt>
                <c:pt idx="1">
                  <c:v>167.83799999999999</c:v>
                </c:pt>
                <c:pt idx="2">
                  <c:v>61.006</c:v>
                </c:pt>
                <c:pt idx="3">
                  <c:v>94.503</c:v>
                </c:pt>
                <c:pt idx="4">
                  <c:v>41.994</c:v>
                </c:pt>
                <c:pt idx="5">
                  <c:v>46.180999999999997</c:v>
                </c:pt>
                <c:pt idx="6">
                  <c:v>67.045000000000002</c:v>
                </c:pt>
                <c:pt idx="7">
                  <c:v>102.124</c:v>
                </c:pt>
                <c:pt idx="8">
                  <c:v>53.963000000000001</c:v>
                </c:pt>
                <c:pt idx="9">
                  <c:v>61.670999999999999</c:v>
                </c:pt>
                <c:pt idx="10">
                  <c:v>67.144999999999996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406592"/>
        <c:axId val="163408512"/>
      </c:barChart>
      <c:catAx>
        <c:axId val="16340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408512"/>
        <c:crosses val="autoZero"/>
        <c:auto val="1"/>
        <c:lblAlgn val="ctr"/>
        <c:lblOffset val="100"/>
        <c:noMultiLvlLbl val="0"/>
      </c:catAx>
      <c:valAx>
        <c:axId val="163408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40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1354.1102953735835</c:v>
                </c:pt>
                <c:pt idx="1">
                  <c:v>13696.280665910221</c:v>
                </c:pt>
                <c:pt idx="2">
                  <c:v>1951.0155578878771</c:v>
                </c:pt>
                <c:pt idx="3">
                  <c:v>623.65568682578476</c:v>
                </c:pt>
                <c:pt idx="4">
                  <c:v>109.59892200464299</c:v>
                </c:pt>
                <c:pt idx="5">
                  <c:v>178.29670831086884</c:v>
                </c:pt>
                <c:pt idx="6">
                  <c:v>2646.0655354521591</c:v>
                </c:pt>
                <c:pt idx="7">
                  <c:v>0</c:v>
                </c:pt>
                <c:pt idx="8">
                  <c:v>0</c:v>
                </c:pt>
                <c:pt idx="9">
                  <c:v>1.3185983274499999</c:v>
                </c:pt>
                <c:pt idx="10">
                  <c:v>203.94345548208472</c:v>
                </c:pt>
                <c:pt idx="11">
                  <c:v>40.423059658103945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35884.890208234479</c:v>
                </c:pt>
                <c:pt idx="1">
                  <c:v>18566.267068139412</c:v>
                </c:pt>
                <c:pt idx="2">
                  <c:v>1936.7533181700153</c:v>
                </c:pt>
                <c:pt idx="3">
                  <c:v>473.3849401695378</c:v>
                </c:pt>
                <c:pt idx="4">
                  <c:v>1860.8834853557814</c:v>
                </c:pt>
                <c:pt idx="5">
                  <c:v>1995.8283574133886</c:v>
                </c:pt>
                <c:pt idx="6">
                  <c:v>3068.3082833839526</c:v>
                </c:pt>
                <c:pt idx="7">
                  <c:v>23.106405403099998</c:v>
                </c:pt>
                <c:pt idx="8">
                  <c:v>0</c:v>
                </c:pt>
                <c:pt idx="9">
                  <c:v>248.78388395405491</c:v>
                </c:pt>
                <c:pt idx="10">
                  <c:v>3113.0908835439081</c:v>
                </c:pt>
                <c:pt idx="11">
                  <c:v>243.75734297857849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0.20200000000000001</c:v>
                </c:pt>
                <c:pt idx="1">
                  <c:v>0.30599999999999999</c:v>
                </c:pt>
                <c:pt idx="2">
                  <c:v>0.27700000000000002</c:v>
                </c:pt>
                <c:pt idx="3">
                  <c:v>0.17199999999999999</c:v>
                </c:pt>
                <c:pt idx="4">
                  <c:v>0.44</c:v>
                </c:pt>
                <c:pt idx="5">
                  <c:v>0.89700000000000002</c:v>
                </c:pt>
                <c:pt idx="6">
                  <c:v>7.2649999999999997</c:v>
                </c:pt>
                <c:pt idx="7">
                  <c:v>1.4870000000000001</c:v>
                </c:pt>
                <c:pt idx="8">
                  <c:v>2.597</c:v>
                </c:pt>
                <c:pt idx="9">
                  <c:v>2.7480000000000002</c:v>
                </c:pt>
                <c:pt idx="10">
                  <c:v>2.488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25.682738900000004</c:v>
                  </c:pt>
                  <c:pt idx="1">
                    <c:v>27.710053800000001</c:v>
                  </c:pt>
                  <c:pt idx="2">
                    <c:v>15.202695200000001</c:v>
                  </c:pt>
                  <c:pt idx="3">
                    <c:v>29.929100099999999</c:v>
                  </c:pt>
                  <c:pt idx="4">
                    <c:v>10.6916724</c:v>
                  </c:pt>
                  <c:pt idx="5">
                    <c:v>6.9825672000000001</c:v>
                  </c:pt>
                  <c:pt idx="6">
                    <c:v>17.4518135</c:v>
                  </c:pt>
                  <c:pt idx="7">
                    <c:v>43.045265999999991</c:v>
                  </c:pt>
                  <c:pt idx="8">
                    <c:v>7.3983273000000009</c:v>
                  </c:pt>
                  <c:pt idx="9">
                    <c:v>9.1889789999999998</c:v>
                  </c:pt>
                  <c:pt idx="10">
                    <c:v>7.5470980000000001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25.682738900000004</c:v>
                  </c:pt>
                  <c:pt idx="1">
                    <c:v>27.710053800000001</c:v>
                  </c:pt>
                  <c:pt idx="2">
                    <c:v>15.202695200000001</c:v>
                  </c:pt>
                  <c:pt idx="3">
                    <c:v>29.929100099999999</c:v>
                  </c:pt>
                  <c:pt idx="4">
                    <c:v>10.6916724</c:v>
                  </c:pt>
                  <c:pt idx="5">
                    <c:v>6.9825672000000001</c:v>
                  </c:pt>
                  <c:pt idx="6">
                    <c:v>17.4518135</c:v>
                  </c:pt>
                  <c:pt idx="7">
                    <c:v>43.045265999999991</c:v>
                  </c:pt>
                  <c:pt idx="8">
                    <c:v>7.3983273000000009</c:v>
                  </c:pt>
                  <c:pt idx="9">
                    <c:v>9.1889789999999998</c:v>
                  </c:pt>
                  <c:pt idx="10">
                    <c:v>7.5470980000000001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153.881</c:v>
                </c:pt>
                <c:pt idx="1">
                  <c:v>167.83799999999999</c:v>
                </c:pt>
                <c:pt idx="2">
                  <c:v>61.006</c:v>
                </c:pt>
                <c:pt idx="3">
                  <c:v>94.503</c:v>
                </c:pt>
                <c:pt idx="4">
                  <c:v>41.994</c:v>
                </c:pt>
                <c:pt idx="5">
                  <c:v>46.180999999999997</c:v>
                </c:pt>
                <c:pt idx="6">
                  <c:v>67.045000000000002</c:v>
                </c:pt>
                <c:pt idx="7">
                  <c:v>102.124</c:v>
                </c:pt>
                <c:pt idx="8">
                  <c:v>53.963000000000001</c:v>
                </c:pt>
                <c:pt idx="9">
                  <c:v>61.670999999999999</c:v>
                </c:pt>
                <c:pt idx="10">
                  <c:v>67.144999999999996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13792"/>
        <c:axId val="163715712"/>
      </c:barChart>
      <c:catAx>
        <c:axId val="1637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3715712"/>
        <c:crosses val="autoZero"/>
        <c:auto val="1"/>
        <c:lblAlgn val="ctr"/>
        <c:lblOffset val="100"/>
        <c:noMultiLvlLbl val="0"/>
      </c:catAx>
      <c:valAx>
        <c:axId val="16371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1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363.33499999999998</c:v>
                </c:pt>
                <c:pt idx="1">
                  <c:v>393.03</c:v>
                </c:pt>
                <c:pt idx="2">
                  <c:v>429.803</c:v>
                </c:pt>
                <c:pt idx="3">
                  <c:v>472.221</c:v>
                </c:pt>
                <c:pt idx="4">
                  <c:v>517.63300000000004</c:v>
                </c:pt>
                <c:pt idx="5">
                  <c:v>561.01400000000001</c:v>
                </c:pt>
                <c:pt idx="6">
                  <c:v>586.93899999999996</c:v>
                </c:pt>
                <c:pt idx="7">
                  <c:v>605.56399999999996</c:v>
                </c:pt>
                <c:pt idx="8">
                  <c:v>636.58799999999997</c:v>
                </c:pt>
                <c:pt idx="9">
                  <c:v>661.85599999999999</c:v>
                </c:pt>
                <c:pt idx="10">
                  <c:v>686.851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458.60184800000002</c:v>
                  </c:pt>
                  <c:pt idx="1">
                    <c:v>442.24517400000002</c:v>
                  </c:pt>
                  <c:pt idx="2">
                    <c:v>460.74179700000002</c:v>
                  </c:pt>
                  <c:pt idx="3">
                    <c:v>471.26083900000003</c:v>
                  </c:pt>
                  <c:pt idx="4">
                    <c:v>481.89691649999992</c:v>
                  </c:pt>
                  <c:pt idx="5">
                    <c:v>494.80559240000008</c:v>
                  </c:pt>
                  <c:pt idx="6">
                    <c:v>503.41545510000003</c:v>
                  </c:pt>
                  <c:pt idx="7">
                    <c:v>487.08186799999999</c:v>
                  </c:pt>
                  <c:pt idx="8">
                    <c:v>500.58977560000005</c:v>
                  </c:pt>
                  <c:pt idx="9">
                    <c:v>512.49692340000001</c:v>
                  </c:pt>
                  <c:pt idx="10">
                    <c:v>525.51263239999992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458.60184800000002</c:v>
                  </c:pt>
                  <c:pt idx="1">
                    <c:v>442.24517400000002</c:v>
                  </c:pt>
                  <c:pt idx="2">
                    <c:v>460.74179700000002</c:v>
                  </c:pt>
                  <c:pt idx="3">
                    <c:v>471.26083900000003</c:v>
                  </c:pt>
                  <c:pt idx="4">
                    <c:v>481.89691649999992</c:v>
                  </c:pt>
                  <c:pt idx="5">
                    <c:v>494.80559240000008</c:v>
                  </c:pt>
                  <c:pt idx="6">
                    <c:v>503.41545510000003</c:v>
                  </c:pt>
                  <c:pt idx="7">
                    <c:v>487.08186799999999</c:v>
                  </c:pt>
                  <c:pt idx="8">
                    <c:v>500.58977560000005</c:v>
                  </c:pt>
                  <c:pt idx="9">
                    <c:v>512.49692340000001</c:v>
                  </c:pt>
                  <c:pt idx="10">
                    <c:v>525.51263239999992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7396.8040000000001</c:v>
                </c:pt>
                <c:pt idx="1">
                  <c:v>7432.692</c:v>
                </c:pt>
                <c:pt idx="2">
                  <c:v>7809.183</c:v>
                </c:pt>
                <c:pt idx="3">
                  <c:v>8370.5300000000007</c:v>
                </c:pt>
                <c:pt idx="4">
                  <c:v>9007.4189999999999</c:v>
                </c:pt>
                <c:pt idx="5">
                  <c:v>9683.0840000000007</c:v>
                </c:pt>
                <c:pt idx="6">
                  <c:v>10337.073</c:v>
                </c:pt>
                <c:pt idx="7">
                  <c:v>10705.096</c:v>
                </c:pt>
                <c:pt idx="8">
                  <c:v>11223.986000000001</c:v>
                </c:pt>
                <c:pt idx="9">
                  <c:v>11700.843000000001</c:v>
                </c:pt>
                <c:pt idx="10">
                  <c:v>12108.585999999999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206848"/>
        <c:axId val="164209024"/>
      </c:barChart>
      <c:catAx>
        <c:axId val="16420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209024"/>
        <c:crosses val="autoZero"/>
        <c:auto val="1"/>
        <c:lblAlgn val="ctr"/>
        <c:lblOffset val="100"/>
        <c:noMultiLvlLbl val="0"/>
      </c:catAx>
      <c:valAx>
        <c:axId val="164209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20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363.33499999999998</c:v>
                </c:pt>
                <c:pt idx="1">
                  <c:v>393.03</c:v>
                </c:pt>
                <c:pt idx="2">
                  <c:v>429.803</c:v>
                </c:pt>
                <c:pt idx="3">
                  <c:v>472.221</c:v>
                </c:pt>
                <c:pt idx="4">
                  <c:v>517.63300000000004</c:v>
                </c:pt>
                <c:pt idx="5">
                  <c:v>561.01400000000001</c:v>
                </c:pt>
                <c:pt idx="6">
                  <c:v>586.93899999999996</c:v>
                </c:pt>
                <c:pt idx="7">
                  <c:v>605.56399999999996</c:v>
                </c:pt>
                <c:pt idx="8">
                  <c:v>636.58799999999997</c:v>
                </c:pt>
                <c:pt idx="9">
                  <c:v>661.85599999999999</c:v>
                </c:pt>
                <c:pt idx="10">
                  <c:v>686.851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458.60184800000002</c:v>
                  </c:pt>
                  <c:pt idx="1">
                    <c:v>442.24517400000002</c:v>
                  </c:pt>
                  <c:pt idx="2">
                    <c:v>460.74179700000002</c:v>
                  </c:pt>
                  <c:pt idx="3">
                    <c:v>471.26083900000003</c:v>
                  </c:pt>
                  <c:pt idx="4">
                    <c:v>481.89691649999992</c:v>
                  </c:pt>
                  <c:pt idx="5">
                    <c:v>494.80559240000008</c:v>
                  </c:pt>
                  <c:pt idx="6">
                    <c:v>503.41545510000003</c:v>
                  </c:pt>
                  <c:pt idx="7">
                    <c:v>487.08186799999999</c:v>
                  </c:pt>
                  <c:pt idx="8">
                    <c:v>500.58977560000005</c:v>
                  </c:pt>
                  <c:pt idx="9">
                    <c:v>512.49692340000001</c:v>
                  </c:pt>
                  <c:pt idx="10">
                    <c:v>525.51263239999992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458.60184800000002</c:v>
                  </c:pt>
                  <c:pt idx="1">
                    <c:v>442.24517400000002</c:v>
                  </c:pt>
                  <c:pt idx="2">
                    <c:v>460.74179700000002</c:v>
                  </c:pt>
                  <c:pt idx="3">
                    <c:v>471.26083900000003</c:v>
                  </c:pt>
                  <c:pt idx="4">
                    <c:v>481.89691649999992</c:v>
                  </c:pt>
                  <c:pt idx="5">
                    <c:v>494.80559240000008</c:v>
                  </c:pt>
                  <c:pt idx="6">
                    <c:v>503.41545510000003</c:v>
                  </c:pt>
                  <c:pt idx="7">
                    <c:v>487.08186799999999</c:v>
                  </c:pt>
                  <c:pt idx="8">
                    <c:v>500.58977560000005</c:v>
                  </c:pt>
                  <c:pt idx="9">
                    <c:v>512.49692340000001</c:v>
                  </c:pt>
                  <c:pt idx="10">
                    <c:v>525.51263239999992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7396.8040000000001</c:v>
                </c:pt>
                <c:pt idx="1">
                  <c:v>7432.692</c:v>
                </c:pt>
                <c:pt idx="2">
                  <c:v>7809.183</c:v>
                </c:pt>
                <c:pt idx="3">
                  <c:v>8370.5300000000007</c:v>
                </c:pt>
                <c:pt idx="4">
                  <c:v>9007.4189999999999</c:v>
                </c:pt>
                <c:pt idx="5">
                  <c:v>9683.0840000000007</c:v>
                </c:pt>
                <c:pt idx="6">
                  <c:v>10337.073</c:v>
                </c:pt>
                <c:pt idx="7">
                  <c:v>10705.096</c:v>
                </c:pt>
                <c:pt idx="8">
                  <c:v>11223.986000000001</c:v>
                </c:pt>
                <c:pt idx="9">
                  <c:v>11700.843000000001</c:v>
                </c:pt>
                <c:pt idx="10">
                  <c:v>12108.585999999999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506432"/>
        <c:axId val="163578240"/>
      </c:barChart>
      <c:catAx>
        <c:axId val="1635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3578240"/>
        <c:crosses val="autoZero"/>
        <c:auto val="1"/>
        <c:lblAlgn val="ctr"/>
        <c:lblOffset val="100"/>
        <c:noMultiLvlLbl val="0"/>
      </c:catAx>
      <c:valAx>
        <c:axId val="16357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50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6.4960000000000004</c:v>
                </c:pt>
                <c:pt idx="1">
                  <c:v>7.2140000000000004</c:v>
                </c:pt>
                <c:pt idx="2">
                  <c:v>7.9779999999999998</c:v>
                </c:pt>
                <c:pt idx="3">
                  <c:v>9.15</c:v>
                </c:pt>
                <c:pt idx="4">
                  <c:v>9.3919999999999995</c:v>
                </c:pt>
                <c:pt idx="5">
                  <c:v>9.0749999999999993</c:v>
                </c:pt>
                <c:pt idx="6">
                  <c:v>8.7140000000000004</c:v>
                </c:pt>
                <c:pt idx="7">
                  <c:v>8.3699999999999992</c:v>
                </c:pt>
                <c:pt idx="8">
                  <c:v>7.98</c:v>
                </c:pt>
                <c:pt idx="9">
                  <c:v>7.6059999999999999</c:v>
                </c:pt>
                <c:pt idx="10">
                  <c:v>7.3109999999999999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10.577740799999999</c:v>
                  </c:pt>
                  <c:pt idx="1">
                    <c:v>8.5527324999999994</c:v>
                  </c:pt>
                  <c:pt idx="2">
                    <c:v>8.3942130000000006</c:v>
                  </c:pt>
                  <c:pt idx="3">
                    <c:v>8.3776584000000014</c:v>
                  </c:pt>
                  <c:pt idx="4">
                    <c:v>8.2972681999999995</c:v>
                  </c:pt>
                  <c:pt idx="5">
                    <c:v>8.0246157999999994</c:v>
                  </c:pt>
                  <c:pt idx="6">
                    <c:v>7.8412220000000001</c:v>
                  </c:pt>
                  <c:pt idx="7">
                    <c:v>7.6513499999999999</c:v>
                  </c:pt>
                  <c:pt idx="8">
                    <c:v>7.4241799999999998</c:v>
                  </c:pt>
                  <c:pt idx="9">
                    <c:v>6.8345893000000002</c:v>
                  </c:pt>
                  <c:pt idx="10">
                    <c:v>6.4624715999999998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10.577740799999999</c:v>
                  </c:pt>
                  <c:pt idx="1">
                    <c:v>8.5527324999999994</c:v>
                  </c:pt>
                  <c:pt idx="2">
                    <c:v>8.3942130000000006</c:v>
                  </c:pt>
                  <c:pt idx="3">
                    <c:v>8.3776584000000014</c:v>
                  </c:pt>
                  <c:pt idx="4">
                    <c:v>8.2972681999999995</c:v>
                  </c:pt>
                  <c:pt idx="5">
                    <c:v>8.0246157999999994</c:v>
                  </c:pt>
                  <c:pt idx="6">
                    <c:v>7.8412220000000001</c:v>
                  </c:pt>
                  <c:pt idx="7">
                    <c:v>7.6513499999999999</c:v>
                  </c:pt>
                  <c:pt idx="8">
                    <c:v>7.4241799999999998</c:v>
                  </c:pt>
                  <c:pt idx="9">
                    <c:v>6.8345893000000002</c:v>
                  </c:pt>
                  <c:pt idx="10">
                    <c:v>6.4624715999999998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160.512</c:v>
                </c:pt>
                <c:pt idx="1">
                  <c:v>176.345</c:v>
                </c:pt>
                <c:pt idx="2">
                  <c:v>187.79</c:v>
                </c:pt>
                <c:pt idx="3">
                  <c:v>188.68600000000001</c:v>
                </c:pt>
                <c:pt idx="4">
                  <c:v>187.721</c:v>
                </c:pt>
                <c:pt idx="5">
                  <c:v>185.32599999999999</c:v>
                </c:pt>
                <c:pt idx="6">
                  <c:v>182.35400000000001</c:v>
                </c:pt>
                <c:pt idx="7">
                  <c:v>173.5</c:v>
                </c:pt>
                <c:pt idx="8">
                  <c:v>162.1</c:v>
                </c:pt>
                <c:pt idx="9">
                  <c:v>151.54300000000001</c:v>
                </c:pt>
                <c:pt idx="10">
                  <c:v>141.102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3113472"/>
        <c:axId val="193119744"/>
      </c:barChart>
      <c:catAx>
        <c:axId val="19311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3119744"/>
        <c:crosses val="autoZero"/>
        <c:auto val="1"/>
        <c:lblAlgn val="ctr"/>
        <c:lblOffset val="100"/>
        <c:noMultiLvlLbl val="0"/>
      </c:catAx>
      <c:valAx>
        <c:axId val="193119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311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2217562849105"/>
          <c:y val="2.8354991484650944E-2"/>
          <c:w val="0.82496691444756409"/>
          <c:h val="0.85487890270348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6.4960000000000004</c:v>
                </c:pt>
                <c:pt idx="1">
                  <c:v>7.2140000000000004</c:v>
                </c:pt>
                <c:pt idx="2">
                  <c:v>7.9779999999999998</c:v>
                </c:pt>
                <c:pt idx="3">
                  <c:v>9.15</c:v>
                </c:pt>
                <c:pt idx="4">
                  <c:v>9.3919999999999995</c:v>
                </c:pt>
                <c:pt idx="5">
                  <c:v>9.0749999999999993</c:v>
                </c:pt>
                <c:pt idx="6">
                  <c:v>8.7140000000000004</c:v>
                </c:pt>
                <c:pt idx="7">
                  <c:v>8.3699999999999992</c:v>
                </c:pt>
                <c:pt idx="8">
                  <c:v>7.98</c:v>
                </c:pt>
                <c:pt idx="9">
                  <c:v>7.6059999999999999</c:v>
                </c:pt>
                <c:pt idx="10">
                  <c:v>7.3109999999999999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10.577740799999999</c:v>
                  </c:pt>
                  <c:pt idx="1">
                    <c:v>8.5527324999999994</c:v>
                  </c:pt>
                  <c:pt idx="2">
                    <c:v>8.3942130000000006</c:v>
                  </c:pt>
                  <c:pt idx="3">
                    <c:v>8.3776584000000014</c:v>
                  </c:pt>
                  <c:pt idx="4">
                    <c:v>8.2972681999999995</c:v>
                  </c:pt>
                  <c:pt idx="5">
                    <c:v>8.0246157999999994</c:v>
                  </c:pt>
                  <c:pt idx="6">
                    <c:v>7.8412220000000001</c:v>
                  </c:pt>
                  <c:pt idx="7">
                    <c:v>7.6513499999999999</c:v>
                  </c:pt>
                  <c:pt idx="8">
                    <c:v>7.4241799999999998</c:v>
                  </c:pt>
                  <c:pt idx="9">
                    <c:v>6.8345893000000002</c:v>
                  </c:pt>
                  <c:pt idx="10">
                    <c:v>6.4624715999999998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10.577740799999999</c:v>
                  </c:pt>
                  <c:pt idx="1">
                    <c:v>8.5527324999999994</c:v>
                  </c:pt>
                  <c:pt idx="2">
                    <c:v>8.3942130000000006</c:v>
                  </c:pt>
                  <c:pt idx="3">
                    <c:v>8.3776584000000014</c:v>
                  </c:pt>
                  <c:pt idx="4">
                    <c:v>8.2972681999999995</c:v>
                  </c:pt>
                  <c:pt idx="5">
                    <c:v>8.0246157999999994</c:v>
                  </c:pt>
                  <c:pt idx="6">
                    <c:v>7.8412220000000001</c:v>
                  </c:pt>
                  <c:pt idx="7">
                    <c:v>7.6513499999999999</c:v>
                  </c:pt>
                  <c:pt idx="8">
                    <c:v>7.4241799999999998</c:v>
                  </c:pt>
                  <c:pt idx="9">
                    <c:v>6.8345893000000002</c:v>
                  </c:pt>
                  <c:pt idx="10">
                    <c:v>6.4624715999999998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160.512</c:v>
                </c:pt>
                <c:pt idx="1">
                  <c:v>176.345</c:v>
                </c:pt>
                <c:pt idx="2">
                  <c:v>187.79</c:v>
                </c:pt>
                <c:pt idx="3">
                  <c:v>188.68600000000001</c:v>
                </c:pt>
                <c:pt idx="4">
                  <c:v>187.721</c:v>
                </c:pt>
                <c:pt idx="5">
                  <c:v>185.32599999999999</c:v>
                </c:pt>
                <c:pt idx="6">
                  <c:v>182.35400000000001</c:v>
                </c:pt>
                <c:pt idx="7">
                  <c:v>173.5</c:v>
                </c:pt>
                <c:pt idx="8">
                  <c:v>162.1</c:v>
                </c:pt>
                <c:pt idx="9">
                  <c:v>151.54300000000001</c:v>
                </c:pt>
                <c:pt idx="10">
                  <c:v>141.102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339072"/>
        <c:axId val="164365824"/>
      </c:barChart>
      <c:catAx>
        <c:axId val="16433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50"/>
            </a:pPr>
            <a:endParaRPr lang="en-US"/>
          </a:p>
        </c:txPr>
        <c:crossAx val="164365824"/>
        <c:crosses val="autoZero"/>
        <c:auto val="1"/>
        <c:lblAlgn val="ctr"/>
        <c:lblOffset val="100"/>
        <c:noMultiLvlLbl val="0"/>
      </c:catAx>
      <c:valAx>
        <c:axId val="16436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layout>
            <c:manualLayout>
              <c:xMode val="edge"/>
              <c:yMode val="edge"/>
              <c:x val="2.3220384464605583E-2"/>
              <c:y val="0.1522307379375778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433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347.90800000000002</c:v>
                </c:pt>
                <c:pt idx="1">
                  <c:v>373.17599999999999</c:v>
                </c:pt>
                <c:pt idx="2">
                  <c:v>407.17399999999998</c:v>
                </c:pt>
                <c:pt idx="3">
                  <c:v>445.68</c:v>
                </c:pt>
                <c:pt idx="4">
                  <c:v>490.56799999999998</c:v>
                </c:pt>
                <c:pt idx="5">
                  <c:v>535.33000000000004</c:v>
                </c:pt>
                <c:pt idx="6">
                  <c:v>576.21799999999996</c:v>
                </c:pt>
                <c:pt idx="7">
                  <c:v>583.61</c:v>
                </c:pt>
                <c:pt idx="8">
                  <c:v>618.19299999999998</c:v>
                </c:pt>
                <c:pt idx="9">
                  <c:v>645.10599999999999</c:v>
                </c:pt>
                <c:pt idx="10">
                  <c:v>669.39599999999996</c:v>
                </c:pt>
                <c:pt idx="12">
                  <c:v>7365.4930000000004</c:v>
                </c:pt>
                <c:pt idx="13">
                  <c:v>7392.0169999999998</c:v>
                </c:pt>
                <c:pt idx="14">
                  <c:v>7433.2039999999997</c:v>
                </c:pt>
                <c:pt idx="15">
                  <c:v>8067.1239999999998</c:v>
                </c:pt>
                <c:pt idx="16">
                  <c:v>8538.0380000000005</c:v>
                </c:pt>
                <c:pt idx="17">
                  <c:v>9266.6749999999993</c:v>
                </c:pt>
                <c:pt idx="18">
                  <c:v>9962.4030000000002</c:v>
                </c:pt>
                <c:pt idx="19">
                  <c:v>10538.95</c:v>
                </c:pt>
                <c:pt idx="20">
                  <c:v>10895.829</c:v>
                </c:pt>
                <c:pt idx="21">
                  <c:v>11436.517</c:v>
                </c:pt>
                <c:pt idx="22">
                  <c:v>11885.878000000001</c:v>
                </c:pt>
                <c:pt idx="24">
                  <c:v>7713.4010000000007</c:v>
                </c:pt>
                <c:pt idx="25">
                  <c:v>7765.1930000000002</c:v>
                </c:pt>
                <c:pt idx="26">
                  <c:v>7840.3779999999997</c:v>
                </c:pt>
                <c:pt idx="27">
                  <c:v>8512.8040000000001</c:v>
                </c:pt>
                <c:pt idx="28">
                  <c:v>9028.6059999999998</c:v>
                </c:pt>
                <c:pt idx="29">
                  <c:v>9802.0049999999992</c:v>
                </c:pt>
                <c:pt idx="30">
                  <c:v>10538.621000000001</c:v>
                </c:pt>
                <c:pt idx="31">
                  <c:v>11122.560000000001</c:v>
                </c:pt>
                <c:pt idx="32">
                  <c:v>11514.021999999999</c:v>
                </c:pt>
                <c:pt idx="33">
                  <c:v>12081.623</c:v>
                </c:pt>
                <c:pt idx="34">
                  <c:v>12555.274000000001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517440"/>
        <c:axId val="16306176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25.984000000000002</c:v>
                </c:pt>
                <c:pt idx="1">
                  <c:v>36.07</c:v>
                </c:pt>
                <c:pt idx="2">
                  <c:v>39.89</c:v>
                </c:pt>
                <c:pt idx="3">
                  <c:v>45.75</c:v>
                </c:pt>
                <c:pt idx="4">
                  <c:v>46.959999999999994</c:v>
                </c:pt>
                <c:pt idx="5">
                  <c:v>45.375</c:v>
                </c:pt>
                <c:pt idx="6">
                  <c:v>43.57</c:v>
                </c:pt>
                <c:pt idx="7">
                  <c:v>41.849999999999994</c:v>
                </c:pt>
                <c:pt idx="8">
                  <c:v>39.900000000000006</c:v>
                </c:pt>
                <c:pt idx="9">
                  <c:v>38.03</c:v>
                </c:pt>
                <c:pt idx="10">
                  <c:v>36.555</c:v>
                </c:pt>
                <c:pt idx="12">
                  <c:v>642.048</c:v>
                </c:pt>
                <c:pt idx="13">
                  <c:v>881.72500000000002</c:v>
                </c:pt>
                <c:pt idx="14">
                  <c:v>938.94999999999993</c:v>
                </c:pt>
                <c:pt idx="15">
                  <c:v>943.43000000000006</c:v>
                </c:pt>
                <c:pt idx="16">
                  <c:v>938.60500000000002</c:v>
                </c:pt>
                <c:pt idx="17">
                  <c:v>926.63</c:v>
                </c:pt>
                <c:pt idx="18">
                  <c:v>911.7700000000001</c:v>
                </c:pt>
                <c:pt idx="19">
                  <c:v>867.5</c:v>
                </c:pt>
                <c:pt idx="20">
                  <c:v>810.5</c:v>
                </c:pt>
                <c:pt idx="21">
                  <c:v>757.71500000000003</c:v>
                </c:pt>
                <c:pt idx="22">
                  <c:v>705.51</c:v>
                </c:pt>
                <c:pt idx="24">
                  <c:v>668.03200000000004</c:v>
                </c:pt>
                <c:pt idx="25">
                  <c:v>917.79499999999996</c:v>
                </c:pt>
                <c:pt idx="26">
                  <c:v>978.84</c:v>
                </c:pt>
                <c:pt idx="27">
                  <c:v>989.18000000000006</c:v>
                </c:pt>
                <c:pt idx="28">
                  <c:v>985.56500000000005</c:v>
                </c:pt>
                <c:pt idx="29">
                  <c:v>972.00499999999988</c:v>
                </c:pt>
                <c:pt idx="30">
                  <c:v>955.34</c:v>
                </c:pt>
                <c:pt idx="31">
                  <c:v>909.35</c:v>
                </c:pt>
                <c:pt idx="32">
                  <c:v>850.39999999999986</c:v>
                </c:pt>
                <c:pt idx="33">
                  <c:v>795.745</c:v>
                </c:pt>
                <c:pt idx="34">
                  <c:v>742.06500000000005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063296"/>
        <c:axId val="16306483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0.80800000000000005</c:v>
                </c:pt>
                <c:pt idx="1">
                  <c:v>1.53</c:v>
                </c:pt>
                <c:pt idx="2">
                  <c:v>1.3850000000000002</c:v>
                </c:pt>
                <c:pt idx="3">
                  <c:v>0.85999999999999988</c:v>
                </c:pt>
                <c:pt idx="4">
                  <c:v>2.2000000000000002</c:v>
                </c:pt>
                <c:pt idx="5">
                  <c:v>4.4850000000000003</c:v>
                </c:pt>
                <c:pt idx="6">
                  <c:v>36.324999999999996</c:v>
                </c:pt>
                <c:pt idx="7">
                  <c:v>7.4350000000000005</c:v>
                </c:pt>
                <c:pt idx="8">
                  <c:v>12.984999999999999</c:v>
                </c:pt>
                <c:pt idx="9">
                  <c:v>13.740000000000002</c:v>
                </c:pt>
                <c:pt idx="10">
                  <c:v>12.44</c:v>
                </c:pt>
                <c:pt idx="12">
                  <c:v>615.524</c:v>
                </c:pt>
                <c:pt idx="13">
                  <c:v>839.18999999999994</c:v>
                </c:pt>
                <c:pt idx="14">
                  <c:v>305.02999999999997</c:v>
                </c:pt>
                <c:pt idx="15">
                  <c:v>472.51499999999999</c:v>
                </c:pt>
                <c:pt idx="16">
                  <c:v>209.97</c:v>
                </c:pt>
                <c:pt idx="17">
                  <c:v>230.90499999999997</c:v>
                </c:pt>
                <c:pt idx="18">
                  <c:v>335.22500000000002</c:v>
                </c:pt>
                <c:pt idx="19">
                  <c:v>510.62</c:v>
                </c:pt>
                <c:pt idx="20">
                  <c:v>269.815</c:v>
                </c:pt>
                <c:pt idx="21">
                  <c:v>308.35500000000002</c:v>
                </c:pt>
                <c:pt idx="22">
                  <c:v>335.72499999999997</c:v>
                </c:pt>
                <c:pt idx="24">
                  <c:v>616.33199999999999</c:v>
                </c:pt>
                <c:pt idx="25">
                  <c:v>840.72</c:v>
                </c:pt>
                <c:pt idx="26">
                  <c:v>306.41500000000002</c:v>
                </c:pt>
                <c:pt idx="27">
                  <c:v>473.375</c:v>
                </c:pt>
                <c:pt idx="28">
                  <c:v>212.17</c:v>
                </c:pt>
                <c:pt idx="29">
                  <c:v>235.39</c:v>
                </c:pt>
                <c:pt idx="30">
                  <c:v>371.55</c:v>
                </c:pt>
                <c:pt idx="31">
                  <c:v>518.05499999999995</c:v>
                </c:pt>
                <c:pt idx="32">
                  <c:v>282.8</c:v>
                </c:pt>
                <c:pt idx="33">
                  <c:v>322.09499999999997</c:v>
                </c:pt>
                <c:pt idx="34">
                  <c:v>348.16499999999996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3296"/>
        <c:axId val="163064832"/>
      </c:lineChart>
      <c:catAx>
        <c:axId val="19351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aseline="0"/>
            </a:pPr>
            <a:endParaRPr lang="en-US"/>
          </a:p>
        </c:txPr>
        <c:crossAx val="16306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0617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3517440"/>
        <c:crosses val="autoZero"/>
        <c:crossBetween val="between"/>
      </c:valAx>
      <c:catAx>
        <c:axId val="163063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064832"/>
        <c:crosses val="autoZero"/>
        <c:auto val="0"/>
        <c:lblAlgn val="ctr"/>
        <c:lblOffset val="100"/>
        <c:noMultiLvlLbl val="0"/>
      </c:catAx>
      <c:valAx>
        <c:axId val="16306483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0632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347.90800000000002</c:v>
                </c:pt>
                <c:pt idx="1">
                  <c:v>373.17599999999999</c:v>
                </c:pt>
                <c:pt idx="2">
                  <c:v>407.17399999999998</c:v>
                </c:pt>
                <c:pt idx="3">
                  <c:v>445.68</c:v>
                </c:pt>
                <c:pt idx="4">
                  <c:v>490.56799999999998</c:v>
                </c:pt>
                <c:pt idx="5">
                  <c:v>535.33000000000004</c:v>
                </c:pt>
                <c:pt idx="6">
                  <c:v>576.21799999999996</c:v>
                </c:pt>
                <c:pt idx="7">
                  <c:v>583.61</c:v>
                </c:pt>
                <c:pt idx="8">
                  <c:v>618.19299999999998</c:v>
                </c:pt>
                <c:pt idx="9">
                  <c:v>645.10599999999999</c:v>
                </c:pt>
                <c:pt idx="10">
                  <c:v>669.39599999999996</c:v>
                </c:pt>
                <c:pt idx="12">
                  <c:v>7365.4930000000004</c:v>
                </c:pt>
                <c:pt idx="13">
                  <c:v>7392.0169999999998</c:v>
                </c:pt>
                <c:pt idx="14">
                  <c:v>7433.2039999999997</c:v>
                </c:pt>
                <c:pt idx="15">
                  <c:v>8067.1239999999998</c:v>
                </c:pt>
                <c:pt idx="16">
                  <c:v>8538.0380000000005</c:v>
                </c:pt>
                <c:pt idx="17">
                  <c:v>9266.6749999999993</c:v>
                </c:pt>
                <c:pt idx="18">
                  <c:v>9962.4030000000002</c:v>
                </c:pt>
                <c:pt idx="19">
                  <c:v>10538.95</c:v>
                </c:pt>
                <c:pt idx="20">
                  <c:v>10895.829</c:v>
                </c:pt>
                <c:pt idx="21">
                  <c:v>11436.517</c:v>
                </c:pt>
                <c:pt idx="22">
                  <c:v>11885.878000000001</c:v>
                </c:pt>
                <c:pt idx="24">
                  <c:v>7713.4010000000007</c:v>
                </c:pt>
                <c:pt idx="25">
                  <c:v>7765.1930000000002</c:v>
                </c:pt>
                <c:pt idx="26">
                  <c:v>7840.3779999999997</c:v>
                </c:pt>
                <c:pt idx="27">
                  <c:v>8512.8040000000001</c:v>
                </c:pt>
                <c:pt idx="28">
                  <c:v>9028.6059999999998</c:v>
                </c:pt>
                <c:pt idx="29">
                  <c:v>9802.0049999999992</c:v>
                </c:pt>
                <c:pt idx="30">
                  <c:v>10538.621000000001</c:v>
                </c:pt>
                <c:pt idx="31">
                  <c:v>11122.560000000001</c:v>
                </c:pt>
                <c:pt idx="32">
                  <c:v>11514.021999999999</c:v>
                </c:pt>
                <c:pt idx="33">
                  <c:v>12081.623</c:v>
                </c:pt>
                <c:pt idx="34">
                  <c:v>12555.274000000001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974144"/>
        <c:axId val="16398451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25.984000000000002</c:v>
                </c:pt>
                <c:pt idx="1">
                  <c:v>36.07</c:v>
                </c:pt>
                <c:pt idx="2">
                  <c:v>39.89</c:v>
                </c:pt>
                <c:pt idx="3">
                  <c:v>45.75</c:v>
                </c:pt>
                <c:pt idx="4">
                  <c:v>46.959999999999994</c:v>
                </c:pt>
                <c:pt idx="5">
                  <c:v>45.375</c:v>
                </c:pt>
                <c:pt idx="6">
                  <c:v>43.57</c:v>
                </c:pt>
                <c:pt idx="7">
                  <c:v>41.849999999999994</c:v>
                </c:pt>
                <c:pt idx="8">
                  <c:v>39.900000000000006</c:v>
                </c:pt>
                <c:pt idx="9">
                  <c:v>38.03</c:v>
                </c:pt>
                <c:pt idx="10">
                  <c:v>36.555</c:v>
                </c:pt>
                <c:pt idx="12">
                  <c:v>642.048</c:v>
                </c:pt>
                <c:pt idx="13">
                  <c:v>881.72500000000002</c:v>
                </c:pt>
                <c:pt idx="14">
                  <c:v>938.94999999999993</c:v>
                </c:pt>
                <c:pt idx="15">
                  <c:v>943.43000000000006</c:v>
                </c:pt>
                <c:pt idx="16">
                  <c:v>938.60500000000002</c:v>
                </c:pt>
                <c:pt idx="17">
                  <c:v>926.63</c:v>
                </c:pt>
                <c:pt idx="18">
                  <c:v>911.7700000000001</c:v>
                </c:pt>
                <c:pt idx="19">
                  <c:v>867.5</c:v>
                </c:pt>
                <c:pt idx="20">
                  <c:v>810.5</c:v>
                </c:pt>
                <c:pt idx="21">
                  <c:v>757.71500000000003</c:v>
                </c:pt>
                <c:pt idx="22">
                  <c:v>705.51</c:v>
                </c:pt>
                <c:pt idx="24">
                  <c:v>668.03200000000004</c:v>
                </c:pt>
                <c:pt idx="25">
                  <c:v>917.79499999999996</c:v>
                </c:pt>
                <c:pt idx="26">
                  <c:v>978.84</c:v>
                </c:pt>
                <c:pt idx="27">
                  <c:v>989.18000000000006</c:v>
                </c:pt>
                <c:pt idx="28">
                  <c:v>985.56500000000005</c:v>
                </c:pt>
                <c:pt idx="29">
                  <c:v>972.00499999999988</c:v>
                </c:pt>
                <c:pt idx="30">
                  <c:v>955.34</c:v>
                </c:pt>
                <c:pt idx="31">
                  <c:v>909.35</c:v>
                </c:pt>
                <c:pt idx="32">
                  <c:v>850.39999999999986</c:v>
                </c:pt>
                <c:pt idx="33">
                  <c:v>795.745</c:v>
                </c:pt>
                <c:pt idx="34">
                  <c:v>742.06500000000005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986048"/>
        <c:axId val="16398784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0.80800000000000005</c:v>
                </c:pt>
                <c:pt idx="1">
                  <c:v>1.53</c:v>
                </c:pt>
                <c:pt idx="2">
                  <c:v>1.3850000000000002</c:v>
                </c:pt>
                <c:pt idx="3">
                  <c:v>0.85999999999999988</c:v>
                </c:pt>
                <c:pt idx="4">
                  <c:v>2.2000000000000002</c:v>
                </c:pt>
                <c:pt idx="5">
                  <c:v>4.4850000000000003</c:v>
                </c:pt>
                <c:pt idx="6">
                  <c:v>36.324999999999996</c:v>
                </c:pt>
                <c:pt idx="7">
                  <c:v>7.4350000000000005</c:v>
                </c:pt>
                <c:pt idx="8">
                  <c:v>12.984999999999999</c:v>
                </c:pt>
                <c:pt idx="9">
                  <c:v>13.740000000000002</c:v>
                </c:pt>
                <c:pt idx="10">
                  <c:v>12.44</c:v>
                </c:pt>
                <c:pt idx="12">
                  <c:v>615.524</c:v>
                </c:pt>
                <c:pt idx="13">
                  <c:v>839.18999999999994</c:v>
                </c:pt>
                <c:pt idx="14">
                  <c:v>305.02999999999997</c:v>
                </c:pt>
                <c:pt idx="15">
                  <c:v>472.51499999999999</c:v>
                </c:pt>
                <c:pt idx="16">
                  <c:v>209.97</c:v>
                </c:pt>
                <c:pt idx="17">
                  <c:v>230.90499999999997</c:v>
                </c:pt>
                <c:pt idx="18">
                  <c:v>335.22500000000002</c:v>
                </c:pt>
                <c:pt idx="19">
                  <c:v>510.62</c:v>
                </c:pt>
                <c:pt idx="20">
                  <c:v>269.815</c:v>
                </c:pt>
                <c:pt idx="21">
                  <c:v>308.35500000000002</c:v>
                </c:pt>
                <c:pt idx="22">
                  <c:v>335.72499999999997</c:v>
                </c:pt>
                <c:pt idx="24">
                  <c:v>616.33199999999999</c:v>
                </c:pt>
                <c:pt idx="25">
                  <c:v>840.72</c:v>
                </c:pt>
                <c:pt idx="26">
                  <c:v>306.41500000000002</c:v>
                </c:pt>
                <c:pt idx="27">
                  <c:v>473.375</c:v>
                </c:pt>
                <c:pt idx="28">
                  <c:v>212.17</c:v>
                </c:pt>
                <c:pt idx="29">
                  <c:v>235.39</c:v>
                </c:pt>
                <c:pt idx="30">
                  <c:v>371.55</c:v>
                </c:pt>
                <c:pt idx="31">
                  <c:v>518.05499999999995</c:v>
                </c:pt>
                <c:pt idx="32">
                  <c:v>282.8</c:v>
                </c:pt>
                <c:pt idx="33">
                  <c:v>322.09499999999997</c:v>
                </c:pt>
                <c:pt idx="34">
                  <c:v>348.16499999999996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6048"/>
        <c:axId val="163987840"/>
      </c:lineChart>
      <c:catAx>
        <c:axId val="16397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0"/>
            </a:pPr>
            <a:endParaRPr lang="en-US"/>
          </a:p>
        </c:txPr>
        <c:crossAx val="16398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8451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974144"/>
        <c:crosses val="autoZero"/>
        <c:crossBetween val="between"/>
      </c:valAx>
      <c:catAx>
        <c:axId val="16398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3987840"/>
        <c:crosses val="autoZero"/>
        <c:auto val="0"/>
        <c:lblAlgn val="ctr"/>
        <c:lblOffset val="100"/>
        <c:noMultiLvlLbl val="0"/>
      </c:catAx>
      <c:valAx>
        <c:axId val="163987840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9860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1.8510000000000002E-2</c:v>
                </c:pt>
                <c:pt idx="1">
                  <c:v>5.5100000000000001E-3</c:v>
                </c:pt>
                <c:pt idx="2">
                  <c:v>6.0999999999999997E-4</c:v>
                </c:pt>
                <c:pt idx="3">
                  <c:v>5.7619999999999998E-2</c:v>
                </c:pt>
                <c:pt idx="4">
                  <c:v>7.7209999999999987E-2</c:v>
                </c:pt>
                <c:pt idx="5">
                  <c:v>5.4900000000000001E-3</c:v>
                </c:pt>
                <c:pt idx="6">
                  <c:v>4.8399999999999997E-3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0.18233815000000003</c:v>
                  </c:pt>
                  <c:pt idx="1">
                    <c:v>0.17356159799999996</c:v>
                  </c:pt>
                  <c:pt idx="2">
                    <c:v>0.18369047526783117</c:v>
                  </c:pt>
                  <c:pt idx="3">
                    <c:v>0.18331947662640996</c:v>
                  </c:pt>
                  <c:pt idx="4">
                    <c:v>0.21778160299999999</c:v>
                  </c:pt>
                  <c:pt idx="5">
                    <c:v>5.5869544E-2</c:v>
                  </c:pt>
                  <c:pt idx="6">
                    <c:v>4.9520472000000003E-2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0.18233815000000003</c:v>
                  </c:pt>
                  <c:pt idx="1">
                    <c:v>0.17356159799999996</c:v>
                  </c:pt>
                  <c:pt idx="2">
                    <c:v>0.18369047526783117</c:v>
                  </c:pt>
                  <c:pt idx="3">
                    <c:v>0.18331947662640996</c:v>
                  </c:pt>
                  <c:pt idx="4">
                    <c:v>0.21778160299999999</c:v>
                  </c:pt>
                  <c:pt idx="5">
                    <c:v>5.5869544E-2</c:v>
                  </c:pt>
                  <c:pt idx="6">
                    <c:v>4.9520472000000003E-2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0.59783000000000008</c:v>
                </c:pt>
                <c:pt idx="1">
                  <c:v>0.79505999999999999</c:v>
                </c:pt>
                <c:pt idx="2">
                  <c:v>0.60857000000000006</c:v>
                </c:pt>
                <c:pt idx="3">
                  <c:v>0.5405899999999999</c:v>
                </c:pt>
                <c:pt idx="4">
                  <c:v>0.72136999999999996</c:v>
                </c:pt>
                <c:pt idx="5">
                  <c:v>0.16297999999999999</c:v>
                </c:pt>
                <c:pt idx="6">
                  <c:v>7.6079999999999995E-2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080640"/>
        <c:axId val="164082432"/>
      </c:barChart>
      <c:catAx>
        <c:axId val="164080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082432"/>
        <c:crosses val="autoZero"/>
        <c:auto val="1"/>
        <c:lblAlgn val="ctr"/>
        <c:lblOffset val="100"/>
        <c:noMultiLvlLbl val="0"/>
      </c:catAx>
      <c:valAx>
        <c:axId val="164082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080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1.8510000000000002E-2</c:v>
                </c:pt>
                <c:pt idx="1">
                  <c:v>5.5100000000000001E-3</c:v>
                </c:pt>
                <c:pt idx="2">
                  <c:v>6.0999999999999997E-4</c:v>
                </c:pt>
                <c:pt idx="3">
                  <c:v>5.7619999999999998E-2</c:v>
                </c:pt>
                <c:pt idx="4">
                  <c:v>7.7209999999999987E-2</c:v>
                </c:pt>
                <c:pt idx="5">
                  <c:v>5.4900000000000001E-3</c:v>
                </c:pt>
                <c:pt idx="6">
                  <c:v>4.8399999999999997E-3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0.18233815000000003</c:v>
                  </c:pt>
                  <c:pt idx="1">
                    <c:v>0.17356159799999996</c:v>
                  </c:pt>
                  <c:pt idx="2">
                    <c:v>0.18369047526783117</c:v>
                  </c:pt>
                  <c:pt idx="3">
                    <c:v>0.18331947662640996</c:v>
                  </c:pt>
                  <c:pt idx="4">
                    <c:v>0.21778160299999999</c:v>
                  </c:pt>
                  <c:pt idx="5">
                    <c:v>5.5869544E-2</c:v>
                  </c:pt>
                  <c:pt idx="6">
                    <c:v>4.9520472000000003E-2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0.18233815000000003</c:v>
                  </c:pt>
                  <c:pt idx="1">
                    <c:v>0.17356159799999996</c:v>
                  </c:pt>
                  <c:pt idx="2">
                    <c:v>0.18369047526783117</c:v>
                  </c:pt>
                  <c:pt idx="3">
                    <c:v>0.18331947662640996</c:v>
                  </c:pt>
                  <c:pt idx="4">
                    <c:v>0.21778160299999999</c:v>
                  </c:pt>
                  <c:pt idx="5">
                    <c:v>5.5869544E-2</c:v>
                  </c:pt>
                  <c:pt idx="6">
                    <c:v>4.9520472000000003E-2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0.59783000000000008</c:v>
                </c:pt>
                <c:pt idx="1">
                  <c:v>0.79505999999999999</c:v>
                </c:pt>
                <c:pt idx="2">
                  <c:v>0.60857000000000006</c:v>
                </c:pt>
                <c:pt idx="3">
                  <c:v>0.5405899999999999</c:v>
                </c:pt>
                <c:pt idx="4">
                  <c:v>0.72136999999999996</c:v>
                </c:pt>
                <c:pt idx="5">
                  <c:v>0.16297999999999999</c:v>
                </c:pt>
                <c:pt idx="6">
                  <c:v>7.6079999999999995E-2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41696"/>
        <c:axId val="164147584"/>
      </c:barChart>
      <c:catAx>
        <c:axId val="164141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47584"/>
        <c:crosses val="autoZero"/>
        <c:auto val="1"/>
        <c:lblAlgn val="ctr"/>
        <c:lblOffset val="100"/>
        <c:noMultiLvlLbl val="0"/>
      </c:catAx>
      <c:valAx>
        <c:axId val="164147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1416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1.8510000000000002E-2</c:v>
                </c:pt>
                <c:pt idx="1">
                  <c:v>6.11E-3</c:v>
                </c:pt>
                <c:pt idx="2">
                  <c:v>0.11565</c:v>
                </c:pt>
                <c:pt idx="3">
                  <c:v>2.691E-2</c:v>
                </c:pt>
                <c:pt idx="4">
                  <c:v>1.16E-3</c:v>
                </c:pt>
                <c:pt idx="5">
                  <c:v>1.4299999999999998E-3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0.18421253400000001</c:v>
                  </c:pt>
                  <c:pt idx="1">
                    <c:v>0.13838330800000001</c:v>
                  </c:pt>
                  <c:pt idx="2">
                    <c:v>0.130216524</c:v>
                  </c:pt>
                  <c:pt idx="3">
                    <c:v>6.6618448000000011E-2</c:v>
                  </c:pt>
                  <c:pt idx="4">
                    <c:v>0.21808586000000002</c:v>
                  </c:pt>
                  <c:pt idx="5">
                    <c:v>9.8411640000000009E-2</c:v>
                  </c:pt>
                  <c:pt idx="6">
                    <c:v>9.8418091999999999E-2</c:v>
                  </c:pt>
                  <c:pt idx="7">
                    <c:v>0.18276092200000002</c:v>
                  </c:pt>
                  <c:pt idx="8">
                    <c:v>3.6212020000000004E-2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0.18421253400000001</c:v>
                  </c:pt>
                  <c:pt idx="1">
                    <c:v>0.13838330800000001</c:v>
                  </c:pt>
                  <c:pt idx="2">
                    <c:v>0.130216524</c:v>
                  </c:pt>
                  <c:pt idx="3">
                    <c:v>6.6618448000000011E-2</c:v>
                  </c:pt>
                  <c:pt idx="4">
                    <c:v>0.21808586000000002</c:v>
                  </c:pt>
                  <c:pt idx="5">
                    <c:v>9.8411640000000009E-2</c:v>
                  </c:pt>
                  <c:pt idx="6">
                    <c:v>9.8418091999999999E-2</c:v>
                  </c:pt>
                  <c:pt idx="7">
                    <c:v>0.18276092200000002</c:v>
                  </c:pt>
                  <c:pt idx="8">
                    <c:v>3.6212020000000004E-2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0.61941000000000002</c:v>
                </c:pt>
                <c:pt idx="1">
                  <c:v>0.62111000000000005</c:v>
                </c:pt>
                <c:pt idx="2">
                  <c:v>0.38617000000000001</c:v>
                </c:pt>
                <c:pt idx="3">
                  <c:v>0.23998</c:v>
                </c:pt>
                <c:pt idx="4">
                  <c:v>0.77860000000000007</c:v>
                </c:pt>
                <c:pt idx="5">
                  <c:v>0.1938</c:v>
                </c:pt>
                <c:pt idx="6">
                  <c:v>0.22511</c:v>
                </c:pt>
                <c:pt idx="7">
                  <c:v>0.39722000000000002</c:v>
                </c:pt>
                <c:pt idx="8">
                  <c:v>4.1079999999999998E-2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170048"/>
        <c:axId val="193196416"/>
      </c:barChart>
      <c:catAx>
        <c:axId val="193170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196416"/>
        <c:crosses val="autoZero"/>
        <c:auto val="1"/>
        <c:lblAlgn val="ctr"/>
        <c:lblOffset val="100"/>
        <c:noMultiLvlLbl val="0"/>
      </c:catAx>
      <c:valAx>
        <c:axId val="193196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31700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7"/>
            <a:ext cx="1710286" cy="7207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percentage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0.91906</cdr:y>
    </cdr:from>
    <cdr:to>
      <cdr:x>0.26492</cdr:x>
      <cdr:y>0.97781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158154"/>
          <a:ext cx="2322634" cy="329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* Brash</a:t>
          </a:r>
          <a:r>
            <a:rPr lang="en-GB" sz="800" baseline="0"/>
            <a:t> Removal / Mulched / Burned</a:t>
          </a:r>
          <a:endParaRPr lang="en-GB" sz="800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0.01436</cdr:y>
    </cdr:from>
    <cdr:to>
      <cdr:x>0.04216</cdr:x>
      <cdr:y>0.65535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80596"/>
          <a:ext cx="319252" cy="359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0.91645</cdr:y>
    </cdr:from>
    <cdr:to>
      <cdr:x>0.29276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143500"/>
          <a:ext cx="2586404" cy="402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/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0.01432</cdr:x>
      <cdr:y>0.93473</cdr:y>
    </cdr:from>
    <cdr:to>
      <cdr:x>0.27208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5253404"/>
          <a:ext cx="2373923" cy="366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0.845</cdr:x>
      <cdr:y>0.14621</cdr:y>
    </cdr:from>
    <cdr:to>
      <cdr:x>0.9885</cdr:x>
      <cdr:y>0.22976</cdr:y>
    </cdr:to>
    <cdr:grpSp>
      <cdr:nvGrpSpPr>
        <cdr:cNvPr id="4" name="Group 3"/>
        <cdr:cNvGrpSpPr/>
      </cdr:nvGrpSpPr>
      <cdr:grpSpPr>
        <a:xfrm xmlns:a="http://schemas.openxmlformats.org/drawingml/2006/main">
          <a:off x="7782401" y="820592"/>
          <a:ext cx="1321627" cy="468918"/>
          <a:chOff x="7782401" y="1069728"/>
          <a:chExt cx="1321627" cy="476326"/>
        </a:xfrm>
      </cdr:grpSpPr>
      <cdr:sp macro="" textlink="">
        <cdr:nvSpPr>
          <cdr:cNvPr id="46082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82401" y="1199655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19557" y="1069728"/>
            <a:ext cx="1084471" cy="4763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</cdr:grpSp>
  </cdr:relSizeAnchor>
  <cdr:relSizeAnchor xmlns:cdr="http://schemas.openxmlformats.org/drawingml/2006/chartDrawing">
    <cdr:from>
      <cdr:x>0.845</cdr:x>
      <cdr:y>0.03786</cdr:y>
    </cdr:from>
    <cdr:to>
      <cdr:x>0.98872</cdr:x>
      <cdr:y>0.1436</cdr:y>
    </cdr:to>
    <cdr:grpSp>
      <cdr:nvGrpSpPr>
        <cdr:cNvPr id="3" name="Group 2"/>
        <cdr:cNvGrpSpPr/>
      </cdr:nvGrpSpPr>
      <cdr:grpSpPr>
        <a:xfrm xmlns:a="http://schemas.openxmlformats.org/drawingml/2006/main">
          <a:off x="7782401" y="212486"/>
          <a:ext cx="1323653" cy="593458"/>
          <a:chOff x="7782401" y="483566"/>
          <a:chExt cx="1323653" cy="636561"/>
        </a:xfrm>
      </cdr:grpSpPr>
      <cdr:sp macro="" textlink="">
        <cdr:nvSpPr>
          <cdr:cNvPr id="46084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82401" y="761886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21583" y="483566"/>
            <a:ext cx="1084471" cy="63656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</cdr:grpSp>
  </cdr:relSizeAnchor>
  <cdr:relSizeAnchor xmlns:cdr="http://schemas.openxmlformats.org/drawingml/2006/chartDrawing">
    <cdr:from>
      <cdr:x>0.0075</cdr:x>
      <cdr:y>0.00392</cdr:y>
    </cdr:from>
    <cdr:to>
      <cdr:x>0.04535</cdr:x>
      <cdr:y>0.63055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21981"/>
          <a:ext cx="348560" cy="3516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0.22715</cdr:y>
    </cdr:from>
    <cdr:to>
      <cdr:x>0.9875</cdr:x>
      <cdr:y>0.31593</cdr:y>
    </cdr:to>
    <cdr:grpSp>
      <cdr:nvGrpSpPr>
        <cdr:cNvPr id="5" name="Group 4"/>
        <cdr:cNvGrpSpPr/>
      </cdr:nvGrpSpPr>
      <cdr:grpSpPr>
        <a:xfrm xmlns:a="http://schemas.openxmlformats.org/drawingml/2006/main">
          <a:off x="7782401" y="1274862"/>
          <a:ext cx="1312417" cy="498271"/>
          <a:chOff x="7782401" y="1455975"/>
          <a:chExt cx="1312417" cy="544293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10347" y="1455975"/>
            <a:ext cx="1084471" cy="5442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6087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82401" y="158691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0.0175</cdr:x>
      <cdr:y>0.93473</cdr:y>
    </cdr:from>
    <cdr:to>
      <cdr:x>0.37391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192" y="5246100"/>
          <a:ext cx="3282462" cy="366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0.00477</cdr:x>
      <cdr:y>0.9517</cdr:y>
    </cdr:from>
    <cdr:to>
      <cdr:x>0.30469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962" y="5348654"/>
          <a:ext cx="2762250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0.01567</cdr:y>
    </cdr:from>
    <cdr:to>
      <cdr:x>0.05967</cdr:x>
      <cdr:y>0.65144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87923"/>
          <a:ext cx="480444" cy="356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0.87293</cdr:x>
      <cdr:y>0.30809</cdr:y>
    </cdr:from>
    <cdr:to>
      <cdr:x>0.99068</cdr:x>
      <cdr:y>0.39164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39654" y="1729153"/>
          <a:ext cx="1084471" cy="46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0.85057</cdr:x>
      <cdr:y>0.24508</cdr:y>
    </cdr:from>
    <cdr:to>
      <cdr:x>0.86707</cdr:x>
      <cdr:y>0.27033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33689" y="1375505"/>
          <a:ext cx="151964" cy="1417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 sz="1200"/>
        </a:p>
      </cdr:txBody>
    </cdr:sp>
  </cdr:relSizeAnchor>
  <cdr:relSizeAnchor xmlns:cdr="http://schemas.openxmlformats.org/drawingml/2006/chartDrawing">
    <cdr:from>
      <cdr:x>0.87393</cdr:x>
      <cdr:y>0.21279</cdr:y>
    </cdr:from>
    <cdr:to>
      <cdr:x>0.99168</cdr:x>
      <cdr:y>0.2846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8864" y="1194288"/>
          <a:ext cx="1084471" cy="40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0.85136</cdr:x>
      <cdr:y>0.1227</cdr:y>
    </cdr:from>
    <cdr:to>
      <cdr:x>0.86786</cdr:x>
      <cdr:y>0.1487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1016" y="688618"/>
          <a:ext cx="151964" cy="1459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 sz="1200"/>
        </a:p>
      </cdr:txBody>
    </cdr:sp>
  </cdr:relSizeAnchor>
  <cdr:relSizeAnchor xmlns:cdr="http://schemas.openxmlformats.org/drawingml/2006/chartDrawing">
    <cdr:from>
      <cdr:x>0.87415</cdr:x>
      <cdr:y>0.07702</cdr:y>
    </cdr:from>
    <cdr:to>
      <cdr:x>0.9919</cdr:x>
      <cdr:y>0.1906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50890" y="432288"/>
          <a:ext cx="1084471" cy="637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0.85216</cdr:x>
      <cdr:y>0.33236</cdr:y>
    </cdr:from>
    <cdr:to>
      <cdr:x>0.86866</cdr:x>
      <cdr:y>0.35836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8343" y="1865341"/>
          <a:ext cx="151964" cy="1459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 sz="1200"/>
        </a:p>
      </cdr:txBody>
    </cdr:sp>
  </cdr:relSizeAnchor>
  <cdr:relSizeAnchor xmlns:cdr="http://schemas.openxmlformats.org/drawingml/2006/chartDrawing">
    <cdr:from>
      <cdr:x>0.00477</cdr:x>
      <cdr:y>0.9517</cdr:y>
    </cdr:from>
    <cdr:to>
      <cdr:x>0.39777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930" y="5341343"/>
          <a:ext cx="3619531" cy="271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0.00398</cdr:x>
      <cdr:y>0.95039</cdr:y>
    </cdr:from>
    <cdr:to>
      <cdr:x>0.34208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35" y="5334000"/>
          <a:ext cx="3113942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0.2846</cdr:y>
    </cdr:from>
    <cdr:to>
      <cdr:x>0.9875</cdr:x>
      <cdr:y>0.3799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97269"/>
          <a:ext cx="1084471" cy="534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0.10572</cdr:y>
    </cdr:from>
    <cdr:to>
      <cdr:x>0.85991</cdr:x>
      <cdr:y>0.13172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7" y="593367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0.05614</cdr:y>
    </cdr:from>
    <cdr:to>
      <cdr:x>0.98872</cdr:x>
      <cdr:y>0.17624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1583" y="315058"/>
          <a:ext cx="1084471" cy="67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0.0235</cdr:y>
    </cdr:from>
    <cdr:to>
      <cdr:x>0.058</cdr:x>
      <cdr:y>0.61619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31885"/>
          <a:ext cx="465102" cy="33264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0.8458</cdr:x>
      <cdr:y>0.31278</cdr:y>
    </cdr:from>
    <cdr:to>
      <cdr:x>0.8623</cdr:x>
      <cdr:y>0.33878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9728" y="175543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0.00398</cdr:x>
      <cdr:y>0.95039</cdr:y>
    </cdr:from>
    <cdr:to>
      <cdr:x>0.34208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35" y="5334000"/>
          <a:ext cx="3113942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0.11584</cdr:x>
      <cdr:y>0.94565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7058" y="5736980"/>
          <a:ext cx="1315841" cy="322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0.342</cdr:x>
      <cdr:y>0.94203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79885" y="5715000"/>
          <a:ext cx="1254918" cy="344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825" t="s">
        <v>614</v>
      </c>
      <c r="C3" s="826"/>
      <c r="D3" s="826"/>
      <c r="E3" s="826"/>
      <c r="F3" s="826"/>
      <c r="G3" s="826"/>
      <c r="H3" s="826"/>
      <c r="J3" s="827" t="s">
        <v>745</v>
      </c>
      <c r="K3" s="827" t="s">
        <v>746</v>
      </c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828"/>
      <c r="K4" s="828"/>
    </row>
    <row r="5" spans="1:19" s="23" customFormat="1" x14ac:dyDescent="0.2">
      <c r="A5" s="428"/>
      <c r="B5" s="436"/>
      <c r="C5" s="426" t="s">
        <v>106</v>
      </c>
      <c r="D5" s="455">
        <v>16.3</v>
      </c>
      <c r="E5" s="453">
        <v>59.816089999999996</v>
      </c>
      <c r="F5" s="434">
        <v>1.7</v>
      </c>
      <c r="G5" s="451">
        <f>E5*F5/100</f>
        <v>1.0168735299999998</v>
      </c>
      <c r="H5" s="452">
        <f>SUM(D5,E5)</f>
        <v>76.11609</v>
      </c>
      <c r="I5" s="428"/>
      <c r="J5" s="689"/>
      <c r="K5" s="689"/>
    </row>
    <row r="6" spans="1:19" s="24" customFormat="1" x14ac:dyDescent="0.2">
      <c r="A6" s="430"/>
      <c r="B6" s="437"/>
      <c r="C6" s="426" t="s">
        <v>92</v>
      </c>
      <c r="D6" s="455">
        <v>13.6</v>
      </c>
      <c r="E6" s="453">
        <v>17.642330000000001</v>
      </c>
      <c r="F6" s="434">
        <v>5.7</v>
      </c>
      <c r="G6" s="451">
        <f t="shared" ref="G6:G26" si="0">E6*F6/100</f>
        <v>1.0056128100000001</v>
      </c>
      <c r="H6" s="452">
        <f>SUM(D6,E6)</f>
        <v>31.242330000000003</v>
      </c>
      <c r="I6" s="430"/>
      <c r="J6" s="690"/>
      <c r="K6" s="690"/>
    </row>
    <row r="7" spans="1:19" s="24" customFormat="1" x14ac:dyDescent="0.2">
      <c r="A7" s="430"/>
      <c r="B7" s="437"/>
      <c r="C7" s="426" t="s">
        <v>105</v>
      </c>
      <c r="D7" s="455">
        <v>2.7</v>
      </c>
      <c r="E7" s="453">
        <v>42.14284</v>
      </c>
      <c r="F7" s="434">
        <v>2.77</v>
      </c>
      <c r="G7" s="451">
        <f>E7*F7/100</f>
        <v>1.167356668</v>
      </c>
      <c r="H7" s="452">
        <f>SUM(D7,E7)</f>
        <v>44.842840000000002</v>
      </c>
      <c r="I7" s="430"/>
      <c r="J7" s="690"/>
      <c r="K7" s="690"/>
    </row>
    <row r="8" spans="1:19" s="24" customFormat="1" x14ac:dyDescent="0.2">
      <c r="A8" s="430"/>
      <c r="B8" s="437"/>
      <c r="C8" s="426" t="s">
        <v>84</v>
      </c>
      <c r="D8" s="551">
        <v>9.8957700000000006</v>
      </c>
      <c r="E8" s="458">
        <v>8.1910600000000002</v>
      </c>
      <c r="F8" s="434">
        <v>11.83</v>
      </c>
      <c r="G8" s="451">
        <f t="shared" si="0"/>
        <v>0.9690023980000001</v>
      </c>
      <c r="H8" s="452">
        <f>SUM(D8,E8)</f>
        <v>18.086829999999999</v>
      </c>
      <c r="I8" s="430"/>
      <c r="J8" s="691">
        <f>H8/$H$6</f>
        <v>0.57892065028440576</v>
      </c>
      <c r="K8" s="691">
        <f>H8/$H$5</f>
        <v>0.23762163821079091</v>
      </c>
    </row>
    <row r="9" spans="1:19" s="24" customFormat="1" x14ac:dyDescent="0.2">
      <c r="A9" s="430"/>
      <c r="B9" s="437"/>
      <c r="C9" s="426" t="s">
        <v>85</v>
      </c>
      <c r="D9" s="551">
        <v>0.55965999999999994</v>
      </c>
      <c r="E9" s="458">
        <v>2.4001900000000003</v>
      </c>
      <c r="F9" s="434">
        <v>18.18</v>
      </c>
      <c r="G9" s="451">
        <f t="shared" si="0"/>
        <v>0.43635454200000007</v>
      </c>
      <c r="H9" s="452">
        <f t="shared" ref="H9:H26" si="1">SUM(D9,E9)</f>
        <v>2.9598500000000003</v>
      </c>
      <c r="I9" s="430"/>
      <c r="J9" s="691">
        <f t="shared" ref="J9:J15" si="2">H9/$H$6</f>
        <v>9.4738452605807572E-2</v>
      </c>
      <c r="K9" s="691">
        <f t="shared" ref="K9:K26" si="3">H9/$H$5</f>
        <v>3.8885996377375671E-2</v>
      </c>
    </row>
    <row r="10" spans="1:19" s="24" customFormat="1" x14ac:dyDescent="0.2">
      <c r="A10" s="430"/>
      <c r="B10" s="437"/>
      <c r="C10" s="426" t="s">
        <v>86</v>
      </c>
      <c r="D10" s="551">
        <v>3.0530000000000002E-2</v>
      </c>
      <c r="E10" s="458">
        <v>2.1749999999999999E-2</v>
      </c>
      <c r="F10" s="434">
        <v>95.47</v>
      </c>
      <c r="G10" s="451">
        <f t="shared" si="0"/>
        <v>2.0764724999999998E-2</v>
      </c>
      <c r="H10" s="452">
        <f t="shared" si="1"/>
        <v>5.228E-2</v>
      </c>
      <c r="I10" s="430"/>
      <c r="J10" s="691">
        <f t="shared" si="2"/>
        <v>1.6733707121075795E-3</v>
      </c>
      <c r="K10" s="691">
        <f t="shared" si="3"/>
        <v>6.8684558021832179E-4</v>
      </c>
    </row>
    <row r="11" spans="1:19" s="24" customFormat="1" x14ac:dyDescent="0.2">
      <c r="A11" s="430"/>
      <c r="B11" s="437"/>
      <c r="C11" s="426" t="s">
        <v>87</v>
      </c>
      <c r="D11" s="551">
        <v>0.61463999999999996</v>
      </c>
      <c r="E11" s="458">
        <v>1.81376</v>
      </c>
      <c r="F11" s="434">
        <v>22.93</v>
      </c>
      <c r="G11" s="451">
        <f t="shared" si="0"/>
        <v>0.41589516799999998</v>
      </c>
      <c r="H11" s="452">
        <f t="shared" si="1"/>
        <v>2.4283999999999999</v>
      </c>
      <c r="I11" s="430"/>
      <c r="J11" s="691">
        <f t="shared" si="2"/>
        <v>7.7727877530261016E-2</v>
      </c>
      <c r="K11" s="691">
        <f t="shared" si="3"/>
        <v>3.1903898374180804E-2</v>
      </c>
    </row>
    <row r="12" spans="1:19" s="24" customFormat="1" x14ac:dyDescent="0.2">
      <c r="A12" s="430"/>
      <c r="B12" s="437"/>
      <c r="C12" s="426" t="s">
        <v>88</v>
      </c>
      <c r="D12" s="551">
        <v>1.3638800000000002</v>
      </c>
      <c r="E12" s="458">
        <v>3.81907</v>
      </c>
      <c r="F12" s="434">
        <v>15.01</v>
      </c>
      <c r="G12" s="451">
        <f t="shared" si="0"/>
        <v>0.57324240699999995</v>
      </c>
      <c r="H12" s="452">
        <f t="shared" si="1"/>
        <v>5.1829499999999999</v>
      </c>
      <c r="I12" s="430"/>
      <c r="J12" s="691">
        <f t="shared" si="2"/>
        <v>0.16589511729758952</v>
      </c>
      <c r="K12" s="691">
        <f t="shared" si="3"/>
        <v>6.8092698928702192E-2</v>
      </c>
    </row>
    <row r="13" spans="1:19" s="24" customFormat="1" x14ac:dyDescent="0.2">
      <c r="A13" s="430"/>
      <c r="B13" s="437"/>
      <c r="C13" s="426" t="s">
        <v>89</v>
      </c>
      <c r="D13" s="551">
        <v>0.27966000000000002</v>
      </c>
      <c r="E13" s="458">
        <v>8.2900000000000001E-2</v>
      </c>
      <c r="F13" s="434">
        <v>48.48</v>
      </c>
      <c r="G13" s="451">
        <f t="shared" si="0"/>
        <v>4.0189919999999997E-2</v>
      </c>
      <c r="H13" s="452">
        <f t="shared" si="1"/>
        <v>0.36255999999999999</v>
      </c>
      <c r="I13" s="430"/>
      <c r="J13" s="691">
        <f t="shared" si="2"/>
        <v>1.160476827432525E-2</v>
      </c>
      <c r="K13" s="691">
        <f t="shared" si="3"/>
        <v>4.7632504507259896E-3</v>
      </c>
    </row>
    <row r="14" spans="1:19" s="24" customFormat="1" x14ac:dyDescent="0.2">
      <c r="A14" s="430"/>
      <c r="B14" s="437"/>
      <c r="C14" s="426" t="s">
        <v>90</v>
      </c>
      <c r="D14" s="551">
        <v>0.67469000000000001</v>
      </c>
      <c r="E14" s="458">
        <v>0.55516999999999994</v>
      </c>
      <c r="F14" s="434">
        <v>40.01</v>
      </c>
      <c r="G14" s="451">
        <f t="shared" si="0"/>
        <v>0.22212351699999996</v>
      </c>
      <c r="H14" s="452">
        <f t="shared" si="1"/>
        <v>1.22986</v>
      </c>
      <c r="I14" s="430"/>
      <c r="J14" s="691">
        <f t="shared" si="2"/>
        <v>3.9365181790218584E-2</v>
      </c>
      <c r="K14" s="691">
        <f t="shared" si="3"/>
        <v>1.6157687553314943E-2</v>
      </c>
    </row>
    <row r="15" spans="1:19" s="24" customFormat="1" x14ac:dyDescent="0.2">
      <c r="A15" s="430"/>
      <c r="B15" s="437"/>
      <c r="C15" s="426" t="s">
        <v>91</v>
      </c>
      <c r="D15" s="551">
        <v>0.21425999999999998</v>
      </c>
      <c r="E15" s="458">
        <v>0.64567999999999992</v>
      </c>
      <c r="F15" s="434">
        <v>35.590000000000003</v>
      </c>
      <c r="G15" s="451">
        <f t="shared" si="0"/>
        <v>0.22979751199999998</v>
      </c>
      <c r="H15" s="452">
        <f t="shared" si="1"/>
        <v>0.85993999999999993</v>
      </c>
      <c r="I15" s="430"/>
      <c r="J15" s="692">
        <f t="shared" si="2"/>
        <v>2.7524835695673142E-2</v>
      </c>
      <c r="K15" s="691">
        <f t="shared" si="3"/>
        <v>1.1297742698028759E-2</v>
      </c>
    </row>
    <row r="16" spans="1:19" s="24" customFormat="1" x14ac:dyDescent="0.2">
      <c r="A16" s="430"/>
      <c r="B16" s="437"/>
      <c r="C16" s="426" t="s">
        <v>94</v>
      </c>
      <c r="D16" s="455">
        <v>0.44222</v>
      </c>
      <c r="E16" s="458">
        <v>9.4887999999999995</v>
      </c>
      <c r="F16" s="434">
        <v>8.6999999999999993</v>
      </c>
      <c r="G16" s="451">
        <f t="shared" si="0"/>
        <v>0.82552559999999986</v>
      </c>
      <c r="H16" s="452">
        <f t="shared" si="1"/>
        <v>9.9310200000000002</v>
      </c>
      <c r="I16" s="430"/>
      <c r="J16" s="691">
        <f>H16/$H$7</f>
        <v>0.22146277978825604</v>
      </c>
      <c r="K16" s="691">
        <f t="shared" si="3"/>
        <v>0.13047201977926087</v>
      </c>
    </row>
    <row r="17" spans="1:18" s="24" customFormat="1" x14ac:dyDescent="0.2">
      <c r="A17" s="430"/>
      <c r="B17" s="437"/>
      <c r="C17" s="426" t="s">
        <v>95</v>
      </c>
      <c r="D17" s="455">
        <v>0.19025999999999998</v>
      </c>
      <c r="E17" s="458">
        <v>2.8479200000000002</v>
      </c>
      <c r="F17" s="434">
        <v>16.52</v>
      </c>
      <c r="G17" s="451">
        <f t="shared" si="0"/>
        <v>0.47047638400000003</v>
      </c>
      <c r="H17" s="452">
        <f t="shared" si="1"/>
        <v>3.0381800000000001</v>
      </c>
      <c r="I17" s="430"/>
      <c r="J17" s="691">
        <f t="shared" ref="J17:J26" si="4">H17/$H$7</f>
        <v>6.7751730265076873E-2</v>
      </c>
      <c r="K17" s="691">
        <f t="shared" si="3"/>
        <v>3.991508234329956E-2</v>
      </c>
    </row>
    <row r="18" spans="1:18" s="24" customFormat="1" x14ac:dyDescent="0.2">
      <c r="A18" s="430"/>
      <c r="B18" s="437"/>
      <c r="C18" s="426" t="s">
        <v>96</v>
      </c>
      <c r="D18" s="455">
        <v>6.2079999999999996E-2</v>
      </c>
      <c r="E18" s="458">
        <v>4.4533399999999999</v>
      </c>
      <c r="F18" s="434">
        <v>14.04</v>
      </c>
      <c r="G18" s="451">
        <f t="shared" si="0"/>
        <v>0.62524893599999987</v>
      </c>
      <c r="H18" s="452">
        <f t="shared" si="1"/>
        <v>4.5154199999999998</v>
      </c>
      <c r="I18" s="430"/>
      <c r="J18" s="691">
        <f t="shared" si="4"/>
        <v>0.10069433604116063</v>
      </c>
      <c r="K18" s="691">
        <f t="shared" si="3"/>
        <v>5.9322805467280304E-2</v>
      </c>
    </row>
    <row r="19" spans="1:18" s="24" customFormat="1" x14ac:dyDescent="0.2">
      <c r="A19" s="430"/>
      <c r="B19" s="437"/>
      <c r="C19" s="426" t="s">
        <v>97</v>
      </c>
      <c r="D19" s="455">
        <v>0.16979</v>
      </c>
      <c r="E19" s="458">
        <v>3.5024799999999998</v>
      </c>
      <c r="F19" s="434">
        <v>12.65</v>
      </c>
      <c r="G19" s="451">
        <f t="shared" si="0"/>
        <v>0.44306371999999994</v>
      </c>
      <c r="H19" s="452">
        <f t="shared" si="1"/>
        <v>3.6722699999999997</v>
      </c>
      <c r="I19" s="430"/>
      <c r="J19" s="691">
        <f t="shared" si="4"/>
        <v>8.1892003271871266E-2</v>
      </c>
      <c r="K19" s="691">
        <f t="shared" si="3"/>
        <v>4.8245646879654484E-2</v>
      </c>
    </row>
    <row r="20" spans="1:18" s="24" customFormat="1" x14ac:dyDescent="0.2">
      <c r="A20" s="430"/>
      <c r="B20" s="437"/>
      <c r="C20" s="426" t="s">
        <v>98</v>
      </c>
      <c r="D20" s="455">
        <v>0.65522999999999998</v>
      </c>
      <c r="E20" s="458">
        <v>8.3925699999999992</v>
      </c>
      <c r="F20" s="434">
        <v>9.69</v>
      </c>
      <c r="G20" s="451">
        <f t="shared" si="0"/>
        <v>0.81324003299999992</v>
      </c>
      <c r="H20" s="452">
        <f t="shared" si="1"/>
        <v>9.0477999999999987</v>
      </c>
      <c r="I20" s="430"/>
      <c r="J20" s="691">
        <f t="shared" si="4"/>
        <v>0.20176688184780442</v>
      </c>
      <c r="K20" s="691">
        <f t="shared" si="3"/>
        <v>0.11886842847550365</v>
      </c>
    </row>
    <row r="21" spans="1:18" s="24" customFormat="1" x14ac:dyDescent="0.2">
      <c r="A21" s="430"/>
      <c r="B21" s="437"/>
      <c r="C21" s="426" t="s">
        <v>99</v>
      </c>
      <c r="D21" s="455">
        <v>0</v>
      </c>
      <c r="E21" s="458">
        <v>5.9000000000000007E-3</v>
      </c>
      <c r="F21" s="434">
        <v>89.15</v>
      </c>
      <c r="G21" s="451">
        <f t="shared" si="0"/>
        <v>5.2598500000000017E-3</v>
      </c>
      <c r="H21" s="452">
        <f t="shared" si="1"/>
        <v>5.9000000000000007E-3</v>
      </c>
      <c r="I21" s="430"/>
      <c r="J21" s="691">
        <f t="shared" si="4"/>
        <v>1.3157061417162696E-4</v>
      </c>
      <c r="K21" s="691">
        <f t="shared" si="3"/>
        <v>7.7513177568632339E-5</v>
      </c>
    </row>
    <row r="22" spans="1:18" s="24" customFormat="1" x14ac:dyDescent="0.2">
      <c r="A22" s="430"/>
      <c r="B22" s="437"/>
      <c r="C22" s="426" t="s">
        <v>100</v>
      </c>
      <c r="D22" s="455">
        <v>0.14258000000000001</v>
      </c>
      <c r="E22" s="458">
        <v>1.63984</v>
      </c>
      <c r="F22" s="434">
        <v>15.08</v>
      </c>
      <c r="G22" s="451">
        <f t="shared" si="0"/>
        <v>0.24728787199999999</v>
      </c>
      <c r="H22" s="452">
        <f t="shared" si="1"/>
        <v>1.7824199999999999</v>
      </c>
      <c r="I22" s="430"/>
      <c r="J22" s="691">
        <f t="shared" si="4"/>
        <v>3.9748151544371405E-2</v>
      </c>
      <c r="K22" s="691">
        <f t="shared" si="3"/>
        <v>2.3417125078285025E-2</v>
      </c>
    </row>
    <row r="23" spans="1:18" s="24" customFormat="1" x14ac:dyDescent="0.2">
      <c r="A23" s="430"/>
      <c r="B23" s="437"/>
      <c r="C23" s="426" t="s">
        <v>101</v>
      </c>
      <c r="D23" s="455">
        <v>0</v>
      </c>
      <c r="E23" s="458">
        <v>2.3706399999999999</v>
      </c>
      <c r="F23" s="434">
        <v>18.059999999999999</v>
      </c>
      <c r="G23" s="451">
        <f t="shared" si="0"/>
        <v>0.42813758399999996</v>
      </c>
      <c r="H23" s="452">
        <f t="shared" si="1"/>
        <v>2.3706399999999999</v>
      </c>
      <c r="I23" s="430"/>
      <c r="J23" s="691">
        <f t="shared" si="4"/>
        <v>5.2865518776241641E-2</v>
      </c>
      <c r="K23" s="691">
        <f t="shared" si="3"/>
        <v>3.1145057503610601E-2</v>
      </c>
    </row>
    <row r="24" spans="1:18" s="24" customFormat="1" x14ac:dyDescent="0.2">
      <c r="A24" s="430"/>
      <c r="B24" s="437"/>
      <c r="C24" s="426" t="s">
        <v>102</v>
      </c>
      <c r="D24" s="455">
        <v>3.8270000000000005E-2</v>
      </c>
      <c r="E24" s="458">
        <v>3.6522199999999998</v>
      </c>
      <c r="F24" s="434">
        <v>16.07</v>
      </c>
      <c r="G24" s="451">
        <f t="shared" si="0"/>
        <v>0.58691175399999995</v>
      </c>
      <c r="H24" s="452">
        <f t="shared" si="1"/>
        <v>3.6904899999999996</v>
      </c>
      <c r="I24" s="430"/>
      <c r="J24" s="691">
        <f t="shared" si="4"/>
        <v>8.2298311168516519E-2</v>
      </c>
      <c r="K24" s="691">
        <f t="shared" si="3"/>
        <v>4.8485018082247783E-2</v>
      </c>
    </row>
    <row r="25" spans="1:18" s="24" customFormat="1" x14ac:dyDescent="0.2">
      <c r="A25" s="430"/>
      <c r="B25" s="437"/>
      <c r="C25" s="426" t="s">
        <v>103</v>
      </c>
      <c r="D25" s="455">
        <v>1.2900000000000001E-3</v>
      </c>
      <c r="E25" s="458">
        <v>1.94699</v>
      </c>
      <c r="F25" s="434">
        <v>20.39</v>
      </c>
      <c r="G25" s="451">
        <f t="shared" si="0"/>
        <v>0.39699126099999998</v>
      </c>
      <c r="H25" s="452">
        <f t="shared" si="1"/>
        <v>1.94828</v>
      </c>
      <c r="I25" s="430"/>
      <c r="J25" s="691">
        <f t="shared" si="4"/>
        <v>4.344684680988091E-2</v>
      </c>
      <c r="K25" s="691">
        <f t="shared" si="3"/>
        <v>2.5596165015833051E-2</v>
      </c>
    </row>
    <row r="26" spans="1:18" s="24" customFormat="1" ht="13.5" thickBot="1" x14ac:dyDescent="0.25">
      <c r="A26" s="430"/>
      <c r="B26" s="293"/>
      <c r="C26" s="432" t="s">
        <v>104</v>
      </c>
      <c r="D26" s="448">
        <v>1.0039199999999999</v>
      </c>
      <c r="E26" s="448">
        <v>3.7424200000000001</v>
      </c>
      <c r="F26" s="433">
        <v>12.01</v>
      </c>
      <c r="G26" s="449">
        <f t="shared" si="0"/>
        <v>0.44946464200000003</v>
      </c>
      <c r="H26" s="450">
        <f t="shared" si="1"/>
        <v>4.74634</v>
      </c>
      <c r="I26" s="430"/>
      <c r="J26" s="693">
        <f t="shared" si="4"/>
        <v>0.10584387607921353</v>
      </c>
      <c r="K26" s="693">
        <f t="shared" si="3"/>
        <v>6.2356592410356342E-2</v>
      </c>
    </row>
    <row r="27" spans="1:18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8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8" s="24" customFormat="1" x14ac:dyDescent="0.2">
      <c r="B29" s="825" t="s">
        <v>614</v>
      </c>
      <c r="C29" s="826"/>
      <c r="D29" s="826"/>
      <c r="E29" s="826"/>
      <c r="F29" s="826"/>
      <c r="G29" s="826"/>
      <c r="H29" s="826"/>
    </row>
    <row r="30" spans="1:18" s="24" customFormat="1" x14ac:dyDescent="0.2">
      <c r="B30" s="282"/>
      <c r="C30" s="282" t="s">
        <v>688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8" s="23" customFormat="1" x14ac:dyDescent="0.2">
      <c r="B31" s="436" t="s">
        <v>92</v>
      </c>
      <c r="C31" s="426" t="s">
        <v>119</v>
      </c>
      <c r="D31" s="455">
        <v>1.9562200000000001</v>
      </c>
      <c r="E31" s="453">
        <v>1.4473199999999999</v>
      </c>
      <c r="F31" s="434">
        <v>41.24</v>
      </c>
      <c r="G31" s="451">
        <f>E31*F31/100</f>
        <v>0.59687476799999994</v>
      </c>
      <c r="H31" s="452">
        <f>SUM(D31,E31)</f>
        <v>3.40354</v>
      </c>
      <c r="K31"/>
      <c r="L31"/>
      <c r="M31"/>
      <c r="N31"/>
      <c r="O31"/>
      <c r="P31"/>
      <c r="Q31"/>
      <c r="R31"/>
    </row>
    <row r="32" spans="1:18" s="23" customFormat="1" x14ac:dyDescent="0.2">
      <c r="B32" s="436"/>
      <c r="C32" s="426" t="s">
        <v>120</v>
      </c>
      <c r="D32" s="455">
        <v>1.9000299999999999</v>
      </c>
      <c r="E32" s="453">
        <v>1.0367599999999999</v>
      </c>
      <c r="F32" s="434">
        <v>33.409999999999997</v>
      </c>
      <c r="G32" s="451">
        <f t="shared" ref="G32:G37" si="5">E32*F32/100</f>
        <v>0.34638151599999994</v>
      </c>
      <c r="H32" s="452">
        <f t="shared" ref="H32:H37" si="6">SUM(D32,E32)</f>
        <v>2.9367899999999998</v>
      </c>
      <c r="K32"/>
      <c r="L32"/>
      <c r="M32" s="530"/>
      <c r="N32" s="530"/>
      <c r="O32" s="530"/>
      <c r="P32" s="530"/>
      <c r="Q32" s="530"/>
      <c r="R32" s="530"/>
    </row>
    <row r="33" spans="2:18" s="23" customFormat="1" x14ac:dyDescent="0.2">
      <c r="B33" s="436"/>
      <c r="C33" s="426" t="s">
        <v>121</v>
      </c>
      <c r="D33" s="455">
        <v>5.2663799999999998</v>
      </c>
      <c r="E33" s="453">
        <v>5.8290699999999998</v>
      </c>
      <c r="F33" s="434">
        <v>14.677193415070608</v>
      </c>
      <c r="G33" s="451">
        <f t="shared" si="5"/>
        <v>0.85554387819985622</v>
      </c>
      <c r="H33" s="452">
        <f t="shared" si="6"/>
        <v>11.09545</v>
      </c>
      <c r="K33"/>
      <c r="L33"/>
      <c r="M33" s="530"/>
      <c r="N33" s="530"/>
      <c r="O33" s="530"/>
      <c r="P33" s="530"/>
      <c r="Q33" s="530"/>
      <c r="R33" s="530"/>
    </row>
    <row r="34" spans="2:18" s="23" customFormat="1" x14ac:dyDescent="0.2">
      <c r="B34" s="436"/>
      <c r="C34" s="426" t="s">
        <v>122</v>
      </c>
      <c r="D34" s="455">
        <v>3.5129600000000001</v>
      </c>
      <c r="E34" s="453">
        <v>7.6693200000000008</v>
      </c>
      <c r="F34" s="434">
        <v>11.84225147924476</v>
      </c>
      <c r="G34" s="451">
        <f t="shared" si="5"/>
        <v>0.90822016114801429</v>
      </c>
      <c r="H34" s="452">
        <f t="shared" si="6"/>
        <v>11.18228</v>
      </c>
      <c r="K34"/>
    </row>
    <row r="35" spans="2:18" s="23" customFormat="1" x14ac:dyDescent="0.2">
      <c r="B35" s="436"/>
      <c r="C35" s="426" t="s">
        <v>123</v>
      </c>
      <c r="D35" s="455">
        <v>0.73605999999999994</v>
      </c>
      <c r="E35" s="453">
        <v>1.5872999999999999</v>
      </c>
      <c r="F35" s="434">
        <v>25.89</v>
      </c>
      <c r="G35" s="451">
        <f t="shared" si="5"/>
        <v>0.41095197</v>
      </c>
      <c r="H35" s="452">
        <f t="shared" si="6"/>
        <v>2.3233600000000001</v>
      </c>
      <c r="K35"/>
    </row>
    <row r="36" spans="2:18" s="23" customFormat="1" x14ac:dyDescent="0.2">
      <c r="B36" s="436"/>
      <c r="C36" s="426" t="s">
        <v>124</v>
      </c>
      <c r="D36" s="455">
        <v>0.22566</v>
      </c>
      <c r="E36" s="453">
        <v>7.2569999999999996E-2</v>
      </c>
      <c r="F36" s="434">
        <v>54.93</v>
      </c>
      <c r="G36" s="451">
        <f t="shared" si="5"/>
        <v>3.9862700999999993E-2</v>
      </c>
      <c r="H36" s="452">
        <f t="shared" si="6"/>
        <v>0.29823</v>
      </c>
      <c r="K36"/>
    </row>
    <row r="37" spans="2:18" s="23" customFormat="1" x14ac:dyDescent="0.2">
      <c r="B37" s="436"/>
      <c r="C37" s="426" t="s">
        <v>125</v>
      </c>
      <c r="D37" s="455">
        <v>3.5779999999999999E-2</v>
      </c>
      <c r="E37" s="453">
        <v>0</v>
      </c>
      <c r="F37" s="434">
        <v>0</v>
      </c>
      <c r="G37" s="451">
        <f t="shared" si="5"/>
        <v>0</v>
      </c>
      <c r="H37" s="452">
        <f t="shared" si="6"/>
        <v>3.5779999999999999E-2</v>
      </c>
      <c r="K37"/>
    </row>
    <row r="38" spans="2:18" s="23" customFormat="1" x14ac:dyDescent="0.2">
      <c r="B38" s="436"/>
      <c r="C38" s="426"/>
      <c r="D38" s="455"/>
      <c r="E38" s="453"/>
      <c r="F38" s="434"/>
      <c r="G38" s="456"/>
      <c r="H38" s="457"/>
      <c r="K38"/>
    </row>
    <row r="39" spans="2:18" s="23" customFormat="1" x14ac:dyDescent="0.2">
      <c r="B39" s="436" t="s">
        <v>105</v>
      </c>
      <c r="C39" s="426" t="s">
        <v>119</v>
      </c>
      <c r="D39" s="455">
        <v>0.55169000000000001</v>
      </c>
      <c r="E39" s="453">
        <v>5.0431999999999997</v>
      </c>
      <c r="F39" s="434">
        <v>12.79</v>
      </c>
      <c r="G39" s="451">
        <f>E39*F39/100</f>
        <v>0.64502528000000003</v>
      </c>
      <c r="H39" s="452">
        <f>SUM(D39,E39)</f>
        <v>5.5948899999999995</v>
      </c>
      <c r="K39"/>
    </row>
    <row r="40" spans="2:18" s="23" customFormat="1" x14ac:dyDescent="0.2">
      <c r="B40" s="436"/>
      <c r="C40" s="426" t="s">
        <v>120</v>
      </c>
      <c r="D40" s="455">
        <v>0.31636999999999998</v>
      </c>
      <c r="E40" s="453">
        <v>5.7782200000000001</v>
      </c>
      <c r="F40" s="434">
        <v>11.81</v>
      </c>
      <c r="G40" s="451">
        <f t="shared" ref="G40:G45" si="7">E40*F40/100</f>
        <v>0.68240778200000007</v>
      </c>
      <c r="H40" s="452">
        <f t="shared" ref="H40:H45" si="8">SUM(D40,E40)</f>
        <v>6.0945900000000002</v>
      </c>
      <c r="K40"/>
    </row>
    <row r="41" spans="2:18" s="23" customFormat="1" x14ac:dyDescent="0.2">
      <c r="B41" s="436"/>
      <c r="C41" s="426" t="s">
        <v>121</v>
      </c>
      <c r="D41" s="455">
        <v>0.32756999999999997</v>
      </c>
      <c r="E41" s="453">
        <v>8.9542999999999999</v>
      </c>
      <c r="F41" s="434">
        <v>9.9002216429966783</v>
      </c>
      <c r="G41" s="451">
        <f t="shared" si="7"/>
        <v>0.88649554657885166</v>
      </c>
      <c r="H41" s="452">
        <f t="shared" si="8"/>
        <v>9.2818699999999996</v>
      </c>
      <c r="K41"/>
    </row>
    <row r="42" spans="2:18" s="23" customFormat="1" x14ac:dyDescent="0.2">
      <c r="B42" s="436"/>
      <c r="C42" s="426" t="s">
        <v>122</v>
      </c>
      <c r="D42" s="455">
        <v>0.51569000000000009</v>
      </c>
      <c r="E42" s="453">
        <v>7.0464799999999999</v>
      </c>
      <c r="F42" s="434">
        <v>11.993359379486805</v>
      </c>
      <c r="G42" s="451">
        <f t="shared" si="7"/>
        <v>0.84510967000366177</v>
      </c>
      <c r="H42" s="452">
        <f t="shared" si="8"/>
        <v>7.5621700000000001</v>
      </c>
      <c r="K42"/>
    </row>
    <row r="43" spans="2:18" s="23" customFormat="1" x14ac:dyDescent="0.2">
      <c r="B43" s="436"/>
      <c r="C43" s="426" t="s">
        <v>123</v>
      </c>
      <c r="D43" s="455">
        <v>0.53586999999999996</v>
      </c>
      <c r="E43" s="453">
        <v>7.9063599999999994</v>
      </c>
      <c r="F43" s="434">
        <v>11.65</v>
      </c>
      <c r="G43" s="451">
        <f t="shared" si="7"/>
        <v>0.92109094000000002</v>
      </c>
      <c r="H43" s="452">
        <f t="shared" si="8"/>
        <v>8.4422299999999986</v>
      </c>
    </row>
    <row r="44" spans="2:18" s="23" customFormat="1" x14ac:dyDescent="0.2">
      <c r="B44" s="436"/>
      <c r="C44" s="426" t="s">
        <v>124</v>
      </c>
      <c r="D44" s="455">
        <v>0.14926</v>
      </c>
      <c r="E44" s="453">
        <v>5.8054799999999993</v>
      </c>
      <c r="F44" s="434">
        <v>12.65</v>
      </c>
      <c r="G44" s="451">
        <f t="shared" si="7"/>
        <v>0.73439321999999985</v>
      </c>
      <c r="H44" s="452">
        <f t="shared" si="8"/>
        <v>5.9547399999999993</v>
      </c>
      <c r="L44" s="426"/>
      <c r="M44" s="341"/>
      <c r="O44" s="341"/>
      <c r="Q44" s="341"/>
    </row>
    <row r="45" spans="2:18" s="23" customFormat="1" x14ac:dyDescent="0.2">
      <c r="B45" s="436"/>
      <c r="C45" s="426" t="s">
        <v>125</v>
      </c>
      <c r="D45" s="455">
        <v>0.30917999999999995</v>
      </c>
      <c r="E45" s="453">
        <v>1.6087899999999999</v>
      </c>
      <c r="F45" s="434">
        <v>24.408950780528503</v>
      </c>
      <c r="G45" s="451">
        <f t="shared" si="7"/>
        <v>0.39268875926206448</v>
      </c>
      <c r="H45" s="452">
        <f t="shared" si="8"/>
        <v>1.91797</v>
      </c>
      <c r="L45" s="426"/>
      <c r="M45" s="341"/>
      <c r="O45" s="341"/>
      <c r="Q45" s="341"/>
    </row>
    <row r="46" spans="2:18" s="23" customFormat="1" x14ac:dyDescent="0.2">
      <c r="B46" s="436"/>
      <c r="C46" s="426"/>
      <c r="D46" s="455"/>
      <c r="E46" s="453"/>
      <c r="F46" s="434"/>
      <c r="G46" s="456"/>
      <c r="H46" s="457"/>
      <c r="L46" s="426"/>
      <c r="M46" s="341"/>
      <c r="O46" s="341"/>
      <c r="Q46" s="341"/>
    </row>
    <row r="47" spans="2:18" s="23" customFormat="1" x14ac:dyDescent="0.2">
      <c r="B47" s="436" t="s">
        <v>106</v>
      </c>
      <c r="C47" s="426" t="s">
        <v>119</v>
      </c>
      <c r="D47" s="455">
        <v>2.5079099999999999</v>
      </c>
      <c r="E47" s="453">
        <v>6.4213900000000006</v>
      </c>
      <c r="F47" s="434">
        <v>12.97</v>
      </c>
      <c r="G47" s="451">
        <f>E47*F47/100</f>
        <v>0.83285428300000008</v>
      </c>
      <c r="H47" s="452">
        <f>SUM(D47,E47)</f>
        <v>8.9293000000000013</v>
      </c>
    </row>
    <row r="48" spans="2:18" s="23" customFormat="1" x14ac:dyDescent="0.2">
      <c r="B48" s="436"/>
      <c r="C48" s="426" t="s">
        <v>120</v>
      </c>
      <c r="D48" s="455">
        <v>2.2164000000000001</v>
      </c>
      <c r="E48" s="453">
        <v>6.8162000000000003</v>
      </c>
      <c r="F48" s="434">
        <v>12.97</v>
      </c>
      <c r="G48" s="451">
        <f t="shared" ref="G48:G53" si="9">E48*F48/100</f>
        <v>0.88406114000000002</v>
      </c>
      <c r="H48" s="452">
        <f t="shared" ref="H48:H53" si="10">SUM(D48,E48)</f>
        <v>9.0326000000000004</v>
      </c>
    </row>
    <row r="49" spans="2:8" s="23" customFormat="1" x14ac:dyDescent="0.2">
      <c r="B49" s="436"/>
      <c r="C49" s="426" t="s">
        <v>121</v>
      </c>
      <c r="D49" s="455">
        <v>5.5939499999999995</v>
      </c>
      <c r="E49" s="453">
        <v>14.700869999999998</v>
      </c>
      <c r="F49" s="434">
        <v>12.97</v>
      </c>
      <c r="G49" s="451">
        <f t="shared" si="9"/>
        <v>1.9067028389999998</v>
      </c>
      <c r="H49" s="452">
        <f t="shared" si="10"/>
        <v>20.294819999999998</v>
      </c>
    </row>
    <row r="50" spans="2:8" s="23" customFormat="1" x14ac:dyDescent="0.2">
      <c r="B50" s="436"/>
      <c r="C50" s="426" t="s">
        <v>122</v>
      </c>
      <c r="D50" s="455">
        <v>4.0286499999999998</v>
      </c>
      <c r="E50" s="453">
        <v>14.847520000000001</v>
      </c>
      <c r="F50" s="434">
        <v>12.97</v>
      </c>
      <c r="G50" s="451">
        <f t="shared" si="9"/>
        <v>1.9257233440000001</v>
      </c>
      <c r="H50" s="452">
        <f t="shared" si="10"/>
        <v>18.876170000000002</v>
      </c>
    </row>
    <row r="51" spans="2:8" s="23" customFormat="1" x14ac:dyDescent="0.2">
      <c r="B51" s="436"/>
      <c r="C51" s="426" t="s">
        <v>123</v>
      </c>
      <c r="D51" s="455">
        <v>1.27193</v>
      </c>
      <c r="E51" s="453">
        <v>9.5332099999999986</v>
      </c>
      <c r="F51" s="434">
        <v>12.97</v>
      </c>
      <c r="G51" s="451">
        <f t="shared" si="9"/>
        <v>1.236457337</v>
      </c>
      <c r="H51" s="452">
        <f t="shared" si="10"/>
        <v>10.805139999999998</v>
      </c>
    </row>
    <row r="52" spans="2:8" s="23" customFormat="1" x14ac:dyDescent="0.2">
      <c r="B52" s="436"/>
      <c r="C52" s="426" t="s">
        <v>124</v>
      </c>
      <c r="D52" s="455">
        <v>0.37492000000000003</v>
      </c>
      <c r="E52" s="453">
        <v>5.8868500000000008</v>
      </c>
      <c r="F52" s="434">
        <v>12.97</v>
      </c>
      <c r="G52" s="451">
        <f t="shared" si="9"/>
        <v>0.76352444500000016</v>
      </c>
      <c r="H52" s="452">
        <f t="shared" si="10"/>
        <v>6.2617700000000012</v>
      </c>
    </row>
    <row r="53" spans="2:8" s="23" customFormat="1" ht="13.5" thickBot="1" x14ac:dyDescent="0.25">
      <c r="B53" s="293"/>
      <c r="C53" s="432" t="s">
        <v>125</v>
      </c>
      <c r="D53" s="448">
        <v>0.34496000000000004</v>
      </c>
      <c r="E53" s="448">
        <v>1.61005</v>
      </c>
      <c r="F53" s="433">
        <v>12.97</v>
      </c>
      <c r="G53" s="449">
        <f t="shared" si="9"/>
        <v>0.208823485</v>
      </c>
      <c r="H53" s="450">
        <f t="shared" si="10"/>
        <v>1.9550100000000001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825" t="s">
        <v>614</v>
      </c>
      <c r="C56" s="826"/>
      <c r="D56" s="826"/>
      <c r="E56" s="826"/>
      <c r="F56" s="826"/>
      <c r="G56" s="826"/>
      <c r="H56" s="826"/>
    </row>
    <row r="57" spans="2:8" s="23" customFormat="1" ht="25.5" x14ac:dyDescent="0.2">
      <c r="B57" s="282"/>
      <c r="C57" s="529" t="s">
        <v>689</v>
      </c>
      <c r="D57" s="440" t="s">
        <v>78</v>
      </c>
      <c r="E57" s="440" t="s">
        <v>308</v>
      </c>
      <c r="F57" s="440" t="s">
        <v>82</v>
      </c>
      <c r="G57" s="440" t="s">
        <v>309</v>
      </c>
      <c r="H57" s="440" t="s">
        <v>486</v>
      </c>
    </row>
    <row r="58" spans="2:8" s="23" customFormat="1" x14ac:dyDescent="0.2">
      <c r="B58" s="436" t="s">
        <v>92</v>
      </c>
      <c r="C58" s="426" t="s">
        <v>127</v>
      </c>
      <c r="D58" s="455">
        <v>2.6180599999999998</v>
      </c>
      <c r="E58" s="453">
        <v>1.74553</v>
      </c>
      <c r="F58" s="434">
        <v>35.049999999999997</v>
      </c>
      <c r="G58" s="451">
        <f>E58*F58/100</f>
        <v>0.61180826499999996</v>
      </c>
      <c r="H58" s="452">
        <f t="shared" ref="H58:H86" si="11">SUM(D58,E58)</f>
        <v>4.3635900000000003</v>
      </c>
    </row>
    <row r="59" spans="2:8" s="23" customFormat="1" x14ac:dyDescent="0.2">
      <c r="B59" s="436"/>
      <c r="C59" s="426" t="s">
        <v>128</v>
      </c>
      <c r="D59" s="455">
        <v>0.74402999999999997</v>
      </c>
      <c r="E59" s="453">
        <v>0.87512999999999996</v>
      </c>
      <c r="F59" s="434">
        <v>34.74</v>
      </c>
      <c r="G59" s="451">
        <f t="shared" ref="G59:G66" si="12">E59*F59/100</f>
        <v>0.30402016200000004</v>
      </c>
      <c r="H59" s="452">
        <f t="shared" si="11"/>
        <v>1.6191599999999999</v>
      </c>
    </row>
    <row r="60" spans="2:8" s="23" customFormat="1" x14ac:dyDescent="0.2">
      <c r="B60" s="436"/>
      <c r="C60" s="426" t="s">
        <v>129</v>
      </c>
      <c r="D60" s="455">
        <v>3.5446</v>
      </c>
      <c r="E60" s="453">
        <v>1.22577</v>
      </c>
      <c r="F60" s="434">
        <v>29.16</v>
      </c>
      <c r="G60" s="451">
        <f t="shared" si="12"/>
        <v>0.35743453199999997</v>
      </c>
      <c r="H60" s="452">
        <f t="shared" si="11"/>
        <v>4.7703699999999998</v>
      </c>
    </row>
    <row r="61" spans="2:8" s="23" customFormat="1" x14ac:dyDescent="0.2">
      <c r="B61" s="436"/>
      <c r="C61" s="426" t="s">
        <v>130</v>
      </c>
      <c r="D61" s="455">
        <v>3.4633799999999999</v>
      </c>
      <c r="E61" s="453">
        <v>1.5798699999999999</v>
      </c>
      <c r="F61" s="434">
        <v>25.26</v>
      </c>
      <c r="G61" s="451">
        <f t="shared" si="12"/>
        <v>0.39907516199999998</v>
      </c>
      <c r="H61" s="452">
        <f t="shared" si="11"/>
        <v>5.0432499999999996</v>
      </c>
    </row>
    <row r="62" spans="2:8" s="23" customFormat="1" x14ac:dyDescent="0.2">
      <c r="B62" s="436"/>
      <c r="C62" s="426" t="s">
        <v>131</v>
      </c>
      <c r="D62" s="455">
        <v>2.0768599999999999</v>
      </c>
      <c r="E62" s="453">
        <v>6.1063999999999998</v>
      </c>
      <c r="F62" s="434">
        <v>12.44</v>
      </c>
      <c r="G62" s="451">
        <f t="shared" si="12"/>
        <v>0.75963616</v>
      </c>
      <c r="H62" s="452">
        <f t="shared" si="11"/>
        <v>8.1832600000000006</v>
      </c>
    </row>
    <row r="63" spans="2:8" s="23" customFormat="1" x14ac:dyDescent="0.2">
      <c r="B63" s="436"/>
      <c r="C63" s="426" t="s">
        <v>132</v>
      </c>
      <c r="D63" s="455">
        <v>0.74882000000000004</v>
      </c>
      <c r="E63" s="453">
        <v>3.6592199999999999</v>
      </c>
      <c r="F63" s="434">
        <v>15.42</v>
      </c>
      <c r="G63" s="451">
        <f t="shared" si="12"/>
        <v>0.56425172400000001</v>
      </c>
      <c r="H63" s="452">
        <f t="shared" si="11"/>
        <v>4.4080399999999997</v>
      </c>
    </row>
    <row r="64" spans="2:8" s="23" customFormat="1" x14ac:dyDescent="0.2">
      <c r="B64" s="436"/>
      <c r="C64" s="426" t="s">
        <v>133</v>
      </c>
      <c r="D64" s="455">
        <v>0.39556999999999998</v>
      </c>
      <c r="E64" s="453">
        <v>2.09755</v>
      </c>
      <c r="F64" s="434">
        <v>21.08</v>
      </c>
      <c r="G64" s="451">
        <f t="shared" si="12"/>
        <v>0.44216353999999997</v>
      </c>
      <c r="H64" s="452">
        <f t="shared" si="11"/>
        <v>2.4931200000000002</v>
      </c>
    </row>
    <row r="65" spans="2:8" s="23" customFormat="1" x14ac:dyDescent="0.2">
      <c r="B65" s="436"/>
      <c r="C65" s="426" t="s">
        <v>134</v>
      </c>
      <c r="D65" s="455">
        <v>3.9490000000000004E-2</v>
      </c>
      <c r="E65" s="453">
        <v>0.24292</v>
      </c>
      <c r="F65" s="434">
        <v>47.44</v>
      </c>
      <c r="G65" s="451">
        <f t="shared" si="12"/>
        <v>0.11524124799999999</v>
      </c>
      <c r="H65" s="452">
        <f t="shared" si="11"/>
        <v>0.28240999999999999</v>
      </c>
    </row>
    <row r="66" spans="2:8" s="23" customFormat="1" x14ac:dyDescent="0.2">
      <c r="B66" s="436"/>
      <c r="C66" s="426" t="s">
        <v>135</v>
      </c>
      <c r="D66" s="455">
        <v>2.2799999999999999E-3</v>
      </c>
      <c r="E66" s="453">
        <v>0.10995000000000001</v>
      </c>
      <c r="F66" s="434">
        <v>88.82</v>
      </c>
      <c r="G66" s="451">
        <f t="shared" si="12"/>
        <v>9.7657589999999989E-2</v>
      </c>
      <c r="H66" s="452">
        <f t="shared" si="11"/>
        <v>0.11223000000000001</v>
      </c>
    </row>
    <row r="67" spans="2:8" s="23" customFormat="1" x14ac:dyDescent="0.2">
      <c r="B67" s="436"/>
      <c r="C67" s="426"/>
      <c r="D67" s="455"/>
      <c r="E67" s="453"/>
      <c r="F67" s="434"/>
      <c r="G67" s="453"/>
      <c r="H67" s="454"/>
    </row>
    <row r="68" spans="2:8" s="23" customFormat="1" x14ac:dyDescent="0.2">
      <c r="B68" s="436" t="s">
        <v>105</v>
      </c>
      <c r="C68" s="426" t="s">
        <v>127</v>
      </c>
      <c r="D68" s="455">
        <v>0.64257000000000009</v>
      </c>
      <c r="E68" s="453">
        <v>6.7511400000000004</v>
      </c>
      <c r="F68" s="434">
        <v>10.45</v>
      </c>
      <c r="G68" s="451">
        <f t="shared" ref="G68:G76" si="13">E68*F68/100</f>
        <v>0.70549413000000005</v>
      </c>
      <c r="H68" s="452">
        <f t="shared" si="11"/>
        <v>7.3937100000000004</v>
      </c>
    </row>
    <row r="69" spans="2:8" s="23" customFormat="1" x14ac:dyDescent="0.2">
      <c r="B69" s="436"/>
      <c r="C69" s="426" t="s">
        <v>128</v>
      </c>
      <c r="D69" s="455">
        <v>0.52152999999999994</v>
      </c>
      <c r="E69" s="453">
        <v>6.7681300000000002</v>
      </c>
      <c r="F69" s="434">
        <v>10.17</v>
      </c>
      <c r="G69" s="451">
        <f t="shared" si="13"/>
        <v>0.68831882099999997</v>
      </c>
      <c r="H69" s="452">
        <f t="shared" si="11"/>
        <v>7.2896600000000005</v>
      </c>
    </row>
    <row r="70" spans="2:8" s="23" customFormat="1" x14ac:dyDescent="0.2">
      <c r="B70" s="436"/>
      <c r="C70" s="426" t="s">
        <v>129</v>
      </c>
      <c r="D70" s="455">
        <v>0.84383000000000008</v>
      </c>
      <c r="E70" s="453">
        <v>5.09131</v>
      </c>
      <c r="F70" s="434">
        <v>11.8</v>
      </c>
      <c r="G70" s="451">
        <f t="shared" si="13"/>
        <v>0.60077458000000006</v>
      </c>
      <c r="H70" s="452">
        <f t="shared" si="11"/>
        <v>5.9351400000000005</v>
      </c>
    </row>
    <row r="71" spans="2:8" s="23" customFormat="1" x14ac:dyDescent="0.2">
      <c r="B71" s="436"/>
      <c r="C71" s="426" t="s">
        <v>130</v>
      </c>
      <c r="D71" s="455">
        <v>0.39506999999999998</v>
      </c>
      <c r="E71" s="453">
        <v>4.2059300000000004</v>
      </c>
      <c r="F71" s="434">
        <v>12.63</v>
      </c>
      <c r="G71" s="451">
        <f t="shared" si="13"/>
        <v>0.53120895900000009</v>
      </c>
      <c r="H71" s="452">
        <f t="shared" si="11"/>
        <v>4.601</v>
      </c>
    </row>
    <row r="72" spans="2:8" s="23" customFormat="1" x14ac:dyDescent="0.2">
      <c r="B72" s="436"/>
      <c r="C72" s="426" t="s">
        <v>131</v>
      </c>
      <c r="D72" s="455">
        <v>0.27582999999999996</v>
      </c>
      <c r="E72" s="453">
        <v>6.7032700000000007</v>
      </c>
      <c r="F72" s="434">
        <v>10.86</v>
      </c>
      <c r="G72" s="451">
        <f t="shared" si="13"/>
        <v>0.72797512200000003</v>
      </c>
      <c r="H72" s="452">
        <f t="shared" si="11"/>
        <v>6.9791000000000007</v>
      </c>
    </row>
    <row r="73" spans="2:8" s="23" customFormat="1" x14ac:dyDescent="0.2">
      <c r="B73" s="436"/>
      <c r="C73" s="426" t="s">
        <v>132</v>
      </c>
      <c r="D73" s="455">
        <v>1.056E-2</v>
      </c>
      <c r="E73" s="453">
        <v>5.4728599999999998</v>
      </c>
      <c r="F73" s="434">
        <v>13.25</v>
      </c>
      <c r="G73" s="451">
        <f t="shared" si="13"/>
        <v>0.72515394999999994</v>
      </c>
      <c r="H73" s="452">
        <f t="shared" si="11"/>
        <v>5.4834199999999997</v>
      </c>
    </row>
    <row r="74" spans="2:8" s="23" customFormat="1" x14ac:dyDescent="0.2">
      <c r="B74" s="436"/>
      <c r="C74" s="426" t="s">
        <v>133</v>
      </c>
      <c r="D74" s="455">
        <v>1.6129999999999999E-2</v>
      </c>
      <c r="E74" s="453">
        <v>3.9291900000000002</v>
      </c>
      <c r="F74" s="434">
        <v>14.76</v>
      </c>
      <c r="G74" s="451">
        <f t="shared" si="13"/>
        <v>0.57994844400000001</v>
      </c>
      <c r="H74" s="452">
        <f t="shared" si="11"/>
        <v>3.9453200000000002</v>
      </c>
    </row>
    <row r="75" spans="2:8" s="23" customFormat="1" x14ac:dyDescent="0.2">
      <c r="B75" s="436"/>
      <c r="C75" s="426" t="s">
        <v>134</v>
      </c>
      <c r="D75" s="455">
        <v>4.0000000000000003E-5</v>
      </c>
      <c r="E75" s="453">
        <v>2.1551300000000002</v>
      </c>
      <c r="F75" s="434">
        <v>21.79</v>
      </c>
      <c r="G75" s="451">
        <f t="shared" si="13"/>
        <v>0.469602827</v>
      </c>
      <c r="H75" s="452">
        <f t="shared" si="11"/>
        <v>2.15517</v>
      </c>
    </row>
    <row r="76" spans="2:8" s="23" customFormat="1" x14ac:dyDescent="0.2">
      <c r="B76" s="436"/>
      <c r="C76" s="426" t="s">
        <v>135</v>
      </c>
      <c r="D76" s="455">
        <v>8.0000000000000007E-5</v>
      </c>
      <c r="E76" s="453">
        <v>1.0658800000000002</v>
      </c>
      <c r="F76" s="434">
        <v>36.450000000000003</v>
      </c>
      <c r="G76" s="451">
        <f t="shared" si="13"/>
        <v>0.38851326000000008</v>
      </c>
      <c r="H76" s="452">
        <f t="shared" si="11"/>
        <v>1.0659600000000002</v>
      </c>
    </row>
    <row r="77" spans="2:8" s="23" customFormat="1" x14ac:dyDescent="0.2">
      <c r="B77" s="436"/>
      <c r="C77" s="426"/>
      <c r="D77" s="455"/>
      <c r="E77" s="453"/>
      <c r="F77" s="434"/>
      <c r="G77" s="453"/>
      <c r="H77" s="454"/>
    </row>
    <row r="78" spans="2:8" s="23" customFormat="1" x14ac:dyDescent="0.2">
      <c r="B78" s="436" t="s">
        <v>106</v>
      </c>
      <c r="C78" s="426" t="s">
        <v>127</v>
      </c>
      <c r="D78" s="455">
        <v>3.2606199999999999</v>
      </c>
      <c r="E78" s="453">
        <v>8.4263500000000011</v>
      </c>
      <c r="F78" s="434">
        <v>10.56</v>
      </c>
      <c r="G78" s="451">
        <f t="shared" ref="G78:G86" si="14">E78*F78/100</f>
        <v>0.88982256000000026</v>
      </c>
      <c r="H78" s="452">
        <f t="shared" si="11"/>
        <v>11.686970000000001</v>
      </c>
    </row>
    <row r="79" spans="2:8" s="23" customFormat="1" x14ac:dyDescent="0.2">
      <c r="B79" s="436"/>
      <c r="C79" s="426" t="s">
        <v>128</v>
      </c>
      <c r="D79" s="455">
        <v>1.26556</v>
      </c>
      <c r="E79" s="453">
        <v>7.6690200000000006</v>
      </c>
      <c r="F79" s="434">
        <v>9.75</v>
      </c>
      <c r="G79" s="451">
        <f t="shared" si="14"/>
        <v>0.74772945000000002</v>
      </c>
      <c r="H79" s="452">
        <f t="shared" si="11"/>
        <v>8.9345800000000004</v>
      </c>
    </row>
    <row r="80" spans="2:8" s="23" customFormat="1" x14ac:dyDescent="0.2">
      <c r="B80" s="436"/>
      <c r="C80" s="426" t="s">
        <v>129</v>
      </c>
      <c r="D80" s="455">
        <v>4.3884300000000005</v>
      </c>
      <c r="E80" s="453">
        <v>6.3596000000000004</v>
      </c>
      <c r="F80" s="434">
        <v>10.95</v>
      </c>
      <c r="G80" s="451">
        <f t="shared" si="14"/>
        <v>0.6963762</v>
      </c>
      <c r="H80" s="452">
        <f t="shared" si="11"/>
        <v>10.74803</v>
      </c>
    </row>
    <row r="81" spans="2:8" s="23" customFormat="1" x14ac:dyDescent="0.2">
      <c r="B81" s="436"/>
      <c r="C81" s="426" t="s">
        <v>130</v>
      </c>
      <c r="D81" s="455">
        <v>3.8584499999999999</v>
      </c>
      <c r="E81" s="453">
        <v>5.7566899999999999</v>
      </c>
      <c r="F81" s="434">
        <v>11.78</v>
      </c>
      <c r="G81" s="451">
        <f t="shared" si="14"/>
        <v>0.67813808199999992</v>
      </c>
      <c r="H81" s="452">
        <f t="shared" si="11"/>
        <v>9.6151400000000002</v>
      </c>
    </row>
    <row r="82" spans="2:8" s="23" customFormat="1" x14ac:dyDescent="0.2">
      <c r="B82" s="436"/>
      <c r="C82" s="426" t="s">
        <v>131</v>
      </c>
      <c r="D82" s="455">
        <v>2.3526899999999999</v>
      </c>
      <c r="E82" s="453">
        <v>12.775030000000001</v>
      </c>
      <c r="F82" s="434">
        <v>8.02</v>
      </c>
      <c r="G82" s="451">
        <f t="shared" si="14"/>
        <v>1.024557406</v>
      </c>
      <c r="H82" s="452">
        <f t="shared" si="11"/>
        <v>15.12772</v>
      </c>
    </row>
    <row r="83" spans="2:8" s="23" customFormat="1" x14ac:dyDescent="0.2">
      <c r="B83" s="436"/>
      <c r="C83" s="426" t="s">
        <v>132</v>
      </c>
      <c r="D83" s="455">
        <v>0.75937999999999994</v>
      </c>
      <c r="E83" s="453">
        <v>9.1986399999999993</v>
      </c>
      <c r="F83" s="434">
        <v>9.91</v>
      </c>
      <c r="G83" s="451">
        <f t="shared" si="14"/>
        <v>0.91158522399999997</v>
      </c>
      <c r="H83" s="452">
        <f t="shared" si="11"/>
        <v>9.9580199999999994</v>
      </c>
    </row>
    <row r="84" spans="2:8" s="23" customFormat="1" x14ac:dyDescent="0.2">
      <c r="B84" s="436"/>
      <c r="C84" s="426" t="s">
        <v>133</v>
      </c>
      <c r="D84" s="455">
        <v>0.41170000000000001</v>
      </c>
      <c r="E84" s="453">
        <v>6.0487799999999998</v>
      </c>
      <c r="F84" s="434">
        <v>12.13</v>
      </c>
      <c r="G84" s="451">
        <f t="shared" si="14"/>
        <v>0.73371701400000011</v>
      </c>
      <c r="H84" s="452">
        <f t="shared" si="11"/>
        <v>6.4604799999999996</v>
      </c>
    </row>
    <row r="85" spans="2:8" s="23" customFormat="1" x14ac:dyDescent="0.2">
      <c r="B85" s="436"/>
      <c r="C85" s="426" t="s">
        <v>134</v>
      </c>
      <c r="D85" s="455">
        <v>3.9539999999999999E-2</v>
      </c>
      <c r="E85" s="453">
        <v>2.4041799999999998</v>
      </c>
      <c r="F85" s="434">
        <v>20.03</v>
      </c>
      <c r="G85" s="451">
        <f t="shared" si="14"/>
        <v>0.48155725399999999</v>
      </c>
      <c r="H85" s="452">
        <f t="shared" si="11"/>
        <v>2.4437199999999999</v>
      </c>
    </row>
    <row r="86" spans="2:8" ht="13.5" thickBot="1" x14ac:dyDescent="0.25">
      <c r="B86" s="293"/>
      <c r="C86" s="432" t="s">
        <v>135</v>
      </c>
      <c r="D86" s="448">
        <v>2.3599999999999997E-3</v>
      </c>
      <c r="E86" s="448">
        <v>1.1777899999999999</v>
      </c>
      <c r="F86" s="433">
        <v>33.880000000000003</v>
      </c>
      <c r="G86" s="449">
        <f t="shared" si="14"/>
        <v>0.39903525199999995</v>
      </c>
      <c r="H86" s="450">
        <f t="shared" si="11"/>
        <v>1.1801499999999998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825" t="s">
        <v>615</v>
      </c>
      <c r="C89" s="826"/>
      <c r="D89" s="826"/>
      <c r="E89" s="826"/>
      <c r="F89" s="826"/>
      <c r="G89" s="826"/>
      <c r="H89" s="826"/>
    </row>
    <row r="90" spans="2:8" x14ac:dyDescent="0.2">
      <c r="B90" s="282"/>
      <c r="C90" s="282"/>
      <c r="D90" s="440" t="s">
        <v>78</v>
      </c>
      <c r="E90" s="440" t="s">
        <v>308</v>
      </c>
      <c r="F90" s="440" t="s">
        <v>82</v>
      </c>
      <c r="G90" s="440" t="s">
        <v>309</v>
      </c>
      <c r="H90" s="440" t="s">
        <v>486</v>
      </c>
    </row>
    <row r="91" spans="2:8" ht="13.5" thickBot="1" x14ac:dyDescent="0.25">
      <c r="B91" s="293"/>
      <c r="C91" s="432" t="s">
        <v>616</v>
      </c>
      <c r="D91" s="448">
        <v>1.17967</v>
      </c>
      <c r="E91" s="448">
        <v>1.3520699999999999</v>
      </c>
      <c r="F91" s="433">
        <v>31.35</v>
      </c>
      <c r="G91" s="449">
        <f>E91*F91/100</f>
        <v>0.42387394499999997</v>
      </c>
      <c r="H91" s="450">
        <f>SUM(D91,E91)</f>
        <v>2.5317400000000001</v>
      </c>
    </row>
    <row r="94" spans="2:8" x14ac:dyDescent="0.2">
      <c r="B94" s="825" t="s">
        <v>686</v>
      </c>
      <c r="C94" s="826"/>
      <c r="D94" s="826"/>
      <c r="E94" s="826"/>
      <c r="F94" s="826"/>
      <c r="G94" s="826"/>
      <c r="H94" s="826"/>
    </row>
    <row r="95" spans="2:8" x14ac:dyDescent="0.2">
      <c r="B95" s="282"/>
      <c r="C95" s="282"/>
      <c r="D95" s="440"/>
      <c r="E95" s="440"/>
      <c r="F95" s="440"/>
      <c r="G95" s="440"/>
      <c r="H95" s="440" t="s">
        <v>486</v>
      </c>
    </row>
    <row r="96" spans="2:8" x14ac:dyDescent="0.2">
      <c r="B96" s="436"/>
      <c r="C96" s="426" t="s">
        <v>19</v>
      </c>
      <c r="D96" s="516"/>
      <c r="E96" s="451"/>
      <c r="F96" s="517"/>
      <c r="G96" s="451"/>
      <c r="H96" s="454">
        <f>('Table 3'!C8+'Table 3'!C12+'Table 3'!C15+'Table 3'!C16)/1000</f>
        <v>39.232589313597039</v>
      </c>
    </row>
    <row r="97" spans="2:8" ht="13.5" thickBot="1" x14ac:dyDescent="0.25">
      <c r="B97" s="293"/>
      <c r="C97" s="432" t="s">
        <v>20</v>
      </c>
      <c r="D97" s="518"/>
      <c r="E97" s="518"/>
      <c r="F97" s="519"/>
      <c r="G97" s="449"/>
      <c r="H97" s="515">
        <f>('Table 3'!C9+'Table 3'!C13)/1000</f>
        <v>34.436672798004722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54" t="s">
        <v>644</v>
      </c>
      <c r="C3" s="855"/>
      <c r="D3" s="855"/>
      <c r="E3" s="855"/>
      <c r="F3" s="855"/>
      <c r="G3" s="855"/>
      <c r="I3" s="854" t="s">
        <v>646</v>
      </c>
      <c r="J3" s="855"/>
      <c r="K3" s="855"/>
      <c r="L3" s="855"/>
      <c r="M3" s="855"/>
      <c r="N3" s="855"/>
      <c r="P3" s="854" t="s">
        <v>645</v>
      </c>
      <c r="Q3" s="855"/>
      <c r="R3" s="855"/>
      <c r="S3" s="855"/>
      <c r="T3" s="855"/>
      <c r="U3" s="855"/>
    </row>
    <row r="4" spans="2:21" ht="13.5" thickBot="1" x14ac:dyDescent="0.25">
      <c r="B4" s="447"/>
      <c r="C4" s="447" t="s">
        <v>78</v>
      </c>
      <c r="D4" s="447" t="s">
        <v>308</v>
      </c>
      <c r="E4" s="459" t="s">
        <v>82</v>
      </c>
      <c r="F4" s="447" t="s">
        <v>309</v>
      </c>
      <c r="G4" s="447" t="s">
        <v>486</v>
      </c>
      <c r="I4" s="447"/>
      <c r="J4" s="447" t="s">
        <v>78</v>
      </c>
      <c r="K4" s="447" t="s">
        <v>308</v>
      </c>
      <c r="L4" s="459" t="s">
        <v>82</v>
      </c>
      <c r="M4" s="447" t="s">
        <v>309</v>
      </c>
      <c r="N4" s="447" t="s">
        <v>486</v>
      </c>
      <c r="P4" s="447"/>
      <c r="Q4" s="447" t="s">
        <v>78</v>
      </c>
      <c r="R4" s="447" t="s">
        <v>308</v>
      </c>
      <c r="S4" s="459" t="s">
        <v>82</v>
      </c>
      <c r="T4" s="447" t="s">
        <v>309</v>
      </c>
      <c r="U4" s="447" t="s">
        <v>486</v>
      </c>
    </row>
    <row r="5" spans="2:21" x14ac:dyDescent="0.2">
      <c r="B5" s="342" t="s">
        <v>106</v>
      </c>
      <c r="C5" s="343">
        <v>16.338729999999998</v>
      </c>
      <c r="D5" s="343">
        <v>59.816089999999996</v>
      </c>
      <c r="E5" s="460">
        <v>1.7</v>
      </c>
      <c r="F5" s="463">
        <f>D5*E5/100</f>
        <v>1.0168735299999998</v>
      </c>
      <c r="G5" s="464">
        <f>C5+D5</f>
        <v>76.154820000000001</v>
      </c>
      <c r="I5" s="342" t="s">
        <v>106</v>
      </c>
      <c r="J5" s="343">
        <v>3059.9879999999998</v>
      </c>
      <c r="K5" s="343">
        <v>13512.279</v>
      </c>
      <c r="L5" s="460">
        <v>4.5599999999999996</v>
      </c>
      <c r="M5" s="463">
        <f>K5*L5/100</f>
        <v>616.15992240000003</v>
      </c>
      <c r="N5" s="464">
        <f>J5+K5</f>
        <v>16572.267</v>
      </c>
      <c r="P5" s="342" t="s">
        <v>106</v>
      </c>
      <c r="Q5" s="343">
        <v>26134.491999999998</v>
      </c>
      <c r="R5" s="343">
        <v>62577.341999999997</v>
      </c>
      <c r="S5" s="460">
        <v>4.51</v>
      </c>
      <c r="T5" s="463">
        <f>R5*S5/100</f>
        <v>2822.2381241999997</v>
      </c>
      <c r="U5" s="464">
        <f>Q5+R5</f>
        <v>88711.834000000003</v>
      </c>
    </row>
    <row r="6" spans="2:21" x14ac:dyDescent="0.2">
      <c r="B6" s="344" t="s">
        <v>92</v>
      </c>
      <c r="C6" s="341">
        <v>13.6</v>
      </c>
      <c r="D6" s="341">
        <v>17.642330000000001</v>
      </c>
      <c r="E6" s="461">
        <v>5.7</v>
      </c>
      <c r="F6" s="465">
        <f>D6*E6/100</f>
        <v>1.0056128100000001</v>
      </c>
      <c r="G6" s="466">
        <f>C6+D6</f>
        <v>31.242330000000003</v>
      </c>
      <c r="I6" s="344" t="s">
        <v>92</v>
      </c>
      <c r="J6" s="341">
        <v>2712.1</v>
      </c>
      <c r="K6" s="341">
        <v>6126.6009999999997</v>
      </c>
      <c r="L6" s="461">
        <v>7.2</v>
      </c>
      <c r="M6" s="465">
        <f>K6*L6/100</f>
        <v>441.11527199999995</v>
      </c>
      <c r="N6" s="466">
        <f>J6+K6</f>
        <v>8838.7009999999991</v>
      </c>
      <c r="P6" s="344" t="s">
        <v>92</v>
      </c>
      <c r="Q6" s="341">
        <v>21655.496999999999</v>
      </c>
      <c r="R6" s="341">
        <v>17479.114000000001</v>
      </c>
      <c r="S6" s="461">
        <v>9.16</v>
      </c>
      <c r="T6" s="465">
        <f>R6*S6/100</f>
        <v>1601.0868424</v>
      </c>
      <c r="U6" s="466">
        <f>Q6+R6</f>
        <v>39134.611000000004</v>
      </c>
    </row>
    <row r="7" spans="2:21" x14ac:dyDescent="0.2">
      <c r="B7" s="345" t="s">
        <v>105</v>
      </c>
      <c r="C7" s="341">
        <v>2.7056399999999998</v>
      </c>
      <c r="D7" s="341">
        <v>42.14284</v>
      </c>
      <c r="E7" s="461">
        <v>2.77</v>
      </c>
      <c r="F7" s="465">
        <f>D7*E7/100</f>
        <v>1.167356668</v>
      </c>
      <c r="G7" s="466">
        <f>C7+D7</f>
        <v>44.848480000000002</v>
      </c>
      <c r="I7" s="345" t="s">
        <v>105</v>
      </c>
      <c r="J7" s="341">
        <v>347.90800000000002</v>
      </c>
      <c r="K7" s="341">
        <v>7377.8130000000001</v>
      </c>
      <c r="L7" s="461">
        <v>6.37</v>
      </c>
      <c r="M7" s="465">
        <f>K7*L7/100</f>
        <v>469.96668810000006</v>
      </c>
      <c r="N7" s="466">
        <f>J7+K7</f>
        <v>7725.7210000000005</v>
      </c>
      <c r="P7" s="345" t="s">
        <v>105</v>
      </c>
      <c r="Q7" s="341">
        <v>4478.9949999999999</v>
      </c>
      <c r="R7" s="341">
        <v>45012.286999999997</v>
      </c>
      <c r="S7" s="461">
        <v>5.59</v>
      </c>
      <c r="T7" s="465">
        <f>R7*S7/100</f>
        <v>2516.1868433</v>
      </c>
      <c r="U7" s="466">
        <f>Q7+R7</f>
        <v>49491.281999999999</v>
      </c>
    </row>
    <row r="8" spans="2:21" ht="13.5" thickBot="1" x14ac:dyDescent="0.25">
      <c r="B8" s="346" t="s">
        <v>97</v>
      </c>
      <c r="C8" s="347">
        <v>0.16979</v>
      </c>
      <c r="D8" s="347">
        <v>3.5024799999999998</v>
      </c>
      <c r="E8" s="462">
        <v>12.65</v>
      </c>
      <c r="F8" s="467">
        <f>D8*E8/100</f>
        <v>0.44306371999999994</v>
      </c>
      <c r="G8" s="468">
        <f>C8+D8</f>
        <v>3.6722699999999997</v>
      </c>
      <c r="I8" s="346" t="s">
        <v>97</v>
      </c>
      <c r="J8" s="347">
        <v>27.795000000000002</v>
      </c>
      <c r="K8" s="347">
        <v>703.99400000000003</v>
      </c>
      <c r="L8" s="462">
        <v>17.399999999999999</v>
      </c>
      <c r="M8" s="467">
        <f>K8*L8/100</f>
        <v>122.494956</v>
      </c>
      <c r="N8" s="468">
        <f>J8+K8</f>
        <v>731.78899999999999</v>
      </c>
      <c r="P8" s="346" t="s">
        <v>97</v>
      </c>
      <c r="Q8" s="347">
        <v>330.72</v>
      </c>
      <c r="R8" s="347">
        <v>3637.3789999999999</v>
      </c>
      <c r="S8" s="462">
        <v>15.84</v>
      </c>
      <c r="T8" s="467">
        <f>R8*S8/100</f>
        <v>576.16083359999993</v>
      </c>
      <c r="U8" s="468">
        <f>Q8+R8</f>
        <v>3968.0990000000002</v>
      </c>
    </row>
    <row r="11" spans="2:21" ht="38.25" customHeight="1" x14ac:dyDescent="0.2">
      <c r="B11" s="854" t="s">
        <v>667</v>
      </c>
      <c r="C11" s="855"/>
      <c r="D11" s="855"/>
      <c r="E11" s="855"/>
      <c r="F11" s="855"/>
      <c r="G11" s="855"/>
      <c r="I11" s="854" t="s">
        <v>668</v>
      </c>
      <c r="J11" s="855"/>
      <c r="K11" s="855"/>
      <c r="L11" s="855"/>
      <c r="M11" s="855"/>
      <c r="N11" s="855"/>
      <c r="P11" s="854" t="s">
        <v>669</v>
      </c>
      <c r="Q11" s="855"/>
      <c r="R11" s="855"/>
      <c r="S11" s="855"/>
      <c r="T11" s="855"/>
      <c r="U11" s="855"/>
    </row>
    <row r="12" spans="2:21" ht="13.5" thickBot="1" x14ac:dyDescent="0.25">
      <c r="B12" s="447"/>
      <c r="C12" s="447" t="s">
        <v>78</v>
      </c>
      <c r="D12" s="447" t="s">
        <v>308</v>
      </c>
      <c r="E12" s="459" t="s">
        <v>82</v>
      </c>
      <c r="F12" s="447" t="s">
        <v>309</v>
      </c>
      <c r="G12" s="447" t="s">
        <v>486</v>
      </c>
      <c r="I12" s="447"/>
      <c r="J12" s="447" t="s">
        <v>78</v>
      </c>
      <c r="K12" s="447" t="s">
        <v>308</v>
      </c>
      <c r="L12" s="459" t="s">
        <v>82</v>
      </c>
      <c r="M12" s="447" t="s">
        <v>309</v>
      </c>
      <c r="N12" s="447" t="s">
        <v>486</v>
      </c>
      <c r="P12" s="447"/>
      <c r="Q12" s="447" t="s">
        <v>78</v>
      </c>
      <c r="R12" s="447" t="s">
        <v>308</v>
      </c>
      <c r="S12" s="459" t="s">
        <v>82</v>
      </c>
      <c r="T12" s="447" t="s">
        <v>309</v>
      </c>
      <c r="U12" s="447" t="s">
        <v>486</v>
      </c>
    </row>
    <row r="13" spans="2:21" x14ac:dyDescent="0.2">
      <c r="B13" s="342" t="s">
        <v>119</v>
      </c>
      <c r="C13" s="343">
        <v>1.8510000000000002E-2</v>
      </c>
      <c r="D13" s="343">
        <v>0.59783000000000008</v>
      </c>
      <c r="E13" s="460">
        <v>30.5</v>
      </c>
      <c r="F13" s="463">
        <f t="shared" ref="F13:F19" si="0">D13*E13/100</f>
        <v>0.18233815000000003</v>
      </c>
      <c r="G13" s="464">
        <f t="shared" ref="G13:G19" si="1">C13+D13</f>
        <v>0.61634000000000011</v>
      </c>
      <c r="I13" s="342" t="s">
        <v>119</v>
      </c>
      <c r="J13" s="343">
        <v>0</v>
      </c>
      <c r="K13" s="343">
        <v>8.8999999999999996E-2</v>
      </c>
      <c r="L13" s="460">
        <v>70.819999999999993</v>
      </c>
      <c r="M13" s="463">
        <f t="shared" ref="M13:M19" si="2">K13*L13/100</f>
        <v>6.3029799999999983E-2</v>
      </c>
      <c r="N13" s="464">
        <f t="shared" ref="N13:N19" si="3">J13+K13</f>
        <v>8.8999999999999996E-2</v>
      </c>
      <c r="P13" s="342" t="s">
        <v>119</v>
      </c>
      <c r="Q13" s="551">
        <v>0</v>
      </c>
      <c r="R13" s="343">
        <v>53.307000000000002</v>
      </c>
      <c r="S13" s="460">
        <v>70.819999999999993</v>
      </c>
      <c r="T13" s="463">
        <f t="shared" ref="T13:T19" si="4">R13*S13/100</f>
        <v>37.7520174</v>
      </c>
      <c r="U13" s="464">
        <f t="shared" ref="U13:U19" si="5">Q13+R13</f>
        <v>53.307000000000002</v>
      </c>
    </row>
    <row r="14" spans="2:21" x14ac:dyDescent="0.2">
      <c r="B14" s="344" t="s">
        <v>120</v>
      </c>
      <c r="C14" s="341">
        <v>5.5100000000000001E-3</v>
      </c>
      <c r="D14" s="341">
        <v>0.79505999999999999</v>
      </c>
      <c r="E14" s="461">
        <v>21.83</v>
      </c>
      <c r="F14" s="465">
        <f t="shared" si="0"/>
        <v>0.17356159799999996</v>
      </c>
      <c r="G14" s="466">
        <f t="shared" si="1"/>
        <v>0.80057</v>
      </c>
      <c r="I14" s="344" t="s">
        <v>120</v>
      </c>
      <c r="J14" s="341">
        <v>0.04</v>
      </c>
      <c r="K14" s="341">
        <v>34.5</v>
      </c>
      <c r="L14" s="461">
        <v>40.659999999999997</v>
      </c>
      <c r="M14" s="465">
        <f t="shared" si="2"/>
        <v>14.027699999999999</v>
      </c>
      <c r="N14" s="466">
        <f t="shared" si="3"/>
        <v>34.54</v>
      </c>
      <c r="P14" s="344" t="s">
        <v>120</v>
      </c>
      <c r="Q14" s="551">
        <v>9.609</v>
      </c>
      <c r="R14" s="341">
        <v>1755.912</v>
      </c>
      <c r="S14" s="461">
        <v>23.12</v>
      </c>
      <c r="T14" s="465">
        <f t="shared" si="4"/>
        <v>405.96685439999999</v>
      </c>
      <c r="U14" s="466">
        <f t="shared" si="5"/>
        <v>1765.521</v>
      </c>
    </row>
    <row r="15" spans="2:21" x14ac:dyDescent="0.2">
      <c r="B15" s="345" t="s">
        <v>121</v>
      </c>
      <c r="C15" s="341">
        <v>6.0999999999999997E-4</v>
      </c>
      <c r="D15" s="341">
        <v>0.60857000000000006</v>
      </c>
      <c r="E15" s="461">
        <v>30.183951766901284</v>
      </c>
      <c r="F15" s="465">
        <f t="shared" si="0"/>
        <v>0.18369047526783117</v>
      </c>
      <c r="G15" s="466">
        <f t="shared" si="1"/>
        <v>0.60918000000000005</v>
      </c>
      <c r="I15" s="345" t="s">
        <v>121</v>
      </c>
      <c r="J15" s="341">
        <v>1.4E-2</v>
      </c>
      <c r="K15" s="341">
        <v>133.227</v>
      </c>
      <c r="L15" s="461">
        <v>34.931110471430173</v>
      </c>
      <c r="M15" s="465">
        <f t="shared" si="2"/>
        <v>46.537670547772279</v>
      </c>
      <c r="N15" s="466">
        <f t="shared" si="3"/>
        <v>133.24100000000001</v>
      </c>
      <c r="P15" s="345" t="s">
        <v>121</v>
      </c>
      <c r="Q15" s="551">
        <v>1.724</v>
      </c>
      <c r="R15" s="341">
        <v>992.97699999999998</v>
      </c>
      <c r="S15" s="461">
        <v>28.127652912012486</v>
      </c>
      <c r="T15" s="465">
        <f t="shared" si="4"/>
        <v>279.30112405611419</v>
      </c>
      <c r="U15" s="466">
        <f t="shared" si="5"/>
        <v>994.70100000000002</v>
      </c>
    </row>
    <row r="16" spans="2:21" x14ac:dyDescent="0.2">
      <c r="B16" s="345" t="s">
        <v>122</v>
      </c>
      <c r="C16" s="341">
        <v>5.7619999999999998E-2</v>
      </c>
      <c r="D16" s="341">
        <v>0.5405899999999999</v>
      </c>
      <c r="E16" s="461">
        <v>33.911000319356624</v>
      </c>
      <c r="F16" s="465">
        <f t="shared" si="0"/>
        <v>0.18331947662640996</v>
      </c>
      <c r="G16" s="466">
        <f t="shared" si="1"/>
        <v>0.59820999999999991</v>
      </c>
      <c r="I16" s="345" t="s">
        <v>122</v>
      </c>
      <c r="J16" s="341">
        <v>10.086</v>
      </c>
      <c r="K16" s="341">
        <v>169.11699999999999</v>
      </c>
      <c r="L16" s="461">
        <v>35.668659019947391</v>
      </c>
      <c r="M16" s="465">
        <f t="shared" si="2"/>
        <v>60.321766074764426</v>
      </c>
      <c r="N16" s="466">
        <f t="shared" si="3"/>
        <v>179.203</v>
      </c>
      <c r="P16" s="345" t="s">
        <v>122</v>
      </c>
      <c r="Q16" s="551">
        <v>140.267</v>
      </c>
      <c r="R16" s="341">
        <v>495.69499999999999</v>
      </c>
      <c r="S16" s="461">
        <v>28.505896394955272</v>
      </c>
      <c r="T16" s="465">
        <f t="shared" si="4"/>
        <v>141.30230313497353</v>
      </c>
      <c r="U16" s="466">
        <f t="shared" si="5"/>
        <v>635.96199999999999</v>
      </c>
    </row>
    <row r="17" spans="2:21" x14ac:dyDescent="0.2">
      <c r="B17" s="345" t="s">
        <v>123</v>
      </c>
      <c r="C17" s="341">
        <v>7.7209999999999987E-2</v>
      </c>
      <c r="D17" s="341">
        <v>0.72136999999999996</v>
      </c>
      <c r="E17" s="461">
        <v>30.19</v>
      </c>
      <c r="F17" s="465">
        <f t="shared" si="0"/>
        <v>0.21778160299999999</v>
      </c>
      <c r="G17" s="466">
        <f t="shared" si="1"/>
        <v>0.79857999999999996</v>
      </c>
      <c r="I17" s="345" t="s">
        <v>123</v>
      </c>
      <c r="J17" s="341">
        <v>15.117000000000001</v>
      </c>
      <c r="K17" s="341">
        <v>215.227</v>
      </c>
      <c r="L17" s="461">
        <v>35.03</v>
      </c>
      <c r="M17" s="465">
        <f t="shared" si="2"/>
        <v>75.394018099999997</v>
      </c>
      <c r="N17" s="466">
        <f t="shared" si="3"/>
        <v>230.34399999999999</v>
      </c>
      <c r="P17" s="345" t="s">
        <v>123</v>
      </c>
      <c r="Q17" s="551">
        <v>161.81200000000001</v>
      </c>
      <c r="R17" s="341">
        <v>196.94</v>
      </c>
      <c r="S17" s="461">
        <v>27.88</v>
      </c>
      <c r="T17" s="465">
        <f t="shared" si="4"/>
        <v>54.906871999999993</v>
      </c>
      <c r="U17" s="466">
        <f t="shared" si="5"/>
        <v>358.75200000000001</v>
      </c>
    </row>
    <row r="18" spans="2:21" x14ac:dyDescent="0.2">
      <c r="B18" s="345" t="s">
        <v>124</v>
      </c>
      <c r="C18" s="341">
        <v>5.4900000000000001E-3</v>
      </c>
      <c r="D18" s="341">
        <v>0.16297999999999999</v>
      </c>
      <c r="E18" s="461">
        <v>34.28</v>
      </c>
      <c r="F18" s="465">
        <f t="shared" si="0"/>
        <v>5.5869544E-2</v>
      </c>
      <c r="G18" s="466">
        <f t="shared" si="1"/>
        <v>0.16846999999999998</v>
      </c>
      <c r="I18" s="345" t="s">
        <v>124</v>
      </c>
      <c r="J18" s="341">
        <v>1.246</v>
      </c>
      <c r="K18" s="341">
        <v>123.752</v>
      </c>
      <c r="L18" s="461">
        <v>43.04</v>
      </c>
      <c r="M18" s="465">
        <f t="shared" si="2"/>
        <v>53.262860799999999</v>
      </c>
      <c r="N18" s="466">
        <f t="shared" si="3"/>
        <v>124.99799999999999</v>
      </c>
      <c r="P18" s="345" t="s">
        <v>124</v>
      </c>
      <c r="Q18" s="551">
        <v>9.8520000000000003</v>
      </c>
      <c r="R18" s="341">
        <v>107.774</v>
      </c>
      <c r="S18" s="461">
        <v>37.75</v>
      </c>
      <c r="T18" s="465">
        <f t="shared" si="4"/>
        <v>40.684685000000002</v>
      </c>
      <c r="U18" s="466">
        <f t="shared" si="5"/>
        <v>117.626</v>
      </c>
    </row>
    <row r="19" spans="2:21" ht="13.5" thickBot="1" x14ac:dyDescent="0.25">
      <c r="B19" s="346" t="s">
        <v>125</v>
      </c>
      <c r="C19" s="347">
        <v>4.8399999999999997E-3</v>
      </c>
      <c r="D19" s="347">
        <v>7.6079999999999995E-2</v>
      </c>
      <c r="E19" s="462">
        <v>65.09</v>
      </c>
      <c r="F19" s="467">
        <f t="shared" si="0"/>
        <v>4.9520472000000003E-2</v>
      </c>
      <c r="G19" s="468">
        <f t="shared" si="1"/>
        <v>8.0919999999999992E-2</v>
      </c>
      <c r="I19" s="346" t="s">
        <v>125</v>
      </c>
      <c r="J19" s="347">
        <v>1.2909999999999999</v>
      </c>
      <c r="K19" s="347">
        <v>28.08</v>
      </c>
      <c r="L19" s="462">
        <v>64.709999999999994</v>
      </c>
      <c r="M19" s="467">
        <f t="shared" si="2"/>
        <v>18.170567999999996</v>
      </c>
      <c r="N19" s="468">
        <f t="shared" si="3"/>
        <v>29.370999999999999</v>
      </c>
      <c r="P19" s="346" t="s">
        <v>125</v>
      </c>
      <c r="Q19" s="551">
        <v>7.4560000000000004</v>
      </c>
      <c r="R19" s="347">
        <v>34.773000000000003</v>
      </c>
      <c r="S19" s="462">
        <v>56.279999999999994</v>
      </c>
      <c r="T19" s="467">
        <f t="shared" si="4"/>
        <v>19.5702444</v>
      </c>
      <c r="U19" s="468">
        <f t="shared" si="5"/>
        <v>42.229000000000006</v>
      </c>
    </row>
    <row r="20" spans="2:21" x14ac:dyDescent="0.2">
      <c r="D20" s="341"/>
      <c r="K20" s="341"/>
      <c r="Q20" s="584"/>
      <c r="R20" s="341"/>
    </row>
    <row r="22" spans="2:21" ht="38.25" customHeight="1" x14ac:dyDescent="0.2">
      <c r="B22" s="854" t="s">
        <v>670</v>
      </c>
      <c r="C22" s="855"/>
      <c r="D22" s="855"/>
      <c r="E22" s="855"/>
      <c r="F22" s="855"/>
      <c r="G22" s="855"/>
      <c r="I22" s="854" t="s">
        <v>671</v>
      </c>
      <c r="J22" s="855"/>
      <c r="K22" s="855"/>
      <c r="L22" s="855"/>
      <c r="M22" s="855"/>
      <c r="N22" s="855"/>
      <c r="P22" s="854" t="s">
        <v>672</v>
      </c>
      <c r="Q22" s="855"/>
      <c r="R22" s="855"/>
      <c r="S22" s="855"/>
      <c r="T22" s="855"/>
      <c r="U22" s="855"/>
    </row>
    <row r="23" spans="2:21" ht="13.5" thickBot="1" x14ac:dyDescent="0.25">
      <c r="B23" s="447"/>
      <c r="C23" s="447" t="s">
        <v>78</v>
      </c>
      <c r="D23" s="447" t="s">
        <v>308</v>
      </c>
      <c r="E23" s="459" t="s">
        <v>82</v>
      </c>
      <c r="F23" s="447" t="s">
        <v>309</v>
      </c>
      <c r="G23" s="447" t="s">
        <v>486</v>
      </c>
      <c r="I23" s="447"/>
      <c r="J23" s="447" t="s">
        <v>78</v>
      </c>
      <c r="K23" s="447" t="s">
        <v>308</v>
      </c>
      <c r="L23" s="459" t="s">
        <v>82</v>
      </c>
      <c r="M23" s="447" t="s">
        <v>309</v>
      </c>
      <c r="N23" s="447" t="s">
        <v>486</v>
      </c>
      <c r="P23" s="447"/>
      <c r="Q23" s="447" t="s">
        <v>78</v>
      </c>
      <c r="R23" s="447" t="s">
        <v>308</v>
      </c>
      <c r="S23" s="459" t="s">
        <v>82</v>
      </c>
      <c r="T23" s="447" t="s">
        <v>309</v>
      </c>
      <c r="U23" s="447" t="s">
        <v>486</v>
      </c>
    </row>
    <row r="24" spans="2:21" x14ac:dyDescent="0.2">
      <c r="B24" s="342" t="s">
        <v>127</v>
      </c>
      <c r="C24" s="343">
        <v>1.8510000000000002E-2</v>
      </c>
      <c r="D24" s="343">
        <v>0.61941000000000002</v>
      </c>
      <c r="E24" s="460">
        <v>29.74</v>
      </c>
      <c r="F24" s="463">
        <f t="shared" ref="F24:F32" si="6">D24*E24/100</f>
        <v>0.18421253400000001</v>
      </c>
      <c r="G24" s="464">
        <f t="shared" ref="G24:G32" si="7">C24+D24</f>
        <v>0.63792000000000004</v>
      </c>
      <c r="I24" s="342" t="s">
        <v>127</v>
      </c>
      <c r="J24" s="343">
        <v>0</v>
      </c>
      <c r="K24" s="343">
        <v>0.84699999999999998</v>
      </c>
      <c r="L24" s="460">
        <v>65.569999999999993</v>
      </c>
      <c r="M24" s="463">
        <f t="shared" ref="M24:M32" si="8">K24*L24/100</f>
        <v>0.55537789999999998</v>
      </c>
      <c r="N24" s="464">
        <f t="shared" ref="N24:N32" si="9">J24+K24</f>
        <v>0.84699999999999998</v>
      </c>
      <c r="P24" s="342" t="s">
        <v>127</v>
      </c>
      <c r="Q24" s="343">
        <v>0</v>
      </c>
      <c r="R24" s="343">
        <v>159.25800000000001</v>
      </c>
      <c r="S24" s="460">
        <v>60.12</v>
      </c>
      <c r="T24" s="463">
        <f t="shared" ref="T24:T32" si="10">R24*S24/100</f>
        <v>95.74590959999999</v>
      </c>
      <c r="U24" s="464">
        <f t="shared" ref="U24:U32" si="11">Q24+R24</f>
        <v>159.25800000000001</v>
      </c>
    </row>
    <row r="25" spans="2:21" x14ac:dyDescent="0.2">
      <c r="B25" s="344" t="s">
        <v>128</v>
      </c>
      <c r="C25" s="341">
        <v>6.11E-3</v>
      </c>
      <c r="D25" s="341">
        <v>0.62111000000000005</v>
      </c>
      <c r="E25" s="461">
        <v>22.28</v>
      </c>
      <c r="F25" s="465">
        <f t="shared" si="6"/>
        <v>0.13838330800000001</v>
      </c>
      <c r="G25" s="466">
        <f t="shared" si="7"/>
        <v>0.62722</v>
      </c>
      <c r="I25" s="344" t="s">
        <v>128</v>
      </c>
      <c r="J25" s="341">
        <v>5.5E-2</v>
      </c>
      <c r="K25" s="341">
        <v>9.0690000000000008</v>
      </c>
      <c r="L25" s="461">
        <v>22.28</v>
      </c>
      <c r="M25" s="465">
        <f t="shared" si="8"/>
        <v>2.0205732000000003</v>
      </c>
      <c r="N25" s="466">
        <f t="shared" si="9"/>
        <v>9.1240000000000006</v>
      </c>
      <c r="P25" s="344" t="s">
        <v>128</v>
      </c>
      <c r="Q25" s="341">
        <v>11.334</v>
      </c>
      <c r="R25" s="341">
        <v>1269.3409999999999</v>
      </c>
      <c r="S25" s="461">
        <v>19.97</v>
      </c>
      <c r="T25" s="465">
        <f t="shared" si="10"/>
        <v>253.48739769999997</v>
      </c>
      <c r="U25" s="466">
        <f t="shared" si="11"/>
        <v>1280.675</v>
      </c>
    </row>
    <row r="26" spans="2:21" x14ac:dyDescent="0.2">
      <c r="B26" s="344" t="s">
        <v>129</v>
      </c>
      <c r="C26" s="341">
        <v>0.11565</v>
      </c>
      <c r="D26" s="341">
        <v>0.38617000000000001</v>
      </c>
      <c r="E26" s="461">
        <v>33.72</v>
      </c>
      <c r="F26" s="465">
        <f t="shared" si="6"/>
        <v>0.130216524</v>
      </c>
      <c r="G26" s="466">
        <f t="shared" si="7"/>
        <v>0.50182000000000004</v>
      </c>
      <c r="I26" s="344" t="s">
        <v>129</v>
      </c>
      <c r="J26" s="341">
        <v>21.111999999999998</v>
      </c>
      <c r="K26" s="341">
        <v>59.341000000000001</v>
      </c>
      <c r="L26" s="461">
        <v>34.81</v>
      </c>
      <c r="M26" s="465">
        <f t="shared" si="8"/>
        <v>20.656602100000001</v>
      </c>
      <c r="N26" s="466">
        <f t="shared" si="9"/>
        <v>80.453000000000003</v>
      </c>
      <c r="P26" s="344" t="s">
        <v>129</v>
      </c>
      <c r="Q26" s="341">
        <v>267.65499999999997</v>
      </c>
      <c r="R26" s="341">
        <v>1064.9749999999999</v>
      </c>
      <c r="S26" s="461">
        <v>35.71</v>
      </c>
      <c r="T26" s="465">
        <f t="shared" si="10"/>
        <v>380.30257249999994</v>
      </c>
      <c r="U26" s="466">
        <f t="shared" si="11"/>
        <v>1332.6299999999999</v>
      </c>
    </row>
    <row r="27" spans="2:21" x14ac:dyDescent="0.2">
      <c r="B27" s="344" t="s">
        <v>130</v>
      </c>
      <c r="C27" s="341">
        <v>2.691E-2</v>
      </c>
      <c r="D27" s="341">
        <v>0.23998</v>
      </c>
      <c r="E27" s="461">
        <v>27.76</v>
      </c>
      <c r="F27" s="465">
        <f t="shared" si="6"/>
        <v>6.6618448000000011E-2</v>
      </c>
      <c r="G27" s="466">
        <f t="shared" si="7"/>
        <v>0.26689000000000002</v>
      </c>
      <c r="I27" s="344" t="s">
        <v>130</v>
      </c>
      <c r="J27" s="341">
        <v>5.9649999999999999</v>
      </c>
      <c r="K27" s="341">
        <v>58.892000000000003</v>
      </c>
      <c r="L27" s="461">
        <v>30.51</v>
      </c>
      <c r="M27" s="465">
        <f t="shared" si="8"/>
        <v>17.967949200000003</v>
      </c>
      <c r="N27" s="466">
        <f t="shared" si="9"/>
        <v>64.856999999999999</v>
      </c>
      <c r="P27" s="344" t="s">
        <v>130</v>
      </c>
      <c r="Q27" s="341">
        <v>50.335999999999999</v>
      </c>
      <c r="R27" s="341">
        <v>400.97800000000001</v>
      </c>
      <c r="S27" s="461">
        <v>29.52</v>
      </c>
      <c r="T27" s="465">
        <f t="shared" si="10"/>
        <v>118.3687056</v>
      </c>
      <c r="U27" s="466">
        <f t="shared" si="11"/>
        <v>451.31400000000002</v>
      </c>
    </row>
    <row r="28" spans="2:21" x14ac:dyDescent="0.2">
      <c r="B28" s="344" t="s">
        <v>131</v>
      </c>
      <c r="C28" s="341">
        <v>1.16E-3</v>
      </c>
      <c r="D28" s="341">
        <v>0.77860000000000007</v>
      </c>
      <c r="E28" s="461">
        <v>28.01</v>
      </c>
      <c r="F28" s="465">
        <f t="shared" si="6"/>
        <v>0.21808586000000002</v>
      </c>
      <c r="G28" s="466">
        <f t="shared" si="7"/>
        <v>0.77976000000000012</v>
      </c>
      <c r="I28" s="344" t="s">
        <v>131</v>
      </c>
      <c r="J28" s="341">
        <v>0.47399999999999998</v>
      </c>
      <c r="K28" s="341">
        <v>201.404</v>
      </c>
      <c r="L28" s="461">
        <v>31.23</v>
      </c>
      <c r="M28" s="465">
        <f t="shared" si="8"/>
        <v>62.898469200000001</v>
      </c>
      <c r="N28" s="466">
        <f t="shared" si="9"/>
        <v>201.87799999999999</v>
      </c>
      <c r="P28" s="344" t="s">
        <v>131</v>
      </c>
      <c r="Q28" s="341">
        <v>1.0509999999999999</v>
      </c>
      <c r="R28" s="341">
        <v>531.51800000000003</v>
      </c>
      <c r="S28" s="461">
        <v>29.79</v>
      </c>
      <c r="T28" s="465">
        <f t="shared" si="10"/>
        <v>158.33921219999999</v>
      </c>
      <c r="U28" s="466">
        <f t="shared" si="11"/>
        <v>532.56900000000007</v>
      </c>
    </row>
    <row r="29" spans="2:21" x14ac:dyDescent="0.2">
      <c r="B29" s="344" t="s">
        <v>132</v>
      </c>
      <c r="C29" s="341">
        <v>1.4299999999999998E-3</v>
      </c>
      <c r="D29" s="341">
        <v>0.1938</v>
      </c>
      <c r="E29" s="461">
        <v>50.78</v>
      </c>
      <c r="F29" s="465">
        <f t="shared" si="6"/>
        <v>9.8411640000000009E-2</v>
      </c>
      <c r="G29" s="466">
        <f t="shared" si="7"/>
        <v>0.19522999999999999</v>
      </c>
      <c r="I29" s="344" t="s">
        <v>132</v>
      </c>
      <c r="J29" s="341">
        <v>0.189</v>
      </c>
      <c r="K29" s="341">
        <v>73.322999999999993</v>
      </c>
      <c r="L29" s="461">
        <v>50.04</v>
      </c>
      <c r="M29" s="465">
        <f t="shared" si="8"/>
        <v>36.690829199999996</v>
      </c>
      <c r="N29" s="466">
        <f t="shared" si="9"/>
        <v>73.511999999999986</v>
      </c>
      <c r="P29" s="344" t="s">
        <v>132</v>
      </c>
      <c r="Q29" s="341">
        <v>0.34499999999999997</v>
      </c>
      <c r="R29" s="341">
        <v>74.501999999999995</v>
      </c>
      <c r="S29" s="461">
        <v>47.59</v>
      </c>
      <c r="T29" s="465">
        <f t="shared" si="10"/>
        <v>35.4555018</v>
      </c>
      <c r="U29" s="466">
        <f t="shared" si="11"/>
        <v>74.846999999999994</v>
      </c>
    </row>
    <row r="30" spans="2:21" x14ac:dyDescent="0.2">
      <c r="B30" s="344" t="s">
        <v>133</v>
      </c>
      <c r="C30" s="341">
        <v>0</v>
      </c>
      <c r="D30" s="341">
        <v>0.22511</v>
      </c>
      <c r="E30" s="461">
        <v>43.72</v>
      </c>
      <c r="F30" s="465">
        <f t="shared" si="6"/>
        <v>9.8418091999999999E-2</v>
      </c>
      <c r="G30" s="466">
        <f t="shared" si="7"/>
        <v>0.22511</v>
      </c>
      <c r="I30" s="344" t="s">
        <v>133</v>
      </c>
      <c r="J30" s="341">
        <v>0</v>
      </c>
      <c r="K30" s="341">
        <v>93.438000000000002</v>
      </c>
      <c r="L30" s="461">
        <v>39.79</v>
      </c>
      <c r="M30" s="465">
        <f t="shared" si="8"/>
        <v>37.178980199999998</v>
      </c>
      <c r="N30" s="466">
        <f t="shared" si="9"/>
        <v>93.438000000000002</v>
      </c>
      <c r="P30" s="344" t="s">
        <v>133</v>
      </c>
      <c r="Q30" s="341">
        <v>0</v>
      </c>
      <c r="R30" s="341">
        <v>75.468999999999994</v>
      </c>
      <c r="S30" s="461">
        <v>38.840000000000003</v>
      </c>
      <c r="T30" s="465">
        <f t="shared" si="10"/>
        <v>29.312159600000001</v>
      </c>
      <c r="U30" s="466">
        <f t="shared" si="11"/>
        <v>75.468999999999994</v>
      </c>
    </row>
    <row r="31" spans="2:21" x14ac:dyDescent="0.2">
      <c r="B31" s="344" t="s">
        <v>134</v>
      </c>
      <c r="C31" s="341">
        <v>0</v>
      </c>
      <c r="D31" s="341">
        <v>0.39722000000000002</v>
      </c>
      <c r="E31" s="461">
        <v>46.01</v>
      </c>
      <c r="F31" s="465">
        <f t="shared" si="6"/>
        <v>0.18276092200000002</v>
      </c>
      <c r="G31" s="466">
        <f t="shared" si="7"/>
        <v>0.39722000000000002</v>
      </c>
      <c r="I31" s="344" t="s">
        <v>134</v>
      </c>
      <c r="J31" s="341">
        <v>0</v>
      </c>
      <c r="K31" s="341">
        <v>158.285</v>
      </c>
      <c r="L31" s="461">
        <v>44.31</v>
      </c>
      <c r="M31" s="465">
        <f t="shared" si="8"/>
        <v>70.136083499999998</v>
      </c>
      <c r="N31" s="466">
        <f t="shared" si="9"/>
        <v>158.285</v>
      </c>
      <c r="P31" s="344" t="s">
        <v>134</v>
      </c>
      <c r="Q31" s="341">
        <v>0</v>
      </c>
      <c r="R31" s="341">
        <v>51.118000000000002</v>
      </c>
      <c r="S31" s="461">
        <v>44.42</v>
      </c>
      <c r="T31" s="465">
        <f t="shared" si="10"/>
        <v>22.706615599999999</v>
      </c>
      <c r="U31" s="466">
        <f t="shared" si="11"/>
        <v>51.118000000000002</v>
      </c>
    </row>
    <row r="32" spans="2:21" ht="13.5" thickBot="1" x14ac:dyDescent="0.25">
      <c r="B32" s="346" t="s">
        <v>135</v>
      </c>
      <c r="C32" s="347">
        <v>0</v>
      </c>
      <c r="D32" s="347">
        <v>4.1079999999999998E-2</v>
      </c>
      <c r="E32" s="462">
        <v>88.15</v>
      </c>
      <c r="F32" s="467">
        <f t="shared" si="6"/>
        <v>3.6212020000000004E-2</v>
      </c>
      <c r="G32" s="468">
        <f t="shared" si="7"/>
        <v>4.1079999999999998E-2</v>
      </c>
      <c r="I32" s="346" t="s">
        <v>135</v>
      </c>
      <c r="J32" s="347">
        <v>0</v>
      </c>
      <c r="K32" s="347">
        <v>49.395000000000003</v>
      </c>
      <c r="L32" s="462">
        <v>88.15</v>
      </c>
      <c r="M32" s="467">
        <f t="shared" si="8"/>
        <v>43.541692500000011</v>
      </c>
      <c r="N32" s="468">
        <f t="shared" si="9"/>
        <v>49.395000000000003</v>
      </c>
      <c r="P32" s="346" t="s">
        <v>135</v>
      </c>
      <c r="Q32" s="347">
        <v>0</v>
      </c>
      <c r="R32" s="347">
        <v>10.218</v>
      </c>
      <c r="S32" s="462">
        <v>88.15</v>
      </c>
      <c r="T32" s="467">
        <f t="shared" si="10"/>
        <v>9.0071670000000008</v>
      </c>
      <c r="U32" s="468">
        <f t="shared" si="11"/>
        <v>10.218</v>
      </c>
    </row>
    <row r="33" spans="2:21" x14ac:dyDescent="0.2">
      <c r="D33" s="341"/>
      <c r="K33" s="341"/>
      <c r="R33" s="341"/>
    </row>
    <row r="35" spans="2:21" ht="29.25" customHeight="1" x14ac:dyDescent="0.2">
      <c r="B35" s="854" t="s">
        <v>382</v>
      </c>
      <c r="C35" s="855"/>
      <c r="D35" s="855"/>
      <c r="E35" s="855"/>
      <c r="F35" s="855"/>
      <c r="G35" s="855"/>
      <c r="I35" s="854" t="s">
        <v>383</v>
      </c>
      <c r="J35" s="855"/>
      <c r="K35" s="855"/>
      <c r="L35" s="855"/>
      <c r="M35" s="855"/>
      <c r="N35" s="855"/>
      <c r="P35" s="854" t="s">
        <v>384</v>
      </c>
      <c r="Q35" s="855"/>
      <c r="R35" s="855"/>
      <c r="S35" s="855"/>
      <c r="T35" s="855"/>
      <c r="U35" s="855"/>
    </row>
    <row r="36" spans="2:21" ht="39" thickBot="1" x14ac:dyDescent="0.25">
      <c r="B36" s="447"/>
      <c r="C36" s="447"/>
      <c r="D36" s="447"/>
      <c r="E36" s="447"/>
      <c r="F36" s="447"/>
      <c r="G36" s="340" t="s">
        <v>477</v>
      </c>
      <c r="I36" s="447"/>
      <c r="J36" s="447"/>
      <c r="K36" s="447"/>
      <c r="L36" s="447"/>
      <c r="M36" s="447"/>
      <c r="N36" s="340" t="s">
        <v>488</v>
      </c>
      <c r="P36" s="447"/>
      <c r="Q36" s="447"/>
      <c r="R36" s="447"/>
      <c r="S36" s="447"/>
      <c r="T36" s="447"/>
      <c r="U36" s="340" t="s">
        <v>478</v>
      </c>
    </row>
    <row r="37" spans="2:21" x14ac:dyDescent="0.2">
      <c r="B37" s="342" t="s">
        <v>97</v>
      </c>
      <c r="C37" s="343"/>
      <c r="D37" s="343"/>
      <c r="E37" s="343"/>
      <c r="F37" s="343"/>
      <c r="G37" s="464">
        <f>G8</f>
        <v>3.6722699999999997</v>
      </c>
      <c r="I37" s="342" t="s">
        <v>97</v>
      </c>
      <c r="J37" s="343"/>
      <c r="K37" s="343"/>
      <c r="L37" s="343"/>
      <c r="M37" s="343"/>
      <c r="N37" s="464">
        <f>N8</f>
        <v>731.78899999999999</v>
      </c>
      <c r="P37" s="342" t="s">
        <v>97</v>
      </c>
      <c r="Q37" s="343"/>
      <c r="R37" s="343"/>
      <c r="S37" s="343"/>
      <c r="T37" s="343"/>
      <c r="U37" s="464">
        <f>U8</f>
        <v>3968.0990000000002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6">
        <f>G7-G8</f>
        <v>41.176210000000005</v>
      </c>
      <c r="I38" s="348" t="s">
        <v>381</v>
      </c>
      <c r="J38" s="341"/>
      <c r="K38" s="341"/>
      <c r="L38" s="341"/>
      <c r="M38" s="341"/>
      <c r="N38" s="466">
        <f>N7-N8</f>
        <v>6993.9320000000007</v>
      </c>
      <c r="P38" s="348" t="s">
        <v>381</v>
      </c>
      <c r="Q38" s="341"/>
      <c r="R38" s="341"/>
      <c r="S38" s="341"/>
      <c r="T38" s="341"/>
      <c r="U38" s="466">
        <f>U7-U8</f>
        <v>45523.182999999997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8">
        <f>G6</f>
        <v>31.242330000000003</v>
      </c>
      <c r="I39" s="346" t="s">
        <v>83</v>
      </c>
      <c r="J39" s="347"/>
      <c r="K39" s="347"/>
      <c r="L39" s="347"/>
      <c r="M39" s="347"/>
      <c r="N39" s="468">
        <f>N6</f>
        <v>8838.7009999999991</v>
      </c>
      <c r="P39" s="346" t="s">
        <v>83</v>
      </c>
      <c r="Q39" s="347"/>
      <c r="R39" s="347"/>
      <c r="S39" s="347"/>
      <c r="T39" s="347"/>
      <c r="U39" s="468">
        <f>U6</f>
        <v>39134.611000000004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71" t="s">
        <v>269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72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14 data'!$C$24</f>
        <v>0</v>
      </c>
      <c r="D8" s="646">
        <f>'Section 14 data'!$D$24</f>
        <v>0</v>
      </c>
      <c r="E8" s="201">
        <f>'Section 14 data'!$E$24</f>
        <v>0</v>
      </c>
      <c r="F8" s="647">
        <f>SUM(C8,D8)</f>
        <v>0</v>
      </c>
    </row>
    <row r="9" spans="2:6" ht="15" customHeight="1" x14ac:dyDescent="0.2">
      <c r="B9" s="95" t="s">
        <v>341</v>
      </c>
      <c r="C9" s="645">
        <f>'Section 14 data'!$C$25</f>
        <v>0</v>
      </c>
      <c r="D9" s="646">
        <f>'Section 14 data'!$D$25</f>
        <v>5.9000000000000007E-3</v>
      </c>
      <c r="E9" s="201">
        <f>'Section 14 data'!$E$25</f>
        <v>89.15</v>
      </c>
      <c r="F9" s="647">
        <f t="shared" ref="F9:F17" si="0">SUM(C9,D9)</f>
        <v>5.9000000000000007E-3</v>
      </c>
    </row>
    <row r="10" spans="2:6" ht="15" customHeight="1" x14ac:dyDescent="0.2">
      <c r="B10" s="96" t="s">
        <v>342</v>
      </c>
      <c r="C10" s="645">
        <f>'Section 14 data'!$C$26</f>
        <v>0</v>
      </c>
      <c r="D10" s="646">
        <f>'Section 14 data'!$D$26</f>
        <v>0</v>
      </c>
      <c r="E10" s="201">
        <f>'Section 14 data'!$E$26</f>
        <v>0</v>
      </c>
      <c r="F10" s="647">
        <f t="shared" si="0"/>
        <v>0</v>
      </c>
    </row>
    <row r="11" spans="2:6" ht="15" customHeight="1" x14ac:dyDescent="0.2">
      <c r="B11" s="94" t="s">
        <v>343</v>
      </c>
      <c r="C11" s="645">
        <f>'Section 14 data'!$C$27</f>
        <v>0</v>
      </c>
      <c r="D11" s="646">
        <f>'Section 14 data'!$D$27</f>
        <v>0</v>
      </c>
      <c r="E11" s="201">
        <f>'Section 14 data'!$E$27</f>
        <v>0</v>
      </c>
      <c r="F11" s="647">
        <f t="shared" si="0"/>
        <v>0</v>
      </c>
    </row>
    <row r="12" spans="2:6" ht="15" customHeight="1" x14ac:dyDescent="0.2">
      <c r="B12" s="94" t="s">
        <v>344</v>
      </c>
      <c r="C12" s="645">
        <f>'Section 14 data'!$C$28</f>
        <v>0</v>
      </c>
      <c r="D12" s="646">
        <f>'Section 14 data'!$D$28</f>
        <v>0</v>
      </c>
      <c r="E12" s="201">
        <f>'Section 14 data'!$E$28</f>
        <v>0</v>
      </c>
      <c r="F12" s="647">
        <f t="shared" si="0"/>
        <v>0</v>
      </c>
    </row>
    <row r="13" spans="2:6" ht="15" customHeight="1" x14ac:dyDescent="0.2">
      <c r="B13" s="94" t="s">
        <v>345</v>
      </c>
      <c r="C13" s="645">
        <f>'Section 14 data'!$C$29</f>
        <v>0</v>
      </c>
      <c r="D13" s="646">
        <f>'Section 14 data'!$D$29</f>
        <v>0</v>
      </c>
      <c r="E13" s="201">
        <f>'Section 14 data'!$E$29</f>
        <v>0</v>
      </c>
      <c r="F13" s="647">
        <f t="shared" si="0"/>
        <v>0</v>
      </c>
    </row>
    <row r="14" spans="2:6" ht="15" customHeight="1" x14ac:dyDescent="0.2">
      <c r="B14" s="94" t="s">
        <v>346</v>
      </c>
      <c r="C14" s="645">
        <f>'Section 14 data'!$C$30</f>
        <v>0</v>
      </c>
      <c r="D14" s="646">
        <f>'Section 14 data'!$D$30</f>
        <v>0</v>
      </c>
      <c r="E14" s="201">
        <f>'Section 14 data'!$E$30</f>
        <v>0</v>
      </c>
      <c r="F14" s="647">
        <f t="shared" si="0"/>
        <v>0</v>
      </c>
    </row>
    <row r="15" spans="2:6" ht="15" customHeight="1" x14ac:dyDescent="0.2">
      <c r="B15" s="94" t="s">
        <v>347</v>
      </c>
      <c r="C15" s="645">
        <f>'Section 14 data'!$C$31</f>
        <v>0</v>
      </c>
      <c r="D15" s="646">
        <f>'Section 14 data'!$D$31</f>
        <v>0</v>
      </c>
      <c r="E15" s="201">
        <f>'Section 14 data'!$E$31</f>
        <v>0</v>
      </c>
      <c r="F15" s="647">
        <f t="shared" si="0"/>
        <v>0</v>
      </c>
    </row>
    <row r="16" spans="2:6" ht="15" customHeight="1" x14ac:dyDescent="0.2">
      <c r="B16" s="94" t="s">
        <v>270</v>
      </c>
      <c r="C16" s="645">
        <f>'Section 14 data'!$C$32</f>
        <v>0</v>
      </c>
      <c r="D16" s="646">
        <f>'Section 14 data'!$D$32</f>
        <v>0</v>
      </c>
      <c r="E16" s="201">
        <f>'Section 14 data'!$E$32</f>
        <v>0</v>
      </c>
      <c r="F16" s="647">
        <f t="shared" si="0"/>
        <v>0</v>
      </c>
    </row>
    <row r="17" spans="2:6" ht="15" customHeight="1" x14ac:dyDescent="0.2">
      <c r="B17" s="97" t="s">
        <v>80</v>
      </c>
      <c r="C17" s="648">
        <f>'Section 14 data'!C8</f>
        <v>0</v>
      </c>
      <c r="D17" s="648">
        <f>'Section 14 data'!D8</f>
        <v>5.9000000000000007E-3</v>
      </c>
      <c r="E17" s="317">
        <f>'Section 14 data'!$E$8</f>
        <v>89.15</v>
      </c>
      <c r="F17" s="648">
        <f t="shared" si="0"/>
        <v>5.9000000000000007E-3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A23F9540-6AA3-449C-A399-0889B0ED26AA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8">
        <f>'Section 14 data'!$K$13</f>
        <v>0</v>
      </c>
      <c r="E8" s="201">
        <f>'Section 14 data'!$L$13</f>
        <v>0</v>
      </c>
      <c r="F8" s="634">
        <f>SUM(C8,D8)</f>
        <v>0</v>
      </c>
    </row>
    <row r="9" spans="2:6" ht="15" customHeight="1" x14ac:dyDescent="0.2">
      <c r="B9" s="82" t="s">
        <v>335</v>
      </c>
      <c r="C9" s="67">
        <f>'Section 14 data'!$J$14</f>
        <v>0</v>
      </c>
      <c r="D9" s="638">
        <f>'Section 14 data'!$K$14</f>
        <v>0</v>
      </c>
      <c r="E9" s="201">
        <f>'Section 14 data'!$L$14</f>
        <v>0</v>
      </c>
      <c r="F9" s="634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data'!$J$15</f>
        <v>0</v>
      </c>
      <c r="D10" s="638">
        <f>'Section 14 data'!$K$15</f>
        <v>0</v>
      </c>
      <c r="E10" s="201">
        <f>'Section 14 data'!$L$15</f>
        <v>0</v>
      </c>
      <c r="F10" s="634">
        <f t="shared" si="0"/>
        <v>0</v>
      </c>
    </row>
    <row r="11" spans="2:6" ht="15" customHeight="1" x14ac:dyDescent="0.2">
      <c r="B11" s="81" t="s">
        <v>337</v>
      </c>
      <c r="C11" s="67">
        <f>'Section 14 data'!$J$16</f>
        <v>0</v>
      </c>
      <c r="D11" s="638">
        <f>'Section 14 data'!$K$16</f>
        <v>0</v>
      </c>
      <c r="E11" s="201">
        <f>'Section 14 data'!$L$16</f>
        <v>0</v>
      </c>
      <c r="F11" s="634">
        <f t="shared" si="0"/>
        <v>0</v>
      </c>
    </row>
    <row r="12" spans="2:6" ht="15" customHeight="1" x14ac:dyDescent="0.2">
      <c r="B12" s="81" t="s">
        <v>338</v>
      </c>
      <c r="C12" s="67">
        <f>'Section 14 data'!$J$17</f>
        <v>0</v>
      </c>
      <c r="D12" s="638">
        <f>'Section 14 data'!$K$17</f>
        <v>4.0000000000000001E-3</v>
      </c>
      <c r="E12" s="201">
        <f>'Section 14 data'!$L$17</f>
        <v>89.15</v>
      </c>
      <c r="F12" s="634">
        <f t="shared" si="0"/>
        <v>4.0000000000000001E-3</v>
      </c>
    </row>
    <row r="13" spans="2:6" ht="15" customHeight="1" x14ac:dyDescent="0.2">
      <c r="B13" s="81" t="s">
        <v>339</v>
      </c>
      <c r="C13" s="67">
        <f>'Section 14 data'!$J$18</f>
        <v>0</v>
      </c>
      <c r="D13" s="638">
        <f>'Section 14 data'!$K$18</f>
        <v>0</v>
      </c>
      <c r="E13" s="201">
        <f>'Section 14 data'!$L$18</f>
        <v>0</v>
      </c>
      <c r="F13" s="634">
        <f t="shared" si="0"/>
        <v>0</v>
      </c>
    </row>
    <row r="14" spans="2:6" ht="15" customHeight="1" x14ac:dyDescent="0.2">
      <c r="B14" s="81" t="s">
        <v>268</v>
      </c>
      <c r="C14" s="67">
        <f>'Section 14 data'!$J$19</f>
        <v>0</v>
      </c>
      <c r="D14" s="638">
        <f>'Section 14 data'!$K$19</f>
        <v>0</v>
      </c>
      <c r="E14" s="201">
        <f>'Section 14 data'!$L$19</f>
        <v>0</v>
      </c>
      <c r="F14" s="634">
        <f t="shared" si="0"/>
        <v>0</v>
      </c>
    </row>
    <row r="15" spans="2:6" ht="15" customHeight="1" x14ac:dyDescent="0.2">
      <c r="B15" s="83" t="s">
        <v>80</v>
      </c>
      <c r="C15" s="639">
        <f>'Section 14 data'!$J$8</f>
        <v>0</v>
      </c>
      <c r="D15" s="639">
        <f>'Section 14 data'!$K$8</f>
        <v>4.0000000000000001E-3</v>
      </c>
      <c r="E15" s="317">
        <f>'Section 14 data'!$L$8</f>
        <v>89.15</v>
      </c>
      <c r="F15" s="640">
        <f t="shared" si="0"/>
        <v>4.0000000000000001E-3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</v>
      </c>
      <c r="D8" s="85">
        <f>'Section 14 data'!$K$24</f>
        <v>0</v>
      </c>
      <c r="E8" s="201">
        <f>'Section 14 data'!$L$24</f>
        <v>0</v>
      </c>
      <c r="F8" s="634">
        <f>SUM(C8,D8)</f>
        <v>0</v>
      </c>
    </row>
    <row r="9" spans="2:6" ht="15" customHeight="1" x14ac:dyDescent="0.2">
      <c r="B9" s="79" t="s">
        <v>341</v>
      </c>
      <c r="C9" s="67">
        <f>'Section 14 data'!$J$25</f>
        <v>0</v>
      </c>
      <c r="D9" s="85">
        <f>'Section 14 data'!$K$25</f>
        <v>4.0000000000000001E-3</v>
      </c>
      <c r="E9" s="201">
        <f>'Section 14 data'!$L$25</f>
        <v>89.15</v>
      </c>
      <c r="F9" s="634">
        <f t="shared" ref="F9:F17" si="0">SUM(C9,D9)</f>
        <v>4.0000000000000001E-3</v>
      </c>
    </row>
    <row r="10" spans="2:6" ht="15" customHeight="1" x14ac:dyDescent="0.2">
      <c r="B10" s="80" t="s">
        <v>342</v>
      </c>
      <c r="C10" s="67">
        <f>'Section 14 data'!$J$26</f>
        <v>0</v>
      </c>
      <c r="D10" s="85">
        <f>'Section 14 data'!$K$26</f>
        <v>0</v>
      </c>
      <c r="E10" s="201">
        <f>'Section 14 data'!$L$26</f>
        <v>0</v>
      </c>
      <c r="F10" s="634">
        <f t="shared" si="0"/>
        <v>0</v>
      </c>
    </row>
    <row r="11" spans="2:6" ht="15" customHeight="1" x14ac:dyDescent="0.2">
      <c r="B11" s="78" t="s">
        <v>343</v>
      </c>
      <c r="C11" s="67">
        <f>'Section 14 data'!$J$27</f>
        <v>0</v>
      </c>
      <c r="D11" s="85">
        <f>'Section 14 data'!$K$27</f>
        <v>0</v>
      </c>
      <c r="E11" s="201">
        <f>'Section 14 data'!$L$27</f>
        <v>0</v>
      </c>
      <c r="F11" s="634">
        <f t="shared" si="0"/>
        <v>0</v>
      </c>
    </row>
    <row r="12" spans="2:6" ht="15" customHeight="1" x14ac:dyDescent="0.2">
      <c r="B12" s="78" t="s">
        <v>344</v>
      </c>
      <c r="C12" s="67">
        <f>'Section 14 data'!$J$28</f>
        <v>0</v>
      </c>
      <c r="D12" s="85">
        <f>'Section 14 data'!$K$28</f>
        <v>0</v>
      </c>
      <c r="E12" s="201">
        <f>'Section 14 data'!$L$28</f>
        <v>0</v>
      </c>
      <c r="F12" s="634">
        <f t="shared" si="0"/>
        <v>0</v>
      </c>
    </row>
    <row r="13" spans="2:6" ht="15" customHeight="1" x14ac:dyDescent="0.2">
      <c r="B13" s="78" t="s">
        <v>345</v>
      </c>
      <c r="C13" s="67">
        <f>'Section 14 data'!$J$29</f>
        <v>0</v>
      </c>
      <c r="D13" s="85">
        <f>'Section 14 data'!$K$29</f>
        <v>0</v>
      </c>
      <c r="E13" s="201">
        <f>'Section 14 data'!$L$29</f>
        <v>0</v>
      </c>
      <c r="F13" s="634">
        <f t="shared" si="0"/>
        <v>0</v>
      </c>
    </row>
    <row r="14" spans="2:6" ht="15" customHeight="1" x14ac:dyDescent="0.2">
      <c r="B14" s="78" t="s">
        <v>346</v>
      </c>
      <c r="C14" s="67">
        <f>'Section 14 data'!$J$30</f>
        <v>0</v>
      </c>
      <c r="D14" s="85">
        <f>'Section 14 data'!$K$30</f>
        <v>0</v>
      </c>
      <c r="E14" s="201">
        <f>'Section 14 data'!$L$30</f>
        <v>0</v>
      </c>
      <c r="F14" s="634">
        <f t="shared" si="0"/>
        <v>0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0</v>
      </c>
      <c r="E15" s="201">
        <f>'Section 14 data'!$L$31</f>
        <v>0</v>
      </c>
      <c r="F15" s="634">
        <f t="shared" si="0"/>
        <v>0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0</v>
      </c>
      <c r="E16" s="201">
        <f>'Section 14 data'!$L$32</f>
        <v>0</v>
      </c>
      <c r="F16" s="634">
        <f t="shared" si="0"/>
        <v>0</v>
      </c>
    </row>
    <row r="17" spans="2:6" ht="15" customHeight="1" x14ac:dyDescent="0.2">
      <c r="B17" s="86" t="s">
        <v>80</v>
      </c>
      <c r="C17" s="87">
        <f>'Section 14 data'!$J$8</f>
        <v>0</v>
      </c>
      <c r="D17" s="87">
        <f>'Section 14 data'!$K$8</f>
        <v>4.0000000000000001E-3</v>
      </c>
      <c r="E17" s="317">
        <f>'Section 14 data'!$L$8</f>
        <v>89.15</v>
      </c>
      <c r="F17" s="87">
        <f t="shared" si="0"/>
        <v>4.0000000000000001E-3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8">
        <f>'Section 14 data'!$R$13</f>
        <v>0</v>
      </c>
      <c r="E8" s="643">
        <f>'Section 14 data'!$S$13</f>
        <v>0</v>
      </c>
      <c r="F8" s="634">
        <f>SUM(C8,D8)</f>
        <v>0</v>
      </c>
    </row>
    <row r="9" spans="2:6" ht="15" customHeight="1" x14ac:dyDescent="0.2">
      <c r="B9" s="82" t="s">
        <v>335</v>
      </c>
      <c r="C9" s="67">
        <f>'Section 14 data'!$Q$14</f>
        <v>0</v>
      </c>
      <c r="D9" s="638">
        <f>'Section 14 data'!$R$14</f>
        <v>0</v>
      </c>
      <c r="E9" s="643">
        <f>'Section 14 data'!$S$14</f>
        <v>0</v>
      </c>
      <c r="F9" s="634">
        <f t="shared" ref="F9:F15" si="0">SUM(C9,D9)</f>
        <v>0</v>
      </c>
    </row>
    <row r="10" spans="2:6" ht="15" customHeight="1" x14ac:dyDescent="0.2">
      <c r="B10" s="81" t="s">
        <v>336</v>
      </c>
      <c r="C10" s="67">
        <f>'Section 14 data'!$Q$15</f>
        <v>0</v>
      </c>
      <c r="D10" s="638">
        <f>'Section 14 data'!$R$15</f>
        <v>0</v>
      </c>
      <c r="E10" s="643">
        <f>'Section 14 data'!$S$15</f>
        <v>0</v>
      </c>
      <c r="F10" s="634">
        <f t="shared" si="0"/>
        <v>0</v>
      </c>
    </row>
    <row r="11" spans="2:6" ht="15" customHeight="1" x14ac:dyDescent="0.2">
      <c r="B11" s="81" t="s">
        <v>337</v>
      </c>
      <c r="C11" s="67">
        <f>'Section 14 data'!$Q$16</f>
        <v>0</v>
      </c>
      <c r="D11" s="638">
        <f>'Section 14 data'!$R$16</f>
        <v>0</v>
      </c>
      <c r="E11" s="643">
        <f>'Section 14 data'!$S$16</f>
        <v>0</v>
      </c>
      <c r="F11" s="634">
        <f t="shared" si="0"/>
        <v>0</v>
      </c>
    </row>
    <row r="12" spans="2:6" ht="15" customHeight="1" x14ac:dyDescent="0.2">
      <c r="B12" s="81" t="s">
        <v>338</v>
      </c>
      <c r="C12" s="67">
        <f>'Section 14 data'!$Q$17</f>
        <v>0</v>
      </c>
      <c r="D12" s="638">
        <f>'Section 14 data'!$R$17</f>
        <v>0.28299999999999997</v>
      </c>
      <c r="E12" s="643">
        <f>'Section 14 data'!$S$17</f>
        <v>89.15</v>
      </c>
      <c r="F12" s="634">
        <f t="shared" si="0"/>
        <v>0.28299999999999997</v>
      </c>
    </row>
    <row r="13" spans="2:6" ht="15" customHeight="1" x14ac:dyDescent="0.2">
      <c r="B13" s="81" t="s">
        <v>339</v>
      </c>
      <c r="C13" s="67">
        <f>'Section 14 data'!$Q$18</f>
        <v>0</v>
      </c>
      <c r="D13" s="638">
        <f>'Section 14 data'!$R$18</f>
        <v>0</v>
      </c>
      <c r="E13" s="643">
        <f>'Section 14 data'!$S$18</f>
        <v>0</v>
      </c>
      <c r="F13" s="634">
        <f t="shared" si="0"/>
        <v>0</v>
      </c>
    </row>
    <row r="14" spans="2:6" ht="15" customHeight="1" x14ac:dyDescent="0.2">
      <c r="B14" s="81" t="s">
        <v>268</v>
      </c>
      <c r="C14" s="67">
        <f>'Section 14 data'!$Q$19</f>
        <v>0</v>
      </c>
      <c r="D14" s="638">
        <f>'Section 14 data'!$R$19</f>
        <v>0</v>
      </c>
      <c r="E14" s="643">
        <f>'Section 14 data'!$S$19</f>
        <v>0</v>
      </c>
      <c r="F14" s="634">
        <f t="shared" si="0"/>
        <v>0</v>
      </c>
    </row>
    <row r="15" spans="2:6" ht="15" customHeight="1" x14ac:dyDescent="0.2">
      <c r="B15" s="83" t="s">
        <v>80</v>
      </c>
      <c r="C15" s="639">
        <f>'Section 14 data'!$Q$8</f>
        <v>0</v>
      </c>
      <c r="D15" s="639">
        <f>'Section 14 data'!$R$8</f>
        <v>0.28299999999999997</v>
      </c>
      <c r="E15" s="644">
        <f>'Section 14 data'!$S$8</f>
        <v>89.15</v>
      </c>
      <c r="F15" s="640">
        <f t="shared" si="0"/>
        <v>0.28299999999999997</v>
      </c>
    </row>
    <row r="17" spans="4:4" ht="15" customHeight="1" x14ac:dyDescent="0.2">
      <c r="D17" s="551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7D3AA955-F13B-4A7B-9C8D-8C97413D00BD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5">
        <f>'Section 14 data'!$Q$24</f>
        <v>0</v>
      </c>
      <c r="D8" s="636">
        <f>'Section 14 data'!$R$24</f>
        <v>0</v>
      </c>
      <c r="E8" s="201">
        <f>'Section 14 data'!$S$24</f>
        <v>0</v>
      </c>
      <c r="F8" s="637">
        <f>SUM(C8,D8)</f>
        <v>0</v>
      </c>
    </row>
    <row r="9" spans="2:6" ht="15" customHeight="1" x14ac:dyDescent="0.2">
      <c r="B9" s="79" t="s">
        <v>341</v>
      </c>
      <c r="C9" s="635">
        <f>'Section 14 data'!$Q$25</f>
        <v>0</v>
      </c>
      <c r="D9" s="636">
        <f>'Section 14 data'!$R$25</f>
        <v>0.28299999999999997</v>
      </c>
      <c r="E9" s="201">
        <f>'Section 14 data'!$S$25</f>
        <v>89.15</v>
      </c>
      <c r="F9" s="637">
        <f t="shared" ref="F9:F17" si="0">SUM(C9,D9)</f>
        <v>0.28299999999999997</v>
      </c>
    </row>
    <row r="10" spans="2:6" ht="15" customHeight="1" x14ac:dyDescent="0.2">
      <c r="B10" s="80" t="s">
        <v>342</v>
      </c>
      <c r="C10" s="635">
        <f>'Section 14 data'!$Q$26</f>
        <v>0</v>
      </c>
      <c r="D10" s="636">
        <f>'Section 14 data'!$R$26</f>
        <v>0</v>
      </c>
      <c r="E10" s="201">
        <f>'Section 14 data'!$S$26</f>
        <v>0</v>
      </c>
      <c r="F10" s="637">
        <f t="shared" si="0"/>
        <v>0</v>
      </c>
    </row>
    <row r="11" spans="2:6" ht="15" customHeight="1" x14ac:dyDescent="0.2">
      <c r="B11" s="78" t="s">
        <v>343</v>
      </c>
      <c r="C11" s="635">
        <f>'Section 14 data'!$Q$27</f>
        <v>0</v>
      </c>
      <c r="D11" s="636">
        <f>'Section 14 data'!$R$27</f>
        <v>0</v>
      </c>
      <c r="E11" s="201">
        <f>'Section 14 data'!$S$27</f>
        <v>0</v>
      </c>
      <c r="F11" s="637">
        <f t="shared" si="0"/>
        <v>0</v>
      </c>
    </row>
    <row r="12" spans="2:6" ht="15" customHeight="1" x14ac:dyDescent="0.2">
      <c r="B12" s="78" t="s">
        <v>344</v>
      </c>
      <c r="C12" s="635">
        <f>'Section 14 data'!$Q$28</f>
        <v>0</v>
      </c>
      <c r="D12" s="636">
        <f>'Section 14 data'!$R$28</f>
        <v>0</v>
      </c>
      <c r="E12" s="201">
        <f>'Section 14 data'!$S$28</f>
        <v>0</v>
      </c>
      <c r="F12" s="637">
        <f t="shared" si="0"/>
        <v>0</v>
      </c>
    </row>
    <row r="13" spans="2:6" ht="15" customHeight="1" x14ac:dyDescent="0.2">
      <c r="B13" s="78" t="s">
        <v>345</v>
      </c>
      <c r="C13" s="635">
        <f>'Section 14 data'!$Q$29</f>
        <v>0</v>
      </c>
      <c r="D13" s="636">
        <f>'Section 14 data'!$R$29</f>
        <v>0</v>
      </c>
      <c r="E13" s="201">
        <f>'Section 14 data'!$S$29</f>
        <v>0</v>
      </c>
      <c r="F13" s="637">
        <f t="shared" si="0"/>
        <v>0</v>
      </c>
    </row>
    <row r="14" spans="2:6" ht="15" customHeight="1" x14ac:dyDescent="0.2">
      <c r="B14" s="78" t="s">
        <v>346</v>
      </c>
      <c r="C14" s="635">
        <f>'Section 14 data'!$Q$30</f>
        <v>0</v>
      </c>
      <c r="D14" s="636">
        <f>'Section 14 data'!$R$30</f>
        <v>0</v>
      </c>
      <c r="E14" s="201">
        <f>'Section 14 data'!$S$30</f>
        <v>0</v>
      </c>
      <c r="F14" s="637">
        <f t="shared" si="0"/>
        <v>0</v>
      </c>
    </row>
    <row r="15" spans="2:6" ht="15" customHeight="1" x14ac:dyDescent="0.2">
      <c r="B15" s="78" t="s">
        <v>347</v>
      </c>
      <c r="C15" s="635">
        <f>'Section 14 data'!$Q$31</f>
        <v>0</v>
      </c>
      <c r="D15" s="636">
        <f>'Section 14 data'!$R$31</f>
        <v>0</v>
      </c>
      <c r="E15" s="201">
        <f>'Section 14 data'!$S$31</f>
        <v>0</v>
      </c>
      <c r="F15" s="637">
        <f t="shared" si="0"/>
        <v>0</v>
      </c>
    </row>
    <row r="16" spans="2:6" ht="15" customHeight="1" x14ac:dyDescent="0.2">
      <c r="B16" s="78" t="s">
        <v>270</v>
      </c>
      <c r="C16" s="635">
        <f>'Section 14 data'!$Q$32</f>
        <v>0</v>
      </c>
      <c r="D16" s="636">
        <f>'Section 14 data'!$R$32</f>
        <v>0</v>
      </c>
      <c r="E16" s="201">
        <f>'Section 14 data'!$S$32</f>
        <v>0</v>
      </c>
      <c r="F16" s="637">
        <f t="shared" si="0"/>
        <v>0</v>
      </c>
    </row>
    <row r="17" spans="2:6" ht="15" customHeight="1" x14ac:dyDescent="0.2">
      <c r="B17" s="72" t="s">
        <v>80</v>
      </c>
      <c r="C17" s="87">
        <f>'Section 14 data'!$Q$8</f>
        <v>0</v>
      </c>
      <c r="D17" s="87">
        <f>'Section 14 data'!$R$8</f>
        <v>0.28299999999999997</v>
      </c>
      <c r="E17" s="317">
        <f>'Section 14 data'!$S$8</f>
        <v>89.15</v>
      </c>
      <c r="F17" s="87">
        <f t="shared" si="0"/>
        <v>0.28299999999999997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8D219840-115D-43CE-AD85-A968202C9ED2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93" t="s">
        <v>376</v>
      </c>
      <c r="C5" s="958" t="s">
        <v>390</v>
      </c>
      <c r="D5" s="958"/>
      <c r="E5" s="958"/>
      <c r="F5" s="950"/>
      <c r="H5" s="893" t="s">
        <v>376</v>
      </c>
      <c r="I5" s="837" t="s">
        <v>274</v>
      </c>
      <c r="J5" s="913"/>
      <c r="K5" s="913"/>
      <c r="L5" s="836"/>
    </row>
    <row r="6" spans="2:12" ht="60" customHeight="1" x14ac:dyDescent="0.2">
      <c r="B6" s="974"/>
      <c r="C6" s="13" t="s">
        <v>78</v>
      </c>
      <c r="D6" s="975" t="s">
        <v>79</v>
      </c>
      <c r="E6" s="975"/>
      <c r="F6" s="30" t="s">
        <v>275</v>
      </c>
      <c r="H6" s="974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74"/>
      <c r="C7" s="31" t="s">
        <v>81</v>
      </c>
      <c r="D7" s="31" t="s">
        <v>81</v>
      </c>
      <c r="E7" s="12" t="s">
        <v>82</v>
      </c>
      <c r="F7" s="32" t="s">
        <v>81</v>
      </c>
      <c r="H7" s="974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57">
        <f>'Section 14 data'!C8</f>
        <v>0</v>
      </c>
      <c r="D9" s="57">
        <f>'Section 14 data'!D8</f>
        <v>5.9000000000000007E-3</v>
      </c>
      <c r="E9" s="58">
        <f>'Section 14 data'!$E$8</f>
        <v>89.15</v>
      </c>
      <c r="F9" s="76">
        <f>SUM(C9,D9)</f>
        <v>5.9000000000000007E-3</v>
      </c>
      <c r="G9" s="25"/>
      <c r="H9" s="28" t="str">
        <f>Index!$B$4</f>
        <v>Cumbria and Lancashire</v>
      </c>
      <c r="I9" s="59">
        <f>'Section 14 data'!$G$7</f>
        <v>44.848480000000002</v>
      </c>
      <c r="J9" s="60">
        <f>'Section 14 data'!$G$5</f>
        <v>76.154820000000001</v>
      </c>
      <c r="K9" s="43">
        <f>IF(I9=0,0,100*F9/I9)</f>
        <v>1.315540682761155E-2</v>
      </c>
      <c r="L9" s="61">
        <f>IF(J9=0,0,100*F9/J9)</f>
        <v>7.7473756749736923E-3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513BB4F-0769-46C4-8A49-036128A95F08}">
            <xm:f>Sheet1!$D$5</xm:f>
            <xm:f>Sheet1!$E$5</xm:f>
            <x14:dxf>
              <numFmt numFmtId="174" formatCode="&quot;&lt; 0.1&quot;"/>
            </x14:dxf>
          </x14:cfRule>
          <xm:sqref>C9:D9 F9 I9:L9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93" t="s">
        <v>376</v>
      </c>
      <c r="C5" s="958" t="s">
        <v>393</v>
      </c>
      <c r="D5" s="958"/>
      <c r="E5" s="958"/>
      <c r="F5" s="950"/>
      <c r="G5" s="25"/>
      <c r="H5" s="893" t="s">
        <v>376</v>
      </c>
      <c r="I5" s="837" t="s">
        <v>282</v>
      </c>
      <c r="J5" s="913"/>
      <c r="K5" s="913"/>
      <c r="L5" s="836"/>
    </row>
    <row r="6" spans="2:12" ht="60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76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76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14 data'!$J$8</f>
        <v>0</v>
      </c>
      <c r="D9" s="67">
        <f>'Section 14 data'!$K$8</f>
        <v>4.0000000000000001E-3</v>
      </c>
      <c r="E9" s="58">
        <f>'Section 14 data'!$L$8</f>
        <v>89.15</v>
      </c>
      <c r="F9" s="77">
        <f>SUM(C9,D9)</f>
        <v>4.0000000000000001E-3</v>
      </c>
      <c r="G9" s="25"/>
      <c r="H9" s="28" t="str">
        <f>Index!$B$4</f>
        <v>Cumbria and Lancashire</v>
      </c>
      <c r="I9" s="68">
        <f>'Section 14 data'!$N$7</f>
        <v>7725.7210000000005</v>
      </c>
      <c r="J9" s="43">
        <f>'Section 14 data'!$N$5</f>
        <v>16572.267</v>
      </c>
      <c r="K9" s="43">
        <f>IF(I9=0,0,100*F9/I9)</f>
        <v>5.1775102932140572E-5</v>
      </c>
      <c r="L9" s="61">
        <f>IF(J9=0,0,100*F9/J9)</f>
        <v>2.4136709841809817E-5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7AD0E5E-59CD-4000-8DD1-A64D106EAC80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93" t="s">
        <v>380</v>
      </c>
      <c r="C5" s="958" t="s">
        <v>394</v>
      </c>
      <c r="D5" s="958"/>
      <c r="E5" s="958"/>
      <c r="F5" s="950"/>
      <c r="G5" s="25"/>
      <c r="H5" s="893" t="s">
        <v>380</v>
      </c>
      <c r="I5" s="837" t="s">
        <v>284</v>
      </c>
      <c r="J5" s="913"/>
      <c r="K5" s="913"/>
      <c r="L5" s="836"/>
    </row>
    <row r="6" spans="2:12" ht="60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76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76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14 data'!$Q$8</f>
        <v>0</v>
      </c>
      <c r="D9" s="67">
        <f>'Section 14 data'!$R$8</f>
        <v>0.28299999999999997</v>
      </c>
      <c r="E9" s="807">
        <f>'Section 14 data'!$S$8</f>
        <v>89.15</v>
      </c>
      <c r="F9" s="77">
        <f>SUM(C9,D9)</f>
        <v>0.28299999999999997</v>
      </c>
      <c r="G9" s="652"/>
      <c r="H9" s="653" t="str">
        <f>Index!$B$4</f>
        <v>Cumbria and Lancashire</v>
      </c>
      <c r="I9" s="68">
        <f>'Section 14 data'!$U$7</f>
        <v>49491.281999999999</v>
      </c>
      <c r="J9" s="43">
        <f>'Section 14 data'!$U$5</f>
        <v>88711.834000000003</v>
      </c>
      <c r="K9" s="654">
        <f>IF(I9=0,0,100*F9/I9)</f>
        <v>5.7181788097548166E-4</v>
      </c>
      <c r="L9" s="655">
        <f>IF(J9=0,0,100*F9/J9)</f>
        <v>3.1901042650070785E-4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7D6C10E0-3C6D-4B40-95B8-2FD391124AA5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968" t="s">
        <v>267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69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15 data'!$C$13</f>
        <v>9.2739999999999989E-2</v>
      </c>
      <c r="D8" s="650">
        <f>'Section 15 data'!$D$13</f>
        <v>0.16215000000000002</v>
      </c>
      <c r="E8" s="201">
        <f>'Section 15 data'!$E$13</f>
        <v>48.88</v>
      </c>
      <c r="F8" s="651">
        <f>SUM(C8,D8)</f>
        <v>0.25489000000000001</v>
      </c>
    </row>
    <row r="9" spans="2:6" ht="15" customHeight="1" x14ac:dyDescent="0.2">
      <c r="B9" s="100" t="s">
        <v>335</v>
      </c>
      <c r="C9" s="649">
        <f>'Section 15 data'!$C$14</f>
        <v>0.19857</v>
      </c>
      <c r="D9" s="650">
        <f>'Section 15 data'!$D$14</f>
        <v>0.20201</v>
      </c>
      <c r="E9" s="201">
        <f>'Section 15 data'!$E$14</f>
        <v>66.760000000000005</v>
      </c>
      <c r="F9" s="651">
        <f t="shared" ref="F9:F15" si="0">SUM(C9,D9)</f>
        <v>0.40057999999999999</v>
      </c>
    </row>
    <row r="10" spans="2:6" ht="15" customHeight="1" x14ac:dyDescent="0.2">
      <c r="B10" s="99" t="s">
        <v>336</v>
      </c>
      <c r="C10" s="649">
        <f>'Section 15 data'!$C$15</f>
        <v>0.34445999999999999</v>
      </c>
      <c r="D10" s="650">
        <f>'Section 15 data'!$D$15</f>
        <v>0.5373</v>
      </c>
      <c r="E10" s="201">
        <f>'Section 15 data'!$E$15</f>
        <v>34.54786763616432</v>
      </c>
      <c r="F10" s="651">
        <f t="shared" si="0"/>
        <v>0.88175999999999999</v>
      </c>
    </row>
    <row r="11" spans="2:6" ht="15" customHeight="1" x14ac:dyDescent="0.2">
      <c r="B11" s="99" t="s">
        <v>337</v>
      </c>
      <c r="C11" s="649">
        <f>'Section 15 data'!$C$16</f>
        <v>0.34483000000000003</v>
      </c>
      <c r="D11" s="650">
        <f>'Section 15 data'!$D$16</f>
        <v>2.3744699999999996</v>
      </c>
      <c r="E11" s="201">
        <f>'Section 15 data'!$E$16</f>
        <v>19.365691086172816</v>
      </c>
      <c r="F11" s="651">
        <f t="shared" si="0"/>
        <v>2.7192999999999996</v>
      </c>
    </row>
    <row r="12" spans="2:6" ht="15" customHeight="1" x14ac:dyDescent="0.2">
      <c r="B12" s="99" t="s">
        <v>338</v>
      </c>
      <c r="C12" s="649">
        <f>'Section 15 data'!$C$17</f>
        <v>0.30889</v>
      </c>
      <c r="D12" s="650">
        <f>'Section 15 data'!$D$17</f>
        <v>0.54153999999999991</v>
      </c>
      <c r="E12" s="201">
        <f>'Section 15 data'!$E$17</f>
        <v>46.91</v>
      </c>
      <c r="F12" s="651">
        <f t="shared" si="0"/>
        <v>0.85042999999999991</v>
      </c>
    </row>
    <row r="13" spans="2:6" ht="15" customHeight="1" x14ac:dyDescent="0.2">
      <c r="B13" s="99" t="s">
        <v>339</v>
      </c>
      <c r="C13" s="649">
        <f>'Section 15 data'!$C$18</f>
        <v>5.5820000000000002E-2</v>
      </c>
      <c r="D13" s="650">
        <f>'Section 15 data'!$D$18</f>
        <v>1.6000000000000001E-3</v>
      </c>
      <c r="E13" s="201">
        <f>'Section 15 data'!$E$18</f>
        <v>82.23</v>
      </c>
      <c r="F13" s="651">
        <f t="shared" si="0"/>
        <v>5.7419999999999999E-2</v>
      </c>
    </row>
    <row r="14" spans="2:6" ht="15" customHeight="1" x14ac:dyDescent="0.2">
      <c r="B14" s="99" t="s">
        <v>268</v>
      </c>
      <c r="C14" s="649">
        <f>'Section 15 data'!$C$19</f>
        <v>1.8579999999999999E-2</v>
      </c>
      <c r="D14" s="650">
        <f>'Section 15 data'!$D$19</f>
        <v>0</v>
      </c>
      <c r="E14" s="201">
        <f>'Section 15 data'!$E$19</f>
        <v>0</v>
      </c>
      <c r="F14" s="651">
        <f t="shared" si="0"/>
        <v>1.8579999999999999E-2</v>
      </c>
    </row>
    <row r="15" spans="2:6" ht="15" customHeight="1" x14ac:dyDescent="0.2">
      <c r="B15" s="101" t="s">
        <v>80</v>
      </c>
      <c r="C15" s="102">
        <f>'Section 15 data'!$C$8</f>
        <v>1.3638800000000002</v>
      </c>
      <c r="D15" s="102">
        <f>'Section 15 data'!$D$8</f>
        <v>3.81907</v>
      </c>
      <c r="E15" s="317">
        <f>'Section 15 data'!$E$8</f>
        <v>15.01</v>
      </c>
      <c r="F15" s="102">
        <f t="shared" si="0"/>
        <v>5.1829499999999999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B14D62F-FE8C-440E-9235-E55465EBD256}">
            <xm:f>Sheet1!$D$5</xm:f>
            <xm:f>Sheet1!$E$5</xm:f>
            <x14:dxf>
              <numFmt numFmtId="174" formatCode="&quot;&lt; 0.1&quot;"/>
            </x14:dxf>
          </x14:cfRule>
          <xm:sqref>C8:D15 F7:F15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54" t="s">
        <v>644</v>
      </c>
      <c r="C3" s="855"/>
      <c r="D3" s="855"/>
      <c r="E3" s="855"/>
      <c r="F3" s="855"/>
      <c r="G3" s="855"/>
      <c r="I3" s="854" t="s">
        <v>646</v>
      </c>
      <c r="J3" s="855"/>
      <c r="K3" s="855"/>
      <c r="L3" s="855"/>
      <c r="M3" s="855"/>
      <c r="N3" s="855"/>
      <c r="P3" s="854" t="s">
        <v>645</v>
      </c>
      <c r="Q3" s="855"/>
      <c r="R3" s="855"/>
      <c r="S3" s="855"/>
      <c r="T3" s="855"/>
      <c r="U3" s="855"/>
    </row>
    <row r="4" spans="2:21" ht="13.5" thickBot="1" x14ac:dyDescent="0.25">
      <c r="B4" s="439"/>
      <c r="C4" s="439" t="s">
        <v>78</v>
      </c>
      <c r="D4" s="439" t="s">
        <v>308</v>
      </c>
      <c r="E4" s="459" t="s">
        <v>82</v>
      </c>
      <c r="F4" s="439" t="s">
        <v>309</v>
      </c>
      <c r="G4" s="439" t="s">
        <v>486</v>
      </c>
      <c r="I4" s="439"/>
      <c r="J4" s="439" t="s">
        <v>78</v>
      </c>
      <c r="K4" s="439" t="s">
        <v>308</v>
      </c>
      <c r="L4" s="459" t="s">
        <v>82</v>
      </c>
      <c r="M4" s="439" t="s">
        <v>309</v>
      </c>
      <c r="N4" s="439" t="s">
        <v>486</v>
      </c>
      <c r="P4" s="439"/>
      <c r="Q4" s="439" t="s">
        <v>78</v>
      </c>
      <c r="R4" s="439" t="s">
        <v>308</v>
      </c>
      <c r="S4" s="459" t="s">
        <v>82</v>
      </c>
      <c r="T4" s="439" t="s">
        <v>309</v>
      </c>
      <c r="U4" s="439" t="s">
        <v>486</v>
      </c>
    </row>
    <row r="5" spans="2:21" x14ac:dyDescent="0.2">
      <c r="B5" s="342" t="s">
        <v>106</v>
      </c>
      <c r="C5" s="343">
        <v>16.338729999999998</v>
      </c>
      <c r="D5" s="343">
        <v>59.816089999999996</v>
      </c>
      <c r="E5" s="343">
        <v>1.7</v>
      </c>
      <c r="F5" s="463">
        <v>1.0168735299999998</v>
      </c>
      <c r="G5" s="464">
        <v>76.154820000000001</v>
      </c>
      <c r="I5" s="342" t="s">
        <v>106</v>
      </c>
      <c r="J5" s="343">
        <v>3059.9879999999998</v>
      </c>
      <c r="K5" s="343">
        <v>13512.279</v>
      </c>
      <c r="L5" s="343">
        <v>4.5599999999999996</v>
      </c>
      <c r="M5" s="463">
        <v>616.15992240000003</v>
      </c>
      <c r="N5" s="464">
        <v>16572.267</v>
      </c>
      <c r="P5" s="342" t="s">
        <v>106</v>
      </c>
      <c r="Q5" s="343">
        <v>26134.491999999998</v>
      </c>
      <c r="R5" s="343">
        <v>62577.341999999997</v>
      </c>
      <c r="S5" s="343">
        <v>4.51</v>
      </c>
      <c r="T5" s="463">
        <v>2822.2381241999997</v>
      </c>
      <c r="U5" s="464">
        <v>88711.834000000003</v>
      </c>
    </row>
    <row r="6" spans="2:21" x14ac:dyDescent="0.2">
      <c r="B6" s="344" t="s">
        <v>92</v>
      </c>
      <c r="C6" s="341">
        <v>13.6</v>
      </c>
      <c r="D6" s="341">
        <v>17.642330000000001</v>
      </c>
      <c r="E6" s="461">
        <v>5.7</v>
      </c>
      <c r="F6" s="465">
        <v>1.0056128100000001</v>
      </c>
      <c r="G6" s="466">
        <v>31.242330000000003</v>
      </c>
      <c r="I6" s="344" t="s">
        <v>92</v>
      </c>
      <c r="J6" s="341">
        <v>2712.1</v>
      </c>
      <c r="K6" s="341">
        <v>6126.6009999999997</v>
      </c>
      <c r="L6" s="461">
        <v>7.2</v>
      </c>
      <c r="M6" s="465">
        <v>441.11527199999995</v>
      </c>
      <c r="N6" s="466">
        <v>8838.7009999999991</v>
      </c>
      <c r="P6" s="344" t="s">
        <v>92</v>
      </c>
      <c r="Q6" s="341">
        <v>21655.496999999999</v>
      </c>
      <c r="R6" s="341">
        <v>17479.114000000001</v>
      </c>
      <c r="S6" s="461">
        <v>9.16</v>
      </c>
      <c r="T6" s="465">
        <v>1601.0868424</v>
      </c>
      <c r="U6" s="466">
        <v>39134.611000000004</v>
      </c>
    </row>
    <row r="7" spans="2:21" x14ac:dyDescent="0.2">
      <c r="B7" s="345" t="s">
        <v>105</v>
      </c>
      <c r="C7" s="341">
        <v>2.7056399999999998</v>
      </c>
      <c r="D7" s="341">
        <v>42.14284</v>
      </c>
      <c r="E7" s="461">
        <v>2.77</v>
      </c>
      <c r="F7" s="465">
        <v>1.167356668</v>
      </c>
      <c r="G7" s="466">
        <v>44.848480000000002</v>
      </c>
      <c r="I7" s="345" t="s">
        <v>105</v>
      </c>
      <c r="J7" s="341">
        <v>347.90800000000002</v>
      </c>
      <c r="K7" s="341">
        <v>7377.8130000000001</v>
      </c>
      <c r="L7" s="461">
        <v>6.37</v>
      </c>
      <c r="M7" s="465">
        <v>469.96668810000006</v>
      </c>
      <c r="N7" s="466">
        <v>7725.7210000000005</v>
      </c>
      <c r="P7" s="345" t="s">
        <v>105</v>
      </c>
      <c r="Q7" s="341">
        <v>4478.9949999999999</v>
      </c>
      <c r="R7" s="341">
        <v>45012.286999999997</v>
      </c>
      <c r="S7" s="461">
        <v>5.59</v>
      </c>
      <c r="T7" s="465">
        <v>2516.1868433</v>
      </c>
      <c r="U7" s="466">
        <v>49491.281999999999</v>
      </c>
    </row>
    <row r="8" spans="2:21" ht="13.5" thickBot="1" x14ac:dyDescent="0.25">
      <c r="B8" s="346" t="s">
        <v>94</v>
      </c>
      <c r="C8" s="347">
        <v>0.44222</v>
      </c>
      <c r="D8" s="347">
        <v>9.4887999999999995</v>
      </c>
      <c r="E8" s="462">
        <v>8.6999999999999993</v>
      </c>
      <c r="F8" s="467">
        <v>0.82552559999999986</v>
      </c>
      <c r="G8" s="468">
        <v>9.9310200000000002</v>
      </c>
      <c r="I8" s="346" t="s">
        <v>94</v>
      </c>
      <c r="J8" s="347">
        <v>111.29900000000001</v>
      </c>
      <c r="K8" s="347">
        <v>2526.846</v>
      </c>
      <c r="L8" s="462">
        <v>12.83</v>
      </c>
      <c r="M8" s="467">
        <v>324.19434180000002</v>
      </c>
      <c r="N8" s="468">
        <v>2638.145</v>
      </c>
      <c r="P8" s="346" t="s">
        <v>94</v>
      </c>
      <c r="Q8" s="347">
        <v>689.92499999999995</v>
      </c>
      <c r="R8" s="347">
        <v>5087.8100000000004</v>
      </c>
      <c r="S8" s="462">
        <v>11.94</v>
      </c>
      <c r="T8" s="467">
        <v>607.4845140000001</v>
      </c>
      <c r="U8" s="468">
        <v>5777.7350000000006</v>
      </c>
    </row>
    <row r="11" spans="2:21" ht="38.25" customHeight="1" x14ac:dyDescent="0.2">
      <c r="B11" s="854" t="s">
        <v>661</v>
      </c>
      <c r="C11" s="855"/>
      <c r="D11" s="855"/>
      <c r="E11" s="855"/>
      <c r="F11" s="855"/>
      <c r="G11" s="855"/>
      <c r="I11" s="854" t="s">
        <v>662</v>
      </c>
      <c r="J11" s="855"/>
      <c r="K11" s="855"/>
      <c r="L11" s="855"/>
      <c r="M11" s="855"/>
      <c r="N11" s="855"/>
      <c r="P11" s="854" t="s">
        <v>663</v>
      </c>
      <c r="Q11" s="855"/>
      <c r="R11" s="855"/>
      <c r="S11" s="855"/>
      <c r="T11" s="855"/>
      <c r="U11" s="855"/>
    </row>
    <row r="12" spans="2:21" ht="13.5" thickBot="1" x14ac:dyDescent="0.25">
      <c r="B12" s="439"/>
      <c r="C12" s="439" t="s">
        <v>78</v>
      </c>
      <c r="D12" s="439" t="s">
        <v>308</v>
      </c>
      <c r="E12" s="459" t="s">
        <v>82</v>
      </c>
      <c r="F12" s="439" t="s">
        <v>309</v>
      </c>
      <c r="G12" s="439" t="s">
        <v>486</v>
      </c>
      <c r="I12" s="439"/>
      <c r="J12" s="439" t="s">
        <v>78</v>
      </c>
      <c r="K12" s="439" t="s">
        <v>308</v>
      </c>
      <c r="L12" s="459" t="s">
        <v>82</v>
      </c>
      <c r="M12" s="439" t="s">
        <v>309</v>
      </c>
      <c r="N12" s="439" t="s">
        <v>486</v>
      </c>
      <c r="P12" s="439"/>
      <c r="Q12" s="439" t="s">
        <v>78</v>
      </c>
      <c r="R12" s="439" t="s">
        <v>308</v>
      </c>
      <c r="S12" s="459" t="s">
        <v>82</v>
      </c>
      <c r="T12" s="439" t="s">
        <v>309</v>
      </c>
      <c r="U12" s="439" t="s">
        <v>486</v>
      </c>
    </row>
    <row r="13" spans="2:21" x14ac:dyDescent="0.2">
      <c r="B13" s="342" t="s">
        <v>119</v>
      </c>
      <c r="C13" s="343">
        <v>1.413E-2</v>
      </c>
      <c r="D13" s="343">
        <v>0.64102999999999999</v>
      </c>
      <c r="E13" s="460">
        <v>24.28</v>
      </c>
      <c r="F13" s="463">
        <f t="shared" ref="F13:F19" si="0">D13*E13/100</f>
        <v>0.15564208400000001</v>
      </c>
      <c r="G13" s="464">
        <f t="shared" ref="G13:G19" si="1">C13+D13</f>
        <v>0.65515999999999996</v>
      </c>
      <c r="I13" s="342" t="s">
        <v>119</v>
      </c>
      <c r="J13" s="343">
        <v>0</v>
      </c>
      <c r="K13" s="343">
        <v>0.46300000000000002</v>
      </c>
      <c r="L13" s="460">
        <v>89.08</v>
      </c>
      <c r="M13" s="463">
        <f t="shared" ref="M13:M19" si="2">K13*L13/100</f>
        <v>0.41244039999999998</v>
      </c>
      <c r="N13" s="464">
        <f t="shared" ref="N13:N19" si="3">J13+K13</f>
        <v>0.46300000000000002</v>
      </c>
      <c r="P13" s="342" t="s">
        <v>119</v>
      </c>
      <c r="Q13" s="343">
        <v>0</v>
      </c>
      <c r="R13" s="343">
        <v>6.3949999999999996</v>
      </c>
      <c r="S13" s="460">
        <v>89.08</v>
      </c>
      <c r="T13" s="463">
        <f t="shared" ref="T13:T19" si="4">R13*S13/100</f>
        <v>5.6966659999999987</v>
      </c>
      <c r="U13" s="464">
        <f t="shared" ref="U13:U19" si="5">Q13+R13</f>
        <v>6.3949999999999996</v>
      </c>
    </row>
    <row r="14" spans="2:21" x14ac:dyDescent="0.2">
      <c r="B14" s="344" t="s">
        <v>120</v>
      </c>
      <c r="C14" s="341">
        <v>1.8769999999999998E-2</v>
      </c>
      <c r="D14" s="341">
        <v>0.39208999999999999</v>
      </c>
      <c r="E14" s="461">
        <v>27.48</v>
      </c>
      <c r="F14" s="465">
        <f t="shared" si="0"/>
        <v>0.107746332</v>
      </c>
      <c r="G14" s="466">
        <f t="shared" si="1"/>
        <v>0.41086</v>
      </c>
      <c r="I14" s="344" t="s">
        <v>120</v>
      </c>
      <c r="J14" s="341">
        <v>4.5999999999999999E-2</v>
      </c>
      <c r="K14" s="341">
        <v>6.1360000000000001</v>
      </c>
      <c r="L14" s="461">
        <v>28.77</v>
      </c>
      <c r="M14" s="465">
        <f t="shared" si="2"/>
        <v>1.7653272000000002</v>
      </c>
      <c r="N14" s="466">
        <f t="shared" si="3"/>
        <v>6.1820000000000004</v>
      </c>
      <c r="P14" s="344" t="s">
        <v>120</v>
      </c>
      <c r="Q14" s="341">
        <v>17.797999999999998</v>
      </c>
      <c r="R14" s="341">
        <v>934.51900000000001</v>
      </c>
      <c r="S14" s="461">
        <v>29.83</v>
      </c>
      <c r="T14" s="465">
        <f t="shared" si="4"/>
        <v>278.7670177</v>
      </c>
      <c r="U14" s="466">
        <f t="shared" si="5"/>
        <v>952.31700000000001</v>
      </c>
    </row>
    <row r="15" spans="2:21" x14ac:dyDescent="0.2">
      <c r="B15" s="345" t="s">
        <v>121</v>
      </c>
      <c r="C15" s="341">
        <v>1.324E-2</v>
      </c>
      <c r="D15" s="341">
        <v>0.53804999999999992</v>
      </c>
      <c r="E15" s="461">
        <v>25.923335820947841</v>
      </c>
      <c r="F15" s="465">
        <f t="shared" si="0"/>
        <v>0.13948050838460985</v>
      </c>
      <c r="G15" s="466">
        <f t="shared" si="1"/>
        <v>0.55128999999999995</v>
      </c>
      <c r="I15" s="345" t="s">
        <v>121</v>
      </c>
      <c r="J15" s="341">
        <v>0.38200000000000001</v>
      </c>
      <c r="K15" s="341">
        <v>57.564</v>
      </c>
      <c r="L15" s="461">
        <v>26.179286472982245</v>
      </c>
      <c r="M15" s="465">
        <f t="shared" si="2"/>
        <v>15.069844465307499</v>
      </c>
      <c r="N15" s="466">
        <f t="shared" si="3"/>
        <v>57.945999999999998</v>
      </c>
      <c r="P15" s="345" t="s">
        <v>121</v>
      </c>
      <c r="Q15" s="341">
        <v>52.302</v>
      </c>
      <c r="R15" s="341">
        <v>735.27499999999998</v>
      </c>
      <c r="S15" s="461">
        <v>27.22766308316827</v>
      </c>
      <c r="T15" s="465">
        <f t="shared" si="4"/>
        <v>200.19819973476547</v>
      </c>
      <c r="U15" s="466">
        <f t="shared" si="5"/>
        <v>787.577</v>
      </c>
    </row>
    <row r="16" spans="2:21" x14ac:dyDescent="0.2">
      <c r="B16" s="345" t="s">
        <v>122</v>
      </c>
      <c r="C16" s="341">
        <v>2.0039999999999999E-2</v>
      </c>
      <c r="D16" s="341">
        <v>1.2136100000000001</v>
      </c>
      <c r="E16" s="461">
        <v>28.491734879939905</v>
      </c>
      <c r="F16" s="465">
        <f t="shared" si="0"/>
        <v>0.34577854367643873</v>
      </c>
      <c r="G16" s="466">
        <f t="shared" si="1"/>
        <v>1.2336500000000001</v>
      </c>
      <c r="I16" s="345" t="s">
        <v>122</v>
      </c>
      <c r="J16" s="341">
        <v>2.907</v>
      </c>
      <c r="K16" s="341">
        <v>235.69300000000001</v>
      </c>
      <c r="L16" s="461">
        <v>27.795963968023894</v>
      </c>
      <c r="M16" s="465">
        <f t="shared" si="2"/>
        <v>65.513141355154559</v>
      </c>
      <c r="N16" s="466">
        <f t="shared" si="3"/>
        <v>238.60000000000002</v>
      </c>
      <c r="P16" s="345" t="s">
        <v>122</v>
      </c>
      <c r="Q16" s="341">
        <v>57.707000000000001</v>
      </c>
      <c r="R16" s="341">
        <v>910.00300000000004</v>
      </c>
      <c r="S16" s="461">
        <v>31.836616242347226</v>
      </c>
      <c r="T16" s="465">
        <f t="shared" si="4"/>
        <v>289.71416290384701</v>
      </c>
      <c r="U16" s="466">
        <f t="shared" si="5"/>
        <v>967.71</v>
      </c>
    </row>
    <row r="17" spans="2:21" x14ac:dyDescent="0.2">
      <c r="B17" s="345" t="s">
        <v>123</v>
      </c>
      <c r="C17" s="341">
        <v>7.690000000000001E-2</v>
      </c>
      <c r="D17" s="341">
        <v>2.5507300000000002</v>
      </c>
      <c r="E17" s="461">
        <v>21.12</v>
      </c>
      <c r="F17" s="465">
        <f t="shared" si="0"/>
        <v>0.53871417600000004</v>
      </c>
      <c r="G17" s="466">
        <f t="shared" si="1"/>
        <v>2.6276300000000004</v>
      </c>
      <c r="I17" s="345" t="s">
        <v>123</v>
      </c>
      <c r="J17" s="341">
        <v>15.927</v>
      </c>
      <c r="K17" s="341">
        <v>728.89599999999996</v>
      </c>
      <c r="L17" s="461">
        <v>24.33</v>
      </c>
      <c r="M17" s="465">
        <f t="shared" si="2"/>
        <v>177.34039679999998</v>
      </c>
      <c r="N17" s="466">
        <f t="shared" si="3"/>
        <v>744.82299999999998</v>
      </c>
      <c r="P17" s="345" t="s">
        <v>123</v>
      </c>
      <c r="Q17" s="341">
        <v>158.94</v>
      </c>
      <c r="R17" s="341">
        <v>1044.9590000000001</v>
      </c>
      <c r="S17" s="461">
        <v>25.04</v>
      </c>
      <c r="T17" s="465">
        <f t="shared" si="4"/>
        <v>261.65773359999997</v>
      </c>
      <c r="U17" s="466">
        <f t="shared" si="5"/>
        <v>1203.8990000000001</v>
      </c>
    </row>
    <row r="18" spans="2:21" x14ac:dyDescent="0.2">
      <c r="B18" s="345" t="s">
        <v>124</v>
      </c>
      <c r="C18" s="341">
        <v>8.3250000000000005E-2</v>
      </c>
      <c r="D18" s="341">
        <v>3.0428600000000001</v>
      </c>
      <c r="E18" s="461">
        <v>17.48</v>
      </c>
      <c r="F18" s="465">
        <f t="shared" si="0"/>
        <v>0.53189192799999996</v>
      </c>
      <c r="G18" s="466">
        <f t="shared" si="1"/>
        <v>3.1261100000000002</v>
      </c>
      <c r="I18" s="345" t="s">
        <v>124</v>
      </c>
      <c r="J18" s="341">
        <v>22.295000000000002</v>
      </c>
      <c r="K18" s="341">
        <v>985.08799999999997</v>
      </c>
      <c r="L18" s="461">
        <v>18.32</v>
      </c>
      <c r="M18" s="465">
        <f t="shared" si="2"/>
        <v>180.46812160000002</v>
      </c>
      <c r="N18" s="466">
        <f t="shared" si="3"/>
        <v>1007.3829999999999</v>
      </c>
      <c r="P18" s="345" t="s">
        <v>124</v>
      </c>
      <c r="Q18" s="341">
        <v>136.03700000000001</v>
      </c>
      <c r="R18" s="341">
        <v>1187.683</v>
      </c>
      <c r="S18" s="461">
        <v>26.07</v>
      </c>
      <c r="T18" s="465">
        <f t="shared" si="4"/>
        <v>309.62895810000003</v>
      </c>
      <c r="U18" s="466">
        <f t="shared" si="5"/>
        <v>1323.72</v>
      </c>
    </row>
    <row r="19" spans="2:21" ht="13.5" thickBot="1" x14ac:dyDescent="0.25">
      <c r="B19" s="346" t="s">
        <v>125</v>
      </c>
      <c r="C19" s="347">
        <v>0.21590000000000001</v>
      </c>
      <c r="D19" s="347">
        <v>1.11043</v>
      </c>
      <c r="E19" s="462">
        <v>30.941680397670666</v>
      </c>
      <c r="F19" s="467">
        <f t="shared" si="0"/>
        <v>0.34358570163985441</v>
      </c>
      <c r="G19" s="468">
        <f t="shared" si="1"/>
        <v>1.32633</v>
      </c>
      <c r="I19" s="346" t="s">
        <v>125</v>
      </c>
      <c r="J19" s="347">
        <v>69.742000000000004</v>
      </c>
      <c r="K19" s="347">
        <v>513.005</v>
      </c>
      <c r="L19" s="462">
        <v>44.945429275051922</v>
      </c>
      <c r="M19" s="467">
        <f t="shared" si="2"/>
        <v>230.57229945248011</v>
      </c>
      <c r="N19" s="468">
        <f t="shared" si="3"/>
        <v>582.74699999999996</v>
      </c>
      <c r="P19" s="346" t="s">
        <v>125</v>
      </c>
      <c r="Q19" s="347">
        <v>267.14</v>
      </c>
      <c r="R19" s="347">
        <v>268.97500000000002</v>
      </c>
      <c r="S19" s="462">
        <v>31.868318224157456</v>
      </c>
      <c r="T19" s="467">
        <f t="shared" si="4"/>
        <v>85.717808943427514</v>
      </c>
      <c r="U19" s="468">
        <f t="shared" si="5"/>
        <v>536.11500000000001</v>
      </c>
    </row>
    <row r="22" spans="2:21" ht="38.25" customHeight="1" x14ac:dyDescent="0.2">
      <c r="B22" s="854" t="s">
        <v>664</v>
      </c>
      <c r="C22" s="855"/>
      <c r="D22" s="855"/>
      <c r="E22" s="855"/>
      <c r="F22" s="855"/>
      <c r="G22" s="855"/>
      <c r="I22" s="854" t="s">
        <v>665</v>
      </c>
      <c r="J22" s="855"/>
      <c r="K22" s="855"/>
      <c r="L22" s="855"/>
      <c r="M22" s="855"/>
      <c r="N22" s="855"/>
      <c r="P22" s="854" t="s">
        <v>666</v>
      </c>
      <c r="Q22" s="855"/>
      <c r="R22" s="855"/>
      <c r="S22" s="855"/>
      <c r="T22" s="855"/>
      <c r="U22" s="855"/>
    </row>
    <row r="23" spans="2:21" ht="13.5" thickBot="1" x14ac:dyDescent="0.25">
      <c r="B23" s="439"/>
      <c r="C23" s="439" t="s">
        <v>78</v>
      </c>
      <c r="D23" s="439" t="s">
        <v>308</v>
      </c>
      <c r="E23" s="459" t="s">
        <v>82</v>
      </c>
      <c r="F23" s="439" t="s">
        <v>309</v>
      </c>
      <c r="G23" s="439" t="s">
        <v>486</v>
      </c>
      <c r="I23" s="439"/>
      <c r="J23" s="439" t="s">
        <v>78</v>
      </c>
      <c r="K23" s="439" t="s">
        <v>308</v>
      </c>
      <c r="L23" s="459" t="s">
        <v>82</v>
      </c>
      <c r="M23" s="439" t="s">
        <v>309</v>
      </c>
      <c r="N23" s="439" t="s">
        <v>486</v>
      </c>
      <c r="P23" s="439"/>
      <c r="Q23" s="439" t="s">
        <v>78</v>
      </c>
      <c r="R23" s="439" t="s">
        <v>308</v>
      </c>
      <c r="S23" s="459" t="s">
        <v>82</v>
      </c>
      <c r="T23" s="439" t="s">
        <v>309</v>
      </c>
      <c r="U23" s="439" t="s">
        <v>486</v>
      </c>
    </row>
    <row r="24" spans="2:21" x14ac:dyDescent="0.2">
      <c r="B24" s="342" t="s">
        <v>127</v>
      </c>
      <c r="C24" s="343">
        <v>3.0699999999999998E-2</v>
      </c>
      <c r="D24" s="343">
        <v>0.9694299999999999</v>
      </c>
      <c r="E24" s="460">
        <v>20.309999999999999</v>
      </c>
      <c r="F24" s="463">
        <f t="shared" ref="F24:F32" si="6">D24*E24/100</f>
        <v>0.196891233</v>
      </c>
      <c r="G24" s="464">
        <f t="shared" ref="G24:G32" si="7">C24+D24</f>
        <v>1.00013</v>
      </c>
      <c r="I24" s="342" t="s">
        <v>127</v>
      </c>
      <c r="J24" s="343">
        <v>0.04</v>
      </c>
      <c r="K24" s="343">
        <v>5.1539999999999999</v>
      </c>
      <c r="L24" s="460">
        <v>34.92</v>
      </c>
      <c r="M24" s="463">
        <f t="shared" ref="M24:M32" si="8">K24*L24/100</f>
        <v>1.7997767999999998</v>
      </c>
      <c r="N24" s="464">
        <f t="shared" ref="N24:N32" si="9">J24+K24</f>
        <v>5.194</v>
      </c>
      <c r="P24" s="342" t="s">
        <v>127</v>
      </c>
      <c r="Q24" s="343">
        <v>0</v>
      </c>
      <c r="R24" s="343">
        <v>930.69399999999996</v>
      </c>
      <c r="S24" s="460">
        <v>31.33</v>
      </c>
      <c r="T24" s="463">
        <f t="shared" ref="T24:T32" si="10">R24*S24/100</f>
        <v>291.58643019999994</v>
      </c>
      <c r="U24" s="464">
        <f t="shared" ref="U24:U32" si="11">Q24+R24</f>
        <v>930.69399999999996</v>
      </c>
    </row>
    <row r="25" spans="2:21" x14ac:dyDescent="0.2">
      <c r="B25" s="344" t="s">
        <v>128</v>
      </c>
      <c r="C25" s="341">
        <v>1.7780000000000001E-2</v>
      </c>
      <c r="D25" s="341">
        <v>0.12637999999999999</v>
      </c>
      <c r="E25" s="461">
        <v>38.630000000000003</v>
      </c>
      <c r="F25" s="465">
        <f t="shared" si="6"/>
        <v>4.8820594000000002E-2</v>
      </c>
      <c r="G25" s="466">
        <f t="shared" si="7"/>
        <v>0.14415999999999998</v>
      </c>
      <c r="I25" s="344" t="s">
        <v>128</v>
      </c>
      <c r="J25" s="341">
        <v>0.61699999999999999</v>
      </c>
      <c r="K25" s="341">
        <v>5.0250000000000004</v>
      </c>
      <c r="L25" s="461">
        <v>49.84</v>
      </c>
      <c r="M25" s="465">
        <f t="shared" si="8"/>
        <v>2.5044600000000004</v>
      </c>
      <c r="N25" s="466">
        <f t="shared" si="9"/>
        <v>5.6420000000000003</v>
      </c>
      <c r="P25" s="344" t="s">
        <v>128</v>
      </c>
      <c r="Q25" s="341">
        <v>11.334</v>
      </c>
      <c r="R25" s="341">
        <v>310.67700000000002</v>
      </c>
      <c r="S25" s="461">
        <v>39.270000000000003</v>
      </c>
      <c r="T25" s="465">
        <f t="shared" si="10"/>
        <v>122.00285790000002</v>
      </c>
      <c r="U25" s="466">
        <f t="shared" si="11"/>
        <v>322.01100000000002</v>
      </c>
    </row>
    <row r="26" spans="2:21" x14ac:dyDescent="0.2">
      <c r="B26" s="344" t="s">
        <v>129</v>
      </c>
      <c r="C26" s="341">
        <v>5.2420000000000001E-2</v>
      </c>
      <c r="D26" s="341">
        <v>0.46486</v>
      </c>
      <c r="E26" s="461">
        <v>39.5</v>
      </c>
      <c r="F26" s="465">
        <f t="shared" si="6"/>
        <v>0.1836197</v>
      </c>
      <c r="G26" s="466">
        <f t="shared" si="7"/>
        <v>0.51727999999999996</v>
      </c>
      <c r="I26" s="344" t="s">
        <v>129</v>
      </c>
      <c r="J26" s="341">
        <v>8.9760000000000009</v>
      </c>
      <c r="K26" s="341">
        <v>55.018000000000001</v>
      </c>
      <c r="L26" s="461">
        <v>49.54</v>
      </c>
      <c r="M26" s="465">
        <f t="shared" si="8"/>
        <v>27.255917199999999</v>
      </c>
      <c r="N26" s="466">
        <f t="shared" si="9"/>
        <v>63.994</v>
      </c>
      <c r="P26" s="344" t="s">
        <v>129</v>
      </c>
      <c r="Q26" s="341">
        <v>267.65499999999997</v>
      </c>
      <c r="R26" s="341">
        <v>714.76499999999999</v>
      </c>
      <c r="S26" s="461">
        <v>40.26</v>
      </c>
      <c r="T26" s="465">
        <f t="shared" si="10"/>
        <v>287.76438899999999</v>
      </c>
      <c r="U26" s="466">
        <f t="shared" si="11"/>
        <v>982.42</v>
      </c>
    </row>
    <row r="27" spans="2:21" x14ac:dyDescent="0.2">
      <c r="B27" s="344" t="s">
        <v>130</v>
      </c>
      <c r="C27" s="341">
        <v>0.15026</v>
      </c>
      <c r="D27" s="341">
        <v>0.72027999999999992</v>
      </c>
      <c r="E27" s="461">
        <v>34.39</v>
      </c>
      <c r="F27" s="465">
        <f t="shared" si="6"/>
        <v>0.24770429199999999</v>
      </c>
      <c r="G27" s="466">
        <f t="shared" si="7"/>
        <v>0.87053999999999987</v>
      </c>
      <c r="I27" s="344" t="s">
        <v>130</v>
      </c>
      <c r="J27" s="341">
        <v>36.523000000000003</v>
      </c>
      <c r="K27" s="341">
        <v>102.871</v>
      </c>
      <c r="L27" s="461">
        <v>33.659999999999997</v>
      </c>
      <c r="M27" s="465">
        <f t="shared" si="8"/>
        <v>34.626378599999995</v>
      </c>
      <c r="N27" s="466">
        <f t="shared" si="9"/>
        <v>139.39400000000001</v>
      </c>
      <c r="P27" s="344" t="s">
        <v>130</v>
      </c>
      <c r="Q27" s="341">
        <v>50.335999999999999</v>
      </c>
      <c r="R27" s="341">
        <v>751.79100000000005</v>
      </c>
      <c r="S27" s="461">
        <v>38.04</v>
      </c>
      <c r="T27" s="465">
        <f t="shared" si="10"/>
        <v>285.98129640000002</v>
      </c>
      <c r="U27" s="466">
        <f t="shared" si="11"/>
        <v>802.12700000000007</v>
      </c>
    </row>
    <row r="28" spans="2:21" x14ac:dyDescent="0.2">
      <c r="B28" s="344" t="s">
        <v>131</v>
      </c>
      <c r="C28" s="341">
        <v>0.18994999999999998</v>
      </c>
      <c r="D28" s="341">
        <v>1.64974</v>
      </c>
      <c r="E28" s="461">
        <v>20.83</v>
      </c>
      <c r="F28" s="465">
        <f t="shared" si="6"/>
        <v>0.34364084199999995</v>
      </c>
      <c r="G28" s="466">
        <f t="shared" si="7"/>
        <v>1.83969</v>
      </c>
      <c r="I28" s="344" t="s">
        <v>131</v>
      </c>
      <c r="J28" s="341">
        <v>65.02</v>
      </c>
      <c r="K28" s="341">
        <v>392.28500000000003</v>
      </c>
      <c r="L28" s="461">
        <v>21.29</v>
      </c>
      <c r="M28" s="465">
        <f t="shared" si="8"/>
        <v>83.517476499999987</v>
      </c>
      <c r="N28" s="466">
        <f t="shared" si="9"/>
        <v>457.30500000000001</v>
      </c>
      <c r="P28" s="344" t="s">
        <v>131</v>
      </c>
      <c r="Q28" s="341">
        <v>1.0509999999999999</v>
      </c>
      <c r="R28" s="341">
        <v>1139.01</v>
      </c>
      <c r="S28" s="461">
        <v>21.36</v>
      </c>
      <c r="T28" s="465">
        <f t="shared" si="10"/>
        <v>243.29253600000001</v>
      </c>
      <c r="U28" s="466">
        <f t="shared" si="11"/>
        <v>1140.0609999999999</v>
      </c>
    </row>
    <row r="29" spans="2:21" x14ac:dyDescent="0.2">
      <c r="B29" s="344" t="s">
        <v>132</v>
      </c>
      <c r="C29" s="341">
        <v>5.1000000000000004E-4</v>
      </c>
      <c r="D29" s="341">
        <v>1.8537000000000001</v>
      </c>
      <c r="E29" s="461">
        <v>22.45</v>
      </c>
      <c r="F29" s="465">
        <f t="shared" si="6"/>
        <v>0.41615565000000004</v>
      </c>
      <c r="G29" s="466">
        <f t="shared" si="7"/>
        <v>1.8542100000000001</v>
      </c>
      <c r="I29" s="344" t="s">
        <v>132</v>
      </c>
      <c r="J29" s="341">
        <v>5.3999999999999999E-2</v>
      </c>
      <c r="K29" s="341">
        <v>566.64300000000003</v>
      </c>
      <c r="L29" s="461">
        <v>27.46</v>
      </c>
      <c r="M29" s="465">
        <f t="shared" si="8"/>
        <v>155.60016780000001</v>
      </c>
      <c r="N29" s="466">
        <f t="shared" si="9"/>
        <v>566.697</v>
      </c>
      <c r="P29" s="344" t="s">
        <v>132</v>
      </c>
      <c r="Q29" s="341">
        <v>0.34499999999999997</v>
      </c>
      <c r="R29" s="341">
        <v>712.34</v>
      </c>
      <c r="S29" s="461">
        <v>28.21</v>
      </c>
      <c r="T29" s="465">
        <f t="shared" si="10"/>
        <v>200.95111400000002</v>
      </c>
      <c r="U29" s="466">
        <f t="shared" si="11"/>
        <v>712.68500000000006</v>
      </c>
    </row>
    <row r="30" spans="2:21" x14ac:dyDescent="0.2">
      <c r="B30" s="344" t="s">
        <v>133</v>
      </c>
      <c r="C30" s="341">
        <v>4.6999999999999999E-4</v>
      </c>
      <c r="D30" s="341">
        <v>1.74918</v>
      </c>
      <c r="E30" s="461">
        <v>23</v>
      </c>
      <c r="F30" s="465">
        <f t="shared" si="6"/>
        <v>0.40231139999999999</v>
      </c>
      <c r="G30" s="466">
        <f t="shared" si="7"/>
        <v>1.7496499999999999</v>
      </c>
      <c r="I30" s="344" t="s">
        <v>133</v>
      </c>
      <c r="J30" s="341">
        <v>6.9000000000000006E-2</v>
      </c>
      <c r="K30" s="341">
        <v>528.52599999999995</v>
      </c>
      <c r="L30" s="461">
        <v>23.16</v>
      </c>
      <c r="M30" s="465">
        <f t="shared" si="8"/>
        <v>122.40662159999999</v>
      </c>
      <c r="N30" s="466">
        <f t="shared" si="9"/>
        <v>528.59499999999991</v>
      </c>
      <c r="P30" s="344" t="s">
        <v>133</v>
      </c>
      <c r="Q30" s="341">
        <v>0</v>
      </c>
      <c r="R30" s="341">
        <v>350.97699999999998</v>
      </c>
      <c r="S30" s="461">
        <v>23.13</v>
      </c>
      <c r="T30" s="465">
        <f t="shared" si="10"/>
        <v>81.180980099999985</v>
      </c>
      <c r="U30" s="466">
        <f t="shared" si="11"/>
        <v>350.97699999999998</v>
      </c>
    </row>
    <row r="31" spans="2:21" x14ac:dyDescent="0.2">
      <c r="B31" s="344" t="s">
        <v>134</v>
      </c>
      <c r="C31" s="341">
        <v>4.0000000000000003E-5</v>
      </c>
      <c r="D31" s="341">
        <v>1.34382</v>
      </c>
      <c r="E31" s="461">
        <v>30.06</v>
      </c>
      <c r="F31" s="465">
        <f t="shared" si="6"/>
        <v>0.40395229199999994</v>
      </c>
      <c r="G31" s="466">
        <f t="shared" si="7"/>
        <v>1.3438600000000001</v>
      </c>
      <c r="I31" s="344" t="s">
        <v>134</v>
      </c>
      <c r="J31" s="341">
        <v>1E-3</v>
      </c>
      <c r="K31" s="341">
        <v>631.36500000000001</v>
      </c>
      <c r="L31" s="461">
        <v>37.67</v>
      </c>
      <c r="M31" s="465">
        <f t="shared" si="8"/>
        <v>237.8351955</v>
      </c>
      <c r="N31" s="466">
        <f t="shared" si="9"/>
        <v>631.36599999999999</v>
      </c>
      <c r="P31" s="344" t="s">
        <v>134</v>
      </c>
      <c r="Q31" s="341">
        <v>0</v>
      </c>
      <c r="R31" s="341">
        <v>154.00800000000001</v>
      </c>
      <c r="S31" s="461">
        <v>31.18</v>
      </c>
      <c r="T31" s="465">
        <f t="shared" si="10"/>
        <v>48.019694399999999</v>
      </c>
      <c r="U31" s="466">
        <f t="shared" si="11"/>
        <v>154.00800000000001</v>
      </c>
    </row>
    <row r="32" spans="2:21" ht="13.5" thickBot="1" x14ac:dyDescent="0.25">
      <c r="B32" s="346" t="s">
        <v>135</v>
      </c>
      <c r="C32" s="347">
        <v>8.0000000000000007E-5</v>
      </c>
      <c r="D32" s="347">
        <v>0.61141000000000001</v>
      </c>
      <c r="E32" s="462">
        <v>51.36</v>
      </c>
      <c r="F32" s="467">
        <f t="shared" si="6"/>
        <v>0.31402017599999998</v>
      </c>
      <c r="G32" s="468">
        <f t="shared" si="7"/>
        <v>0.61148999999999998</v>
      </c>
      <c r="I32" s="346" t="s">
        <v>135</v>
      </c>
      <c r="J32" s="347">
        <v>0</v>
      </c>
      <c r="K32" s="347">
        <v>239.96</v>
      </c>
      <c r="L32" s="462">
        <v>52.79</v>
      </c>
      <c r="M32" s="467">
        <f t="shared" si="8"/>
        <v>126.67488400000001</v>
      </c>
      <c r="N32" s="468">
        <f t="shared" si="9"/>
        <v>239.96</v>
      </c>
      <c r="P32" s="346" t="s">
        <v>135</v>
      </c>
      <c r="Q32" s="347">
        <v>0</v>
      </c>
      <c r="R32" s="347">
        <v>23.547999999999998</v>
      </c>
      <c r="S32" s="462">
        <v>51.45</v>
      </c>
      <c r="T32" s="467">
        <f t="shared" si="10"/>
        <v>12.115445999999999</v>
      </c>
      <c r="U32" s="468">
        <f t="shared" si="11"/>
        <v>23.547999999999998</v>
      </c>
    </row>
    <row r="33" spans="2:21" x14ac:dyDescent="0.2">
      <c r="J33" s="341"/>
    </row>
    <row r="35" spans="2:21" ht="29.25" customHeight="1" x14ac:dyDescent="0.2">
      <c r="B35" s="854" t="s">
        <v>382</v>
      </c>
      <c r="C35" s="855"/>
      <c r="D35" s="855"/>
      <c r="E35" s="855"/>
      <c r="F35" s="855"/>
      <c r="G35" s="855"/>
      <c r="I35" s="854" t="s">
        <v>383</v>
      </c>
      <c r="J35" s="855"/>
      <c r="K35" s="855"/>
      <c r="L35" s="855"/>
      <c r="M35" s="855"/>
      <c r="N35" s="855"/>
      <c r="P35" s="854" t="s">
        <v>384</v>
      </c>
      <c r="Q35" s="855"/>
      <c r="R35" s="855"/>
      <c r="S35" s="855"/>
      <c r="T35" s="855"/>
      <c r="U35" s="855"/>
    </row>
    <row r="36" spans="2:21" ht="39" thickBot="1" x14ac:dyDescent="0.25">
      <c r="B36" s="439"/>
      <c r="C36" s="439"/>
      <c r="D36" s="439"/>
      <c r="E36" s="439"/>
      <c r="F36" s="439"/>
      <c r="G36" s="340" t="s">
        <v>477</v>
      </c>
      <c r="I36" s="439"/>
      <c r="J36" s="439"/>
      <c r="K36" s="439"/>
      <c r="L36" s="439"/>
      <c r="M36" s="439"/>
      <c r="N36" s="340" t="s">
        <v>488</v>
      </c>
      <c r="P36" s="439"/>
      <c r="Q36" s="439"/>
      <c r="R36" s="439"/>
      <c r="S36" s="439"/>
      <c r="T36" s="439"/>
      <c r="U36" s="340" t="s">
        <v>478</v>
      </c>
    </row>
    <row r="37" spans="2:21" x14ac:dyDescent="0.2">
      <c r="B37" s="342" t="s">
        <v>94</v>
      </c>
      <c r="C37" s="343"/>
      <c r="D37" s="343"/>
      <c r="E37" s="343"/>
      <c r="F37" s="343"/>
      <c r="G37" s="464">
        <f>G8</f>
        <v>9.9310200000000002</v>
      </c>
      <c r="I37" s="342" t="s">
        <v>94</v>
      </c>
      <c r="J37" s="343"/>
      <c r="K37" s="343"/>
      <c r="L37" s="343"/>
      <c r="M37" s="343"/>
      <c r="N37" s="464">
        <f>N8</f>
        <v>2638.145</v>
      </c>
      <c r="P37" s="342" t="s">
        <v>94</v>
      </c>
      <c r="Q37" s="343"/>
      <c r="R37" s="343"/>
      <c r="S37" s="343"/>
      <c r="T37" s="343"/>
      <c r="U37" s="464">
        <f>U8</f>
        <v>5777.7350000000006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6">
        <f>G7-G8</f>
        <v>34.917460000000005</v>
      </c>
      <c r="I38" s="348" t="s">
        <v>381</v>
      </c>
      <c r="J38" s="341"/>
      <c r="K38" s="341"/>
      <c r="L38" s="341"/>
      <c r="M38" s="341"/>
      <c r="N38" s="466">
        <f>N7-N8</f>
        <v>5087.5760000000009</v>
      </c>
      <c r="P38" s="348" t="s">
        <v>381</v>
      </c>
      <c r="Q38" s="341"/>
      <c r="R38" s="341"/>
      <c r="S38" s="341"/>
      <c r="T38" s="341"/>
      <c r="U38" s="466">
        <f>U7-U8</f>
        <v>43713.546999999999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8">
        <f>G6</f>
        <v>31.242330000000003</v>
      </c>
      <c r="I39" s="346" t="s">
        <v>83</v>
      </c>
      <c r="J39" s="347"/>
      <c r="K39" s="347"/>
      <c r="L39" s="347"/>
      <c r="M39" s="347"/>
      <c r="N39" s="468">
        <f>N6</f>
        <v>8838.7009999999991</v>
      </c>
      <c r="P39" s="346" t="s">
        <v>83</v>
      </c>
      <c r="Q39" s="347"/>
      <c r="R39" s="347"/>
      <c r="S39" s="347"/>
      <c r="T39" s="347"/>
      <c r="U39" s="468">
        <f>U6</f>
        <v>39134.611000000004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971" t="s">
        <v>269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72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15 data'!$C$24</f>
        <v>5.4670000000000003E-2</v>
      </c>
      <c r="D8" s="646">
        <f>'Section 15 data'!$D$24</f>
        <v>0.11763</v>
      </c>
      <c r="E8" s="201">
        <f>'Section 15 data'!$E$24</f>
        <v>58.03</v>
      </c>
      <c r="F8" s="647">
        <f>SUM(C8,D8)</f>
        <v>0.17230000000000001</v>
      </c>
    </row>
    <row r="9" spans="2:6" ht="15" customHeight="1" x14ac:dyDescent="0.2">
      <c r="B9" s="95" t="s">
        <v>341</v>
      </c>
      <c r="C9" s="645">
        <f>'Section 15 data'!$C$25</f>
        <v>0.10052</v>
      </c>
      <c r="D9" s="646">
        <f>'Section 15 data'!$D$25</f>
        <v>0.26293</v>
      </c>
      <c r="E9" s="201">
        <f>'Section 15 data'!$E$25</f>
        <v>55.24</v>
      </c>
      <c r="F9" s="647">
        <f t="shared" ref="F9:F17" si="0">SUM(C9,D9)</f>
        <v>0.36345</v>
      </c>
    </row>
    <row r="10" spans="2:6" ht="15" customHeight="1" x14ac:dyDescent="0.2">
      <c r="B10" s="96" t="s">
        <v>342</v>
      </c>
      <c r="C10" s="645">
        <f>'Section 15 data'!$C$26</f>
        <v>0.36631999999999998</v>
      </c>
      <c r="D10" s="646">
        <f>'Section 15 data'!$D$26</f>
        <v>0.11442000000000001</v>
      </c>
      <c r="E10" s="201">
        <f>'Section 15 data'!$E$26</f>
        <v>59.04</v>
      </c>
      <c r="F10" s="647">
        <f t="shared" si="0"/>
        <v>0.48074</v>
      </c>
    </row>
    <row r="11" spans="2:6" ht="15" customHeight="1" x14ac:dyDescent="0.2">
      <c r="B11" s="94" t="s">
        <v>343</v>
      </c>
      <c r="C11" s="645">
        <f>'Section 15 data'!$C$27</f>
        <v>0.11589000000000001</v>
      </c>
      <c r="D11" s="646">
        <f>'Section 15 data'!$D$27</f>
        <v>0.22537000000000001</v>
      </c>
      <c r="E11" s="201">
        <f>'Section 15 data'!$E$27</f>
        <v>55.24</v>
      </c>
      <c r="F11" s="647">
        <f t="shared" si="0"/>
        <v>0.34126000000000001</v>
      </c>
    </row>
    <row r="12" spans="2:6" ht="15" customHeight="1" x14ac:dyDescent="0.2">
      <c r="B12" s="94" t="s">
        <v>344</v>
      </c>
      <c r="C12" s="645">
        <f>'Section 15 data'!$C$28</f>
        <v>0.30980000000000002</v>
      </c>
      <c r="D12" s="646">
        <f>'Section 15 data'!$D$28</f>
        <v>0.93020000000000003</v>
      </c>
      <c r="E12" s="201">
        <f>'Section 15 data'!$E$28</f>
        <v>27.44</v>
      </c>
      <c r="F12" s="647">
        <f t="shared" si="0"/>
        <v>1.24</v>
      </c>
    </row>
    <row r="13" spans="2:6" ht="15" customHeight="1" x14ac:dyDescent="0.2">
      <c r="B13" s="94" t="s">
        <v>345</v>
      </c>
      <c r="C13" s="645">
        <f>'Section 15 data'!$C$29</f>
        <v>0.23430000000000001</v>
      </c>
      <c r="D13" s="646">
        <f>'Section 15 data'!$D$29</f>
        <v>1.0911500000000001</v>
      </c>
      <c r="E13" s="201">
        <f>'Section 15 data'!$E$29</f>
        <v>28.62</v>
      </c>
      <c r="F13" s="647">
        <f t="shared" si="0"/>
        <v>1.32545</v>
      </c>
    </row>
    <row r="14" spans="2:6" ht="15" customHeight="1" x14ac:dyDescent="0.2">
      <c r="B14" s="94" t="s">
        <v>346</v>
      </c>
      <c r="C14" s="645">
        <f>'Section 15 data'!$C$30</f>
        <v>0.18009</v>
      </c>
      <c r="D14" s="646">
        <f>'Section 15 data'!$D$30</f>
        <v>0.94433</v>
      </c>
      <c r="E14" s="201">
        <f>'Section 15 data'!$E$30</f>
        <v>31.93</v>
      </c>
      <c r="F14" s="647">
        <f t="shared" si="0"/>
        <v>1.12442</v>
      </c>
    </row>
    <row r="15" spans="2:6" ht="15" customHeight="1" x14ac:dyDescent="0.2">
      <c r="B15" s="94" t="s">
        <v>347</v>
      </c>
      <c r="C15" s="645">
        <f>'Section 15 data'!$C$31</f>
        <v>2.3E-3</v>
      </c>
      <c r="D15" s="646">
        <f>'Section 15 data'!$D$31</f>
        <v>0.13305</v>
      </c>
      <c r="E15" s="201">
        <f>'Section 15 data'!$E$31</f>
        <v>78.239999999999995</v>
      </c>
      <c r="F15" s="647">
        <f t="shared" si="0"/>
        <v>0.13535</v>
      </c>
    </row>
    <row r="16" spans="2:6" ht="15" customHeight="1" x14ac:dyDescent="0.2">
      <c r="B16" s="94" t="s">
        <v>270</v>
      </c>
      <c r="C16" s="645">
        <f>'Section 15 data'!$C$32</f>
        <v>0</v>
      </c>
      <c r="D16" s="646">
        <f>'Section 15 data'!$D$32</f>
        <v>0</v>
      </c>
      <c r="E16" s="201">
        <f>'Section 15 data'!$E$32</f>
        <v>0</v>
      </c>
      <c r="F16" s="647">
        <f t="shared" si="0"/>
        <v>0</v>
      </c>
    </row>
    <row r="17" spans="2:6" ht="15" customHeight="1" x14ac:dyDescent="0.2">
      <c r="B17" s="97" t="s">
        <v>80</v>
      </c>
      <c r="C17" s="648">
        <f>'Section 15 data'!$C$8</f>
        <v>1.3638800000000002</v>
      </c>
      <c r="D17" s="648">
        <f>'Section 15 data'!$D$8</f>
        <v>3.81907</v>
      </c>
      <c r="E17" s="317">
        <f>'Section 15 data'!$E$8</f>
        <v>15.01</v>
      </c>
      <c r="F17" s="648">
        <f t="shared" si="0"/>
        <v>5.1829499999999999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32A90F8-3E73-43E7-8460-CBCE085E8E45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627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0.79200000000000004</v>
      </c>
      <c r="D8" s="638">
        <f>'Section 15 data'!$K$13</f>
        <v>0.64</v>
      </c>
      <c r="E8" s="201">
        <f>'Section 15 data'!$L$13</f>
        <v>81.72</v>
      </c>
      <c r="F8" s="634">
        <f>SUM(C8,D8)</f>
        <v>1.4319999999999999</v>
      </c>
    </row>
    <row r="9" spans="2:6" ht="15" customHeight="1" x14ac:dyDescent="0.2">
      <c r="B9" s="82" t="s">
        <v>335</v>
      </c>
      <c r="C9" s="67">
        <f>'Section 15 data'!$J$14</f>
        <v>15.076000000000001</v>
      </c>
      <c r="D9" s="638">
        <f>'Section 15 data'!$K$14</f>
        <v>10.132999999999999</v>
      </c>
      <c r="E9" s="201">
        <f>'Section 15 data'!$L$14</f>
        <v>73.17</v>
      </c>
      <c r="F9" s="634">
        <f t="shared" ref="F9:F15" si="0">SUM(C9,D9)</f>
        <v>25.209</v>
      </c>
    </row>
    <row r="10" spans="2:6" ht="15" customHeight="1" x14ac:dyDescent="0.2">
      <c r="B10" s="81" t="s">
        <v>336</v>
      </c>
      <c r="C10" s="67">
        <f>'Section 15 data'!$J$15</f>
        <v>54.807000000000002</v>
      </c>
      <c r="D10" s="638">
        <f>'Section 15 data'!$K$15</f>
        <v>183.46899999999999</v>
      </c>
      <c r="E10" s="201">
        <f>'Section 15 data'!$L$15</f>
        <v>40.855933480948913</v>
      </c>
      <c r="F10" s="634">
        <f t="shared" si="0"/>
        <v>238.27600000000001</v>
      </c>
    </row>
    <row r="11" spans="2:6" ht="15" customHeight="1" x14ac:dyDescent="0.2">
      <c r="B11" s="81" t="s">
        <v>337</v>
      </c>
      <c r="C11" s="67">
        <f>'Section 15 data'!$J$16</f>
        <v>105.371</v>
      </c>
      <c r="D11" s="638">
        <f>'Section 15 data'!$K$16</f>
        <v>894.21199999999999</v>
      </c>
      <c r="E11" s="201">
        <f>'Section 15 data'!$L$16</f>
        <v>20.455598873818261</v>
      </c>
      <c r="F11" s="634">
        <f t="shared" si="0"/>
        <v>999.58299999999997</v>
      </c>
    </row>
    <row r="12" spans="2:6" ht="15" customHeight="1" x14ac:dyDescent="0.2">
      <c r="B12" s="81" t="s">
        <v>338</v>
      </c>
      <c r="C12" s="67">
        <f>'Section 15 data'!$J$17</f>
        <v>83.513999999999996</v>
      </c>
      <c r="D12" s="638">
        <f>'Section 15 data'!$K$17</f>
        <v>217.23400000000001</v>
      </c>
      <c r="E12" s="201">
        <f>'Section 15 data'!$L$17</f>
        <v>50.37</v>
      </c>
      <c r="F12" s="634">
        <f t="shared" si="0"/>
        <v>300.74799999999999</v>
      </c>
    </row>
    <row r="13" spans="2:6" ht="15" customHeight="1" x14ac:dyDescent="0.2">
      <c r="B13" s="81" t="s">
        <v>339</v>
      </c>
      <c r="C13" s="67">
        <f>'Section 15 data'!$J$18</f>
        <v>11.654</v>
      </c>
      <c r="D13" s="638">
        <f>'Section 15 data'!$K$18</f>
        <v>1.4E-2</v>
      </c>
      <c r="E13" s="201">
        <f>'Section 15 data'!$L$18</f>
        <v>82.23</v>
      </c>
      <c r="F13" s="634">
        <f t="shared" si="0"/>
        <v>11.667999999999999</v>
      </c>
    </row>
    <row r="14" spans="2:6" ht="15" customHeight="1" x14ac:dyDescent="0.2">
      <c r="B14" s="81" t="s">
        <v>268</v>
      </c>
      <c r="C14" s="67">
        <f>'Section 15 data'!$J$19</f>
        <v>4.0609999999999999</v>
      </c>
      <c r="D14" s="638">
        <f>'Section 15 data'!$K$19</f>
        <v>0</v>
      </c>
      <c r="E14" s="201">
        <f>'Section 15 data'!$L$19</f>
        <v>0</v>
      </c>
      <c r="F14" s="634">
        <f t="shared" si="0"/>
        <v>4.0609999999999999</v>
      </c>
    </row>
    <row r="15" spans="2:6" ht="15" customHeight="1" x14ac:dyDescent="0.2">
      <c r="B15" s="83" t="s">
        <v>80</v>
      </c>
      <c r="C15" s="639">
        <f>'Section 15 data'!$J$8</f>
        <v>275.27499999999998</v>
      </c>
      <c r="D15" s="639">
        <f>'Section 15 data'!$K$8</f>
        <v>1305.702</v>
      </c>
      <c r="E15" s="317">
        <f>'Section 15 data'!$L$8</f>
        <v>16.46</v>
      </c>
      <c r="F15" s="640">
        <f t="shared" si="0"/>
        <v>1580.9769999999999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F1CBEE9-80FF-4B44-97DE-8031AA54CDFF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628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data'!J24</f>
        <v>4.5999999999999999E-2</v>
      </c>
      <c r="D8" s="85">
        <f>'Section 15 data'!$K$24</f>
        <v>0</v>
      </c>
      <c r="E8" s="201">
        <f>'Section 15 data'!$L$24</f>
        <v>0</v>
      </c>
      <c r="F8" s="634">
        <f>SUM(C8,D8)</f>
        <v>4.5999999999999999E-2</v>
      </c>
    </row>
    <row r="9" spans="2:6" ht="15" customHeight="1" x14ac:dyDescent="0.2">
      <c r="B9" s="79" t="s">
        <v>341</v>
      </c>
      <c r="C9" s="67">
        <f>'Section 15 data'!J25</f>
        <v>3.149</v>
      </c>
      <c r="D9" s="85">
        <f>'Section 15 data'!$K$25</f>
        <v>9.9390000000000001</v>
      </c>
      <c r="E9" s="201">
        <f>'Section 15 data'!$L$25</f>
        <v>74.2</v>
      </c>
      <c r="F9" s="634">
        <f t="shared" ref="F9:F17" si="0">SUM(C9,D9)</f>
        <v>13.088000000000001</v>
      </c>
    </row>
    <row r="10" spans="2:6" ht="15" customHeight="1" x14ac:dyDescent="0.2">
      <c r="B10" s="80" t="s">
        <v>342</v>
      </c>
      <c r="C10" s="67">
        <f>'Section 15 data'!J26</f>
        <v>46.277999999999999</v>
      </c>
      <c r="D10" s="85">
        <f>'Section 15 data'!$K$26</f>
        <v>2.9220000000000002</v>
      </c>
      <c r="E10" s="201">
        <f>'Section 15 data'!$L$26</f>
        <v>43.88</v>
      </c>
      <c r="F10" s="634">
        <f t="shared" si="0"/>
        <v>49.199999999999996</v>
      </c>
    </row>
    <row r="11" spans="2:6" ht="15" customHeight="1" x14ac:dyDescent="0.2">
      <c r="B11" s="78" t="s">
        <v>343</v>
      </c>
      <c r="C11" s="67">
        <f>'Section 15 data'!J27</f>
        <v>26.334</v>
      </c>
      <c r="D11" s="85">
        <f>'Section 15 data'!$K$27</f>
        <v>77.036000000000001</v>
      </c>
      <c r="E11" s="201">
        <f>'Section 15 data'!$L$27</f>
        <v>63.36</v>
      </c>
      <c r="F11" s="634">
        <f t="shared" si="0"/>
        <v>103.37</v>
      </c>
    </row>
    <row r="12" spans="2:6" ht="15" customHeight="1" x14ac:dyDescent="0.2">
      <c r="B12" s="78" t="s">
        <v>344</v>
      </c>
      <c r="C12" s="67">
        <f>'Section 15 data'!J28</f>
        <v>102.164</v>
      </c>
      <c r="D12" s="85">
        <f>'Section 15 data'!$K$28</f>
        <v>355.81099999999998</v>
      </c>
      <c r="E12" s="201">
        <f>'Section 15 data'!$L$28</f>
        <v>27.19</v>
      </c>
      <c r="F12" s="634">
        <f t="shared" si="0"/>
        <v>457.97499999999997</v>
      </c>
    </row>
    <row r="13" spans="2:6" ht="15" customHeight="1" x14ac:dyDescent="0.2">
      <c r="B13" s="78" t="s">
        <v>345</v>
      </c>
      <c r="C13" s="67">
        <f>'Section 15 data'!J29</f>
        <v>53.048999999999999</v>
      </c>
      <c r="D13" s="85">
        <f>'Section 15 data'!$K$29</f>
        <v>327.642</v>
      </c>
      <c r="E13" s="201">
        <f>'Section 15 data'!$L$29</f>
        <v>25.52</v>
      </c>
      <c r="F13" s="634">
        <f t="shared" si="0"/>
        <v>380.69099999999997</v>
      </c>
    </row>
    <row r="14" spans="2:6" ht="15" customHeight="1" x14ac:dyDescent="0.2">
      <c r="B14" s="78" t="s">
        <v>346</v>
      </c>
      <c r="C14" s="67">
        <f>'Section 15 data'!J30</f>
        <v>44.118000000000002</v>
      </c>
      <c r="D14" s="85">
        <f>'Section 15 data'!$K$30</f>
        <v>498.52800000000002</v>
      </c>
      <c r="E14" s="201">
        <f>'Section 15 data'!$L$30</f>
        <v>31.55</v>
      </c>
      <c r="F14" s="634">
        <f t="shared" si="0"/>
        <v>542.64600000000007</v>
      </c>
    </row>
    <row r="15" spans="2:6" ht="15" customHeight="1" x14ac:dyDescent="0.2">
      <c r="B15" s="78" t="s">
        <v>347</v>
      </c>
      <c r="C15" s="67">
        <f>'Section 15 data'!J31</f>
        <v>0.13800000000000001</v>
      </c>
      <c r="D15" s="85">
        <f>'Section 15 data'!$K$31</f>
        <v>33.823999999999998</v>
      </c>
      <c r="E15" s="201">
        <f>'Section 15 data'!$L$31</f>
        <v>69.209999999999994</v>
      </c>
      <c r="F15" s="634">
        <f t="shared" si="0"/>
        <v>33.961999999999996</v>
      </c>
    </row>
    <row r="16" spans="2:6" ht="15" customHeight="1" x14ac:dyDescent="0.2">
      <c r="B16" s="78" t="s">
        <v>270</v>
      </c>
      <c r="C16" s="67">
        <f>'Section 15 data'!J32</f>
        <v>0</v>
      </c>
      <c r="D16" s="85">
        <f>'Section 15 data'!$K$32</f>
        <v>0</v>
      </c>
      <c r="E16" s="201">
        <f>'Section 15 data'!$L$32</f>
        <v>0</v>
      </c>
      <c r="F16" s="634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275.27499999999998</v>
      </c>
      <c r="D17" s="87">
        <f>'Section 15 data'!$K$8</f>
        <v>1305.702</v>
      </c>
      <c r="E17" s="317">
        <f>'Section 15 data'!$L$8</f>
        <v>16.46</v>
      </c>
      <c r="F17" s="87">
        <f t="shared" si="0"/>
        <v>1580.9769999999999</v>
      </c>
    </row>
    <row r="18" spans="2:6" ht="15" customHeight="1" x14ac:dyDescent="0.2">
      <c r="C18" s="514"/>
      <c r="D18" s="514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5719659-2630-4FC4-95DE-5510F340B6F0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79ED1044-30B7-4DEF-BB1D-30A691BAC227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653</v>
      </c>
      <c r="C3" t="s">
        <v>630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120.123</v>
      </c>
      <c r="D8" s="638">
        <f>'Section 15 data'!$R$13</f>
        <v>99.852999999999994</v>
      </c>
      <c r="E8" s="201">
        <f>'Section 15 data'!$S$13</f>
        <v>88.71</v>
      </c>
      <c r="F8" s="634">
        <f>SUM(C8,D8)</f>
        <v>219.976</v>
      </c>
    </row>
    <row r="9" spans="2:6" ht="15" customHeight="1" x14ac:dyDescent="0.2">
      <c r="B9" s="82" t="s">
        <v>335</v>
      </c>
      <c r="C9" s="67">
        <f>'Section 15 data'!$Q$14</f>
        <v>554.80200000000002</v>
      </c>
      <c r="D9" s="638">
        <f>'Section 15 data'!$R$14</f>
        <v>481.52499999999998</v>
      </c>
      <c r="E9" s="201">
        <f>'Section 15 data'!$S$14</f>
        <v>77.2</v>
      </c>
      <c r="F9" s="634">
        <f t="shared" ref="F9:F15" si="0">SUM(C9,D9)</f>
        <v>1036.327</v>
      </c>
    </row>
    <row r="10" spans="2:6" ht="15" customHeight="1" x14ac:dyDescent="0.2">
      <c r="B10" s="81" t="s">
        <v>336</v>
      </c>
      <c r="C10" s="67">
        <f>'Section 15 data'!$Q$15</f>
        <v>707.79399999999998</v>
      </c>
      <c r="D10" s="638">
        <f>'Section 15 data'!$R$15</f>
        <v>754.41499999999996</v>
      </c>
      <c r="E10" s="201">
        <f>'Section 15 data'!$S$15</f>
        <v>41.612091400045045</v>
      </c>
      <c r="F10" s="634">
        <f t="shared" si="0"/>
        <v>1462.2089999999998</v>
      </c>
    </row>
    <row r="11" spans="2:6" ht="15" customHeight="1" x14ac:dyDescent="0.2">
      <c r="B11" s="81" t="s">
        <v>337</v>
      </c>
      <c r="C11" s="67">
        <f>'Section 15 data'!$Q$16</f>
        <v>229.91399999999999</v>
      </c>
      <c r="D11" s="638">
        <f>'Section 15 data'!$R$16</f>
        <v>1221.1590000000001</v>
      </c>
      <c r="E11" s="201">
        <f>'Section 15 data'!$S$16</f>
        <v>20.411662443071972</v>
      </c>
      <c r="F11" s="634">
        <f t="shared" si="0"/>
        <v>1451.0730000000001</v>
      </c>
    </row>
    <row r="12" spans="2:6" ht="15" customHeight="1" x14ac:dyDescent="0.2">
      <c r="B12" s="81" t="s">
        <v>338</v>
      </c>
      <c r="C12" s="67">
        <f>'Section 15 data'!$Q$17</f>
        <v>136.64400000000001</v>
      </c>
      <c r="D12" s="638">
        <f>'Section 15 data'!$R$17</f>
        <v>137.84700000000001</v>
      </c>
      <c r="E12" s="201">
        <f>'Section 15 data'!$S$17</f>
        <v>51.63</v>
      </c>
      <c r="F12" s="634">
        <f t="shared" si="0"/>
        <v>274.49099999999999</v>
      </c>
    </row>
    <row r="13" spans="2:6" ht="15" customHeight="1" x14ac:dyDescent="0.2">
      <c r="B13" s="81" t="s">
        <v>339</v>
      </c>
      <c r="C13" s="67">
        <f>'Section 15 data'!$Q$18</f>
        <v>25.289000000000001</v>
      </c>
      <c r="D13" s="638">
        <f>'Section 15 data'!$R$18</f>
        <v>0.8</v>
      </c>
      <c r="E13" s="201">
        <f>'Section 15 data'!$S$18</f>
        <v>82.23</v>
      </c>
      <c r="F13" s="634">
        <f t="shared" si="0"/>
        <v>26.089000000000002</v>
      </c>
    </row>
    <row r="14" spans="2:6" ht="15" customHeight="1" x14ac:dyDescent="0.2">
      <c r="B14" s="81" t="s">
        <v>268</v>
      </c>
      <c r="C14" s="67">
        <f>'Section 15 data'!$Q$19</f>
        <v>10.391</v>
      </c>
      <c r="D14" s="638">
        <f>'Section 15 data'!$R$19</f>
        <v>0</v>
      </c>
      <c r="E14" s="201">
        <f>'Section 15 data'!$S$19</f>
        <v>0</v>
      </c>
      <c r="F14" s="634">
        <f t="shared" si="0"/>
        <v>10.391</v>
      </c>
    </row>
    <row r="15" spans="2:6" ht="15" customHeight="1" x14ac:dyDescent="0.2">
      <c r="B15" s="83" t="s">
        <v>80</v>
      </c>
      <c r="C15" s="639">
        <f>'Section 15 data'!$Q$8</f>
        <v>1784.9590000000001</v>
      </c>
      <c r="D15" s="639">
        <f>'Section 15 data'!$R$8</f>
        <v>2695.598</v>
      </c>
      <c r="E15" s="317">
        <f>'Section 15 data'!$S$8</f>
        <v>20.94</v>
      </c>
      <c r="F15" s="640">
        <f t="shared" si="0"/>
        <v>4480.5569999999998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654</v>
      </c>
      <c r="C3" t="s">
        <v>629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5">
        <f>'Section 15 data'!$Q$24</f>
        <v>22.282</v>
      </c>
      <c r="D8" s="636">
        <f>'Section 15 data'!$R$24</f>
        <v>0</v>
      </c>
      <c r="E8" s="201">
        <f>'Section 15 data'!$S$24</f>
        <v>0</v>
      </c>
      <c r="F8" s="637">
        <f>SUM(C8,D8)</f>
        <v>22.282</v>
      </c>
    </row>
    <row r="9" spans="2:6" ht="15" customHeight="1" x14ac:dyDescent="0.2">
      <c r="B9" s="79" t="s">
        <v>341</v>
      </c>
      <c r="C9" s="635">
        <f>'Section 15 data'!$Q$25</f>
        <v>271.82600000000002</v>
      </c>
      <c r="D9" s="636">
        <f>'Section 15 data'!$R$25</f>
        <v>592.71</v>
      </c>
      <c r="E9" s="201">
        <f>'Section 15 data'!$S$25</f>
        <v>64.39</v>
      </c>
      <c r="F9" s="637">
        <f t="shared" ref="F9:F17" si="0">SUM(C9,D9)</f>
        <v>864.53600000000006</v>
      </c>
    </row>
    <row r="10" spans="2:6" ht="15" customHeight="1" x14ac:dyDescent="0.2">
      <c r="B10" s="80" t="s">
        <v>342</v>
      </c>
      <c r="C10" s="635">
        <f>'Section 15 data'!$Q$26</f>
        <v>959.899</v>
      </c>
      <c r="D10" s="636">
        <f>'Section 15 data'!$R$26</f>
        <v>103.764</v>
      </c>
      <c r="E10" s="201">
        <f>'Section 15 data'!$S$26</f>
        <v>46.93</v>
      </c>
      <c r="F10" s="637">
        <f t="shared" si="0"/>
        <v>1063.663</v>
      </c>
    </row>
    <row r="11" spans="2:6" ht="15" customHeight="1" x14ac:dyDescent="0.2">
      <c r="B11" s="78" t="s">
        <v>343</v>
      </c>
      <c r="C11" s="635">
        <f>'Section 15 data'!$Q$27</f>
        <v>189.125</v>
      </c>
      <c r="D11" s="636">
        <f>'Section 15 data'!$R$27</f>
        <v>450.56299999999999</v>
      </c>
      <c r="E11" s="201">
        <f>'Section 15 data'!$S$27</f>
        <v>62.54</v>
      </c>
      <c r="F11" s="637">
        <f t="shared" si="0"/>
        <v>639.68799999999999</v>
      </c>
    </row>
    <row r="12" spans="2:6" ht="15" customHeight="1" x14ac:dyDescent="0.2">
      <c r="B12" s="78" t="s">
        <v>344</v>
      </c>
      <c r="C12" s="635">
        <f>'Section 15 data'!$Q$28</f>
        <v>263.31099999999998</v>
      </c>
      <c r="D12" s="636">
        <f>'Section 15 data'!$R$28</f>
        <v>873.68399999999997</v>
      </c>
      <c r="E12" s="201">
        <f>'Section 15 data'!$S$28</f>
        <v>26.02</v>
      </c>
      <c r="F12" s="637">
        <f t="shared" si="0"/>
        <v>1136.9949999999999</v>
      </c>
    </row>
    <row r="13" spans="2:6" ht="15" customHeight="1" x14ac:dyDescent="0.2">
      <c r="B13" s="78" t="s">
        <v>345</v>
      </c>
      <c r="C13" s="635">
        <f>'Section 15 data'!$Q$29</f>
        <v>53.73</v>
      </c>
      <c r="D13" s="636">
        <f>'Section 15 data'!$R$29</f>
        <v>392.56599999999997</v>
      </c>
      <c r="E13" s="201">
        <f>'Section 15 data'!$S$29</f>
        <v>27.02</v>
      </c>
      <c r="F13" s="637">
        <f t="shared" si="0"/>
        <v>446.29599999999999</v>
      </c>
    </row>
    <row r="14" spans="2:6" ht="15" customHeight="1" x14ac:dyDescent="0.2">
      <c r="B14" s="78" t="s">
        <v>346</v>
      </c>
      <c r="C14" s="635">
        <f>'Section 15 data'!$Q$30</f>
        <v>24.751000000000001</v>
      </c>
      <c r="D14" s="636">
        <f>'Section 15 data'!$R$30</f>
        <v>271.95800000000003</v>
      </c>
      <c r="E14" s="201">
        <f>'Section 15 data'!$S$30</f>
        <v>32.85</v>
      </c>
      <c r="F14" s="637">
        <f t="shared" si="0"/>
        <v>296.709</v>
      </c>
    </row>
    <row r="15" spans="2:6" ht="15" customHeight="1" x14ac:dyDescent="0.2">
      <c r="B15" s="78" t="s">
        <v>347</v>
      </c>
      <c r="C15" s="635">
        <f>'Section 15 data'!$Q$31</f>
        <v>3.5000000000000003E-2</v>
      </c>
      <c r="D15" s="636">
        <f>'Section 15 data'!$R$31</f>
        <v>10.352</v>
      </c>
      <c r="E15" s="201">
        <f>'Section 15 data'!$S$31</f>
        <v>67.040000000000006</v>
      </c>
      <c r="F15" s="637">
        <f t="shared" si="0"/>
        <v>10.387</v>
      </c>
    </row>
    <row r="16" spans="2:6" ht="15" customHeight="1" x14ac:dyDescent="0.2">
      <c r="B16" s="78" t="s">
        <v>270</v>
      </c>
      <c r="C16" s="635">
        <f>'Section 15 data'!$Q$32</f>
        <v>0</v>
      </c>
      <c r="D16" s="636">
        <f>'Section 15 data'!$R$32</f>
        <v>0</v>
      </c>
      <c r="E16" s="201">
        <f>'Section 15 data'!$S$32</f>
        <v>0</v>
      </c>
      <c r="F16" s="637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1784.9590000000001</v>
      </c>
      <c r="D17" s="87">
        <f>'Section 15 data'!$R$8</f>
        <v>2695.598</v>
      </c>
      <c r="E17" s="317">
        <f>'Section 15 data'!$S$8</f>
        <v>20.94</v>
      </c>
      <c r="F17" s="87">
        <f t="shared" si="0"/>
        <v>4480.5569999999998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655</v>
      </c>
      <c r="C3" t="s">
        <v>636</v>
      </c>
    </row>
    <row r="5" spans="2:12" ht="15" customHeight="1" x14ac:dyDescent="0.2">
      <c r="B5" s="893" t="s">
        <v>376</v>
      </c>
      <c r="C5" s="958" t="s">
        <v>637</v>
      </c>
      <c r="D5" s="958"/>
      <c r="E5" s="958"/>
      <c r="F5" s="950"/>
      <c r="H5" s="893" t="s">
        <v>376</v>
      </c>
      <c r="I5" s="837" t="s">
        <v>762</v>
      </c>
      <c r="J5" s="913"/>
      <c r="K5" s="913"/>
      <c r="L5" s="836"/>
    </row>
    <row r="6" spans="2:12" ht="60" customHeight="1" x14ac:dyDescent="0.2">
      <c r="B6" s="974"/>
      <c r="C6" s="13" t="s">
        <v>78</v>
      </c>
      <c r="D6" s="975" t="s">
        <v>79</v>
      </c>
      <c r="E6" s="975"/>
      <c r="F6" s="30" t="s">
        <v>275</v>
      </c>
      <c r="H6" s="974"/>
      <c r="I6" s="33" t="s">
        <v>656</v>
      </c>
      <c r="J6" s="34" t="s">
        <v>277</v>
      </c>
      <c r="K6" s="34" t="s">
        <v>657</v>
      </c>
      <c r="L6" s="35" t="s">
        <v>638</v>
      </c>
    </row>
    <row r="7" spans="2:12" ht="30" customHeight="1" x14ac:dyDescent="0.2">
      <c r="B7" s="974"/>
      <c r="C7" s="31" t="s">
        <v>81</v>
      </c>
      <c r="D7" s="31" t="s">
        <v>81</v>
      </c>
      <c r="E7" s="12" t="s">
        <v>82</v>
      </c>
      <c r="F7" s="32" t="s">
        <v>81</v>
      </c>
      <c r="H7" s="974"/>
      <c r="I7" s="349" t="s">
        <v>81</v>
      </c>
      <c r="J7" s="36" t="s">
        <v>81</v>
      </c>
      <c r="K7" s="350" t="s">
        <v>280</v>
      </c>
      <c r="L7" s="351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57">
        <f>'Section 15 data'!$C$8</f>
        <v>1.3638800000000002</v>
      </c>
      <c r="D9" s="57">
        <f>'Section 15 data'!$D$8</f>
        <v>3.81907</v>
      </c>
      <c r="E9" s="58">
        <f>'Section 15 data'!$E$8</f>
        <v>15.01</v>
      </c>
      <c r="F9" s="76">
        <f>SUM(C9,D9)</f>
        <v>5.1829499999999999</v>
      </c>
      <c r="G9" s="25"/>
      <c r="H9" s="28" t="str">
        <f>Index!$B$4</f>
        <v>Cumbria and Lancashire</v>
      </c>
      <c r="I9" s="59">
        <f>'Section 15 data'!$G$6</f>
        <v>31.242330000000003</v>
      </c>
      <c r="J9" s="60">
        <f>'Section 15 data'!$G$5</f>
        <v>76.154820000000001</v>
      </c>
      <c r="K9" s="43">
        <f>IF(I9=0,0,100*F9/I9)</f>
        <v>16.58951172975895</v>
      </c>
      <c r="L9" s="61">
        <f>IF(J9=0,0,100*F9/J9)</f>
        <v>6.8058069075601511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12B9060D-45C6-4286-A123-E860F42518ED}">
            <xm:f>Sheet1!$D$5</xm:f>
            <xm:f>Sheet1!$E$5</xm:f>
            <x14:dxf>
              <numFmt numFmtId="174" formatCode="&quot;&lt; 0.1&quot;"/>
            </x14:dxf>
          </x14:cfRule>
          <xm:sqref>C9:D9 F9 I9:L9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658</v>
      </c>
      <c r="C3" t="s">
        <v>639</v>
      </c>
    </row>
    <row r="5" spans="2:12" ht="15" customHeight="1" x14ac:dyDescent="0.2">
      <c r="B5" s="893" t="s">
        <v>376</v>
      </c>
      <c r="C5" s="958" t="s">
        <v>640</v>
      </c>
      <c r="D5" s="958"/>
      <c r="E5" s="958"/>
      <c r="F5" s="950"/>
      <c r="G5" s="25"/>
      <c r="H5" s="893" t="s">
        <v>376</v>
      </c>
      <c r="I5" s="837" t="s">
        <v>761</v>
      </c>
      <c r="J5" s="913"/>
      <c r="K5" s="913"/>
      <c r="L5" s="836"/>
    </row>
    <row r="6" spans="2:12" ht="60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656</v>
      </c>
      <c r="J6" s="34" t="s">
        <v>277</v>
      </c>
      <c r="K6" s="34" t="s">
        <v>657</v>
      </c>
      <c r="L6" s="35" t="s">
        <v>638</v>
      </c>
    </row>
    <row r="7" spans="2:12" ht="30" customHeight="1" x14ac:dyDescent="0.2">
      <c r="B7" s="976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76"/>
      <c r="I7" s="349" t="s">
        <v>325</v>
      </c>
      <c r="J7" s="36" t="s">
        <v>325</v>
      </c>
      <c r="K7" s="350" t="s">
        <v>280</v>
      </c>
      <c r="L7" s="351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15 data'!$J$8</f>
        <v>275.27499999999998</v>
      </c>
      <c r="D9" s="67">
        <f>'Section 15 data'!$K$8</f>
        <v>1305.702</v>
      </c>
      <c r="E9" s="807">
        <f>'Section 15 data'!$L$8</f>
        <v>16.46</v>
      </c>
      <c r="F9" s="77">
        <f>SUM(C9,D9)</f>
        <v>1580.9769999999999</v>
      </c>
      <c r="G9" s="25"/>
      <c r="H9" s="28" t="str">
        <f>Index!$B$4</f>
        <v>Cumbria and Lancashire</v>
      </c>
      <c r="I9" s="67">
        <f>'Section 15 data'!$N$6</f>
        <v>8838.7009999999991</v>
      </c>
      <c r="J9" s="67">
        <f>'Section 15 data'!$N$5</f>
        <v>16572.267</v>
      </c>
      <c r="K9" s="641">
        <f>IF(I9=0,0,100*F9/I9)</f>
        <v>17.88698361897297</v>
      </c>
      <c r="L9" s="77">
        <f>IF(J9=0,0,100*F9/J9)</f>
        <v>9.5398957788937384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5D0B6D9-0B2B-4511-8DC7-8A834C107F8B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659</v>
      </c>
      <c r="C3" t="s">
        <v>641</v>
      </c>
    </row>
    <row r="5" spans="2:12" ht="15" customHeight="1" x14ac:dyDescent="0.2">
      <c r="B5" s="893" t="s">
        <v>380</v>
      </c>
      <c r="C5" s="958" t="s">
        <v>642</v>
      </c>
      <c r="D5" s="958"/>
      <c r="E5" s="958"/>
      <c r="F5" s="950"/>
      <c r="G5" s="25"/>
      <c r="H5" s="893" t="s">
        <v>380</v>
      </c>
      <c r="I5" s="837" t="s">
        <v>760</v>
      </c>
      <c r="J5" s="913"/>
      <c r="K5" s="913"/>
      <c r="L5" s="836"/>
    </row>
    <row r="6" spans="2:12" ht="60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656</v>
      </c>
      <c r="J6" s="34" t="s">
        <v>277</v>
      </c>
      <c r="K6" s="34" t="s">
        <v>657</v>
      </c>
      <c r="L6" s="35" t="s">
        <v>638</v>
      </c>
    </row>
    <row r="7" spans="2:12" ht="45" customHeight="1" x14ac:dyDescent="0.2">
      <c r="B7" s="976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76"/>
      <c r="I7" s="349" t="s">
        <v>271</v>
      </c>
      <c r="J7" s="36" t="s">
        <v>271</v>
      </c>
      <c r="K7" s="350" t="s">
        <v>280</v>
      </c>
      <c r="L7" s="351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15 data'!$Q$8</f>
        <v>1784.9590000000001</v>
      </c>
      <c r="D9" s="67">
        <f>'Section 15 data'!$R$8</f>
        <v>2695.598</v>
      </c>
      <c r="E9" s="807">
        <f>'Section 15 data'!$S$8</f>
        <v>20.94</v>
      </c>
      <c r="F9" s="77">
        <f>SUM(C9,D9)</f>
        <v>4480.5569999999998</v>
      </c>
      <c r="G9" s="642"/>
      <c r="H9" s="28" t="str">
        <f>Index!$B$4</f>
        <v>Cumbria and Lancashire</v>
      </c>
      <c r="I9" s="68">
        <f>'Section 15 data'!$U$6</f>
        <v>39134.611000000004</v>
      </c>
      <c r="J9" s="43">
        <f>'Section 15 data'!$U$5</f>
        <v>88711.834000000003</v>
      </c>
      <c r="K9" s="43">
        <f>IF(I9=0,0,100*F9/I9)</f>
        <v>11.449090422797353</v>
      </c>
      <c r="L9" s="61">
        <f>IF(J9=0,0,100*F9/J9)</f>
        <v>5.0506869241368628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44728A73-918A-4D5F-A16D-2FCAC4C18456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705</v>
      </c>
      <c r="D3" t="s">
        <v>704</v>
      </c>
      <c r="E3" t="s">
        <v>703</v>
      </c>
      <c r="F3" t="s">
        <v>702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54" t="s">
        <v>644</v>
      </c>
      <c r="C3" s="855"/>
      <c r="D3" s="855"/>
      <c r="E3" s="855"/>
      <c r="F3" s="855"/>
      <c r="G3" s="855"/>
      <c r="I3" s="854" t="s">
        <v>646</v>
      </c>
      <c r="J3" s="855"/>
      <c r="K3" s="855"/>
      <c r="L3" s="855"/>
      <c r="M3" s="855"/>
      <c r="N3" s="855"/>
      <c r="P3" s="854" t="s">
        <v>645</v>
      </c>
      <c r="Q3" s="855"/>
      <c r="R3" s="855"/>
      <c r="S3" s="855"/>
      <c r="T3" s="855"/>
      <c r="U3" s="855"/>
    </row>
    <row r="4" spans="2:21" ht="13.5" thickBot="1" x14ac:dyDescent="0.25">
      <c r="B4" s="439"/>
      <c r="C4" s="439" t="s">
        <v>78</v>
      </c>
      <c r="D4" s="439" t="s">
        <v>308</v>
      </c>
      <c r="E4" s="459" t="s">
        <v>82</v>
      </c>
      <c r="F4" s="439" t="s">
        <v>309</v>
      </c>
      <c r="G4" s="439" t="s">
        <v>486</v>
      </c>
      <c r="I4" s="439"/>
      <c r="J4" s="439" t="s">
        <v>78</v>
      </c>
      <c r="K4" s="439" t="s">
        <v>308</v>
      </c>
      <c r="L4" s="459" t="s">
        <v>82</v>
      </c>
      <c r="M4" s="439" t="s">
        <v>309</v>
      </c>
      <c r="N4" s="439" t="s">
        <v>486</v>
      </c>
      <c r="P4" s="439"/>
      <c r="Q4" s="439" t="s">
        <v>78</v>
      </c>
      <c r="R4" s="439" t="s">
        <v>308</v>
      </c>
      <c r="S4" s="459" t="s">
        <v>82</v>
      </c>
      <c r="T4" s="439" t="s">
        <v>309</v>
      </c>
      <c r="U4" s="439" t="s">
        <v>486</v>
      </c>
    </row>
    <row r="5" spans="2:21" x14ac:dyDescent="0.2">
      <c r="B5" s="342" t="s">
        <v>106</v>
      </c>
      <c r="C5" s="343">
        <v>16.338729999999998</v>
      </c>
      <c r="D5" s="23">
        <v>59.816089999999996</v>
      </c>
      <c r="E5" s="460">
        <v>1.7</v>
      </c>
      <c r="F5" s="463">
        <v>0.27775840999999996</v>
      </c>
      <c r="G5" s="464">
        <v>76.154820000000001</v>
      </c>
      <c r="I5" s="342" t="s">
        <v>106</v>
      </c>
      <c r="J5" s="343">
        <v>3059.9879999999998</v>
      </c>
      <c r="K5" s="343">
        <v>13512.279</v>
      </c>
      <c r="L5" s="460">
        <v>4.5599999999999996</v>
      </c>
      <c r="M5" s="463">
        <v>616.15992240000003</v>
      </c>
      <c r="N5" s="464">
        <v>16572.267</v>
      </c>
      <c r="P5" s="342" t="s">
        <v>106</v>
      </c>
      <c r="Q5" s="343">
        <v>26134.491999999998</v>
      </c>
      <c r="R5" s="343">
        <v>62577.341999999997</v>
      </c>
      <c r="S5" s="460">
        <v>4.51</v>
      </c>
      <c r="T5" s="463">
        <v>2822.2381241999997</v>
      </c>
      <c r="U5" s="464">
        <v>88711.834000000003</v>
      </c>
    </row>
    <row r="6" spans="2:21" x14ac:dyDescent="0.2">
      <c r="B6" s="344" t="s">
        <v>92</v>
      </c>
      <c r="C6" s="341">
        <v>13.6</v>
      </c>
      <c r="D6" s="23">
        <v>17.642330000000001</v>
      </c>
      <c r="E6" s="461">
        <v>5.7</v>
      </c>
      <c r="F6" s="465">
        <v>0.7752</v>
      </c>
      <c r="G6" s="466">
        <v>31.242330000000003</v>
      </c>
      <c r="I6" s="344" t="s">
        <v>92</v>
      </c>
      <c r="J6" s="341">
        <v>2712.1</v>
      </c>
      <c r="K6" s="341">
        <v>6126.6009999999997</v>
      </c>
      <c r="L6" s="461">
        <v>7.2</v>
      </c>
      <c r="M6" s="465">
        <v>441.11527199999995</v>
      </c>
      <c r="N6" s="466">
        <v>8838.7009999999991</v>
      </c>
      <c r="P6" s="344" t="s">
        <v>92</v>
      </c>
      <c r="Q6" s="341">
        <v>21655.496999999999</v>
      </c>
      <c r="R6" s="341">
        <v>17479.114000000001</v>
      </c>
      <c r="S6" s="461">
        <v>9.16</v>
      </c>
      <c r="T6" s="465">
        <v>1601.0868424</v>
      </c>
      <c r="U6" s="466">
        <v>39134.611000000004</v>
      </c>
    </row>
    <row r="7" spans="2:21" x14ac:dyDescent="0.2">
      <c r="B7" s="345" t="s">
        <v>105</v>
      </c>
      <c r="C7" s="341">
        <v>2.7056399999999998</v>
      </c>
      <c r="D7" s="23">
        <v>42.14284</v>
      </c>
      <c r="E7" s="461">
        <v>2.77</v>
      </c>
      <c r="F7" s="465">
        <v>7.494622799999999E-2</v>
      </c>
      <c r="G7" s="466">
        <v>44.848480000000002</v>
      </c>
      <c r="I7" s="345" t="s">
        <v>105</v>
      </c>
      <c r="J7" s="341">
        <v>347.90800000000002</v>
      </c>
      <c r="K7" s="341">
        <v>7377.8130000000001</v>
      </c>
      <c r="L7" s="461">
        <v>6.37</v>
      </c>
      <c r="M7" s="465">
        <v>469.96668810000006</v>
      </c>
      <c r="N7" s="466">
        <v>7725.7210000000005</v>
      </c>
      <c r="P7" s="345" t="s">
        <v>105</v>
      </c>
      <c r="Q7" s="341">
        <v>4478.9949999999999</v>
      </c>
      <c r="R7" s="341">
        <v>45012.286999999997</v>
      </c>
      <c r="S7" s="461">
        <v>5.59</v>
      </c>
      <c r="T7" s="465">
        <v>2516.1868433</v>
      </c>
      <c r="U7" s="466">
        <v>49491.281999999999</v>
      </c>
    </row>
    <row r="8" spans="2:21" ht="13.5" thickBot="1" x14ac:dyDescent="0.25">
      <c r="B8" s="346" t="s">
        <v>99</v>
      </c>
      <c r="C8" s="347">
        <v>0</v>
      </c>
      <c r="D8" s="23">
        <v>5.9000000000000007E-3</v>
      </c>
      <c r="E8" s="462">
        <v>89.15</v>
      </c>
      <c r="F8" s="467">
        <v>0</v>
      </c>
      <c r="G8" s="468">
        <v>5.9000000000000007E-3</v>
      </c>
      <c r="I8" s="346" t="s">
        <v>99</v>
      </c>
      <c r="J8" s="583">
        <v>0</v>
      </c>
      <c r="K8" s="347">
        <v>4.0000000000000001E-3</v>
      </c>
      <c r="L8" s="462">
        <v>89.15</v>
      </c>
      <c r="M8" s="467">
        <v>3.5660000000000002E-3</v>
      </c>
      <c r="N8" s="468">
        <v>4.0000000000000001E-3</v>
      </c>
      <c r="P8" s="346" t="s">
        <v>99</v>
      </c>
      <c r="Q8" s="347">
        <v>0</v>
      </c>
      <c r="R8" s="347">
        <v>0.28299999999999997</v>
      </c>
      <c r="S8" s="462">
        <v>89.15</v>
      </c>
      <c r="T8" s="467">
        <v>0.25229449999999998</v>
      </c>
      <c r="U8" s="468">
        <v>0.28299999999999997</v>
      </c>
    </row>
    <row r="9" spans="2:21" x14ac:dyDescent="0.2">
      <c r="D9" s="584"/>
      <c r="J9" s="584"/>
    </row>
    <row r="11" spans="2:21" ht="38.25" customHeight="1" x14ac:dyDescent="0.2">
      <c r="B11" s="854" t="s">
        <v>474</v>
      </c>
      <c r="C11" s="855"/>
      <c r="D11" s="855"/>
      <c r="E11" s="855"/>
      <c r="F11" s="855"/>
      <c r="G11" s="855"/>
      <c r="I11" s="854" t="s">
        <v>487</v>
      </c>
      <c r="J11" s="855"/>
      <c r="K11" s="855"/>
      <c r="L11" s="855"/>
      <c r="M11" s="855"/>
      <c r="N11" s="855"/>
      <c r="P11" s="854" t="s">
        <v>475</v>
      </c>
      <c r="Q11" s="855"/>
      <c r="R11" s="855"/>
      <c r="S11" s="855"/>
      <c r="T11" s="855"/>
      <c r="U11" s="855"/>
    </row>
    <row r="12" spans="2:21" ht="13.5" thickBot="1" x14ac:dyDescent="0.25">
      <c r="B12" s="439"/>
      <c r="C12" s="439" t="s">
        <v>78</v>
      </c>
      <c r="D12" s="439" t="s">
        <v>308</v>
      </c>
      <c r="E12" s="459" t="s">
        <v>82</v>
      </c>
      <c r="F12" s="439" t="s">
        <v>309</v>
      </c>
      <c r="G12" s="439" t="s">
        <v>486</v>
      </c>
      <c r="I12" s="439"/>
      <c r="J12" s="439" t="s">
        <v>78</v>
      </c>
      <c r="K12" s="439" t="s">
        <v>308</v>
      </c>
      <c r="L12" s="459" t="s">
        <v>82</v>
      </c>
      <c r="M12" s="439" t="s">
        <v>309</v>
      </c>
      <c r="N12" s="439" t="s">
        <v>486</v>
      </c>
      <c r="P12" s="439"/>
      <c r="Q12" s="439" t="s">
        <v>78</v>
      </c>
      <c r="R12" s="439" t="s">
        <v>308</v>
      </c>
      <c r="S12" s="459" t="s">
        <v>82</v>
      </c>
      <c r="T12" s="439" t="s">
        <v>309</v>
      </c>
      <c r="U12" s="439" t="s">
        <v>486</v>
      </c>
    </row>
    <row r="13" spans="2:21" x14ac:dyDescent="0.2">
      <c r="B13" s="342" t="s">
        <v>119</v>
      </c>
      <c r="C13" s="551">
        <v>0</v>
      </c>
      <c r="D13" s="343">
        <v>0</v>
      </c>
      <c r="E13" s="460">
        <v>0</v>
      </c>
      <c r="F13" s="463">
        <f t="shared" ref="F13:F19" si="0">D13*E13/100</f>
        <v>0</v>
      </c>
      <c r="G13" s="464">
        <f t="shared" ref="G13:G19" si="1">C13+D13</f>
        <v>0</v>
      </c>
      <c r="I13" s="342" t="s">
        <v>119</v>
      </c>
      <c r="J13" s="343">
        <v>0</v>
      </c>
      <c r="K13" s="343">
        <v>0</v>
      </c>
      <c r="L13" s="460">
        <v>0</v>
      </c>
      <c r="M13" s="463">
        <f t="shared" ref="M13:M19" si="2">K13*L13/100</f>
        <v>0</v>
      </c>
      <c r="N13" s="464">
        <f t="shared" ref="N13:N19" si="3">J13+K13</f>
        <v>0</v>
      </c>
      <c r="P13" s="342" t="s">
        <v>119</v>
      </c>
      <c r="Q13" s="343"/>
      <c r="R13" s="343">
        <v>0</v>
      </c>
      <c r="S13" s="460">
        <v>0</v>
      </c>
      <c r="T13" s="463">
        <f t="shared" ref="T13:T19" si="4">R13*S13/100</f>
        <v>0</v>
      </c>
      <c r="U13" s="464">
        <f t="shared" ref="U13:U19" si="5">Q13+R13</f>
        <v>0</v>
      </c>
    </row>
    <row r="14" spans="2:21" x14ac:dyDescent="0.2">
      <c r="B14" s="344" t="s">
        <v>120</v>
      </c>
      <c r="C14" s="551">
        <v>0</v>
      </c>
      <c r="D14" s="341">
        <v>0</v>
      </c>
      <c r="E14" s="461">
        <v>0</v>
      </c>
      <c r="F14" s="465">
        <f t="shared" si="0"/>
        <v>0</v>
      </c>
      <c r="G14" s="466">
        <f t="shared" si="1"/>
        <v>0</v>
      </c>
      <c r="I14" s="344" t="s">
        <v>120</v>
      </c>
      <c r="J14" s="341">
        <v>0</v>
      </c>
      <c r="K14" s="341">
        <v>0</v>
      </c>
      <c r="L14" s="461">
        <v>0</v>
      </c>
      <c r="M14" s="465">
        <f t="shared" si="2"/>
        <v>0</v>
      </c>
      <c r="N14" s="466">
        <f t="shared" si="3"/>
        <v>0</v>
      </c>
      <c r="P14" s="344" t="s">
        <v>120</v>
      </c>
      <c r="Q14" s="341"/>
      <c r="R14" s="341">
        <v>0</v>
      </c>
      <c r="S14" s="461">
        <v>0</v>
      </c>
      <c r="T14" s="465">
        <f t="shared" si="4"/>
        <v>0</v>
      </c>
      <c r="U14" s="466">
        <f t="shared" si="5"/>
        <v>0</v>
      </c>
    </row>
    <row r="15" spans="2:21" x14ac:dyDescent="0.2">
      <c r="B15" s="345" t="s">
        <v>121</v>
      </c>
      <c r="C15" s="551">
        <v>0</v>
      </c>
      <c r="D15" s="341">
        <v>0</v>
      </c>
      <c r="E15" s="461">
        <v>0</v>
      </c>
      <c r="F15" s="465">
        <f t="shared" si="0"/>
        <v>0</v>
      </c>
      <c r="G15" s="466">
        <f t="shared" si="1"/>
        <v>0</v>
      </c>
      <c r="I15" s="345" t="s">
        <v>121</v>
      </c>
      <c r="J15" s="341">
        <v>0</v>
      </c>
      <c r="K15" s="341">
        <v>0</v>
      </c>
      <c r="L15" s="461">
        <v>0</v>
      </c>
      <c r="M15" s="465">
        <f t="shared" si="2"/>
        <v>0</v>
      </c>
      <c r="N15" s="466">
        <f t="shared" si="3"/>
        <v>0</v>
      </c>
      <c r="P15" s="345" t="s">
        <v>121</v>
      </c>
      <c r="Q15" s="341"/>
      <c r="R15" s="341">
        <v>0</v>
      </c>
      <c r="S15" s="461">
        <v>0</v>
      </c>
      <c r="T15" s="465">
        <f t="shared" si="4"/>
        <v>0</v>
      </c>
      <c r="U15" s="466">
        <f t="shared" si="5"/>
        <v>0</v>
      </c>
    </row>
    <row r="16" spans="2:21" x14ac:dyDescent="0.2">
      <c r="B16" s="345" t="s">
        <v>122</v>
      </c>
      <c r="C16" s="551">
        <v>0</v>
      </c>
      <c r="D16" s="341">
        <v>0</v>
      </c>
      <c r="E16" s="461">
        <v>0</v>
      </c>
      <c r="F16" s="465">
        <f t="shared" si="0"/>
        <v>0</v>
      </c>
      <c r="G16" s="466">
        <f t="shared" si="1"/>
        <v>0</v>
      </c>
      <c r="I16" s="345" t="s">
        <v>122</v>
      </c>
      <c r="J16" s="341">
        <v>0</v>
      </c>
      <c r="K16" s="341">
        <v>0</v>
      </c>
      <c r="L16" s="461">
        <v>0</v>
      </c>
      <c r="M16" s="465">
        <f t="shared" si="2"/>
        <v>0</v>
      </c>
      <c r="N16" s="466">
        <f t="shared" si="3"/>
        <v>0</v>
      </c>
      <c r="P16" s="345" t="s">
        <v>122</v>
      </c>
      <c r="Q16" s="341"/>
      <c r="R16" s="341">
        <v>0</v>
      </c>
      <c r="S16" s="461">
        <v>0</v>
      </c>
      <c r="T16" s="465">
        <f t="shared" si="4"/>
        <v>0</v>
      </c>
      <c r="U16" s="466">
        <f t="shared" si="5"/>
        <v>0</v>
      </c>
    </row>
    <row r="17" spans="2:21" x14ac:dyDescent="0.2">
      <c r="B17" s="345" t="s">
        <v>123</v>
      </c>
      <c r="C17" s="551">
        <v>0</v>
      </c>
      <c r="D17" s="341">
        <v>5.9000000000000007E-3</v>
      </c>
      <c r="E17" s="461">
        <v>89.15</v>
      </c>
      <c r="F17" s="465">
        <f t="shared" si="0"/>
        <v>5.2598500000000017E-3</v>
      </c>
      <c r="G17" s="466">
        <f t="shared" si="1"/>
        <v>5.9000000000000007E-3</v>
      </c>
      <c r="I17" s="345" t="s">
        <v>123</v>
      </c>
      <c r="J17" s="341">
        <v>0</v>
      </c>
      <c r="K17" s="341">
        <v>4.0000000000000001E-3</v>
      </c>
      <c r="L17" s="461">
        <v>89.15</v>
      </c>
      <c r="M17" s="465">
        <f t="shared" si="2"/>
        <v>3.5660000000000002E-3</v>
      </c>
      <c r="N17" s="466">
        <f t="shared" si="3"/>
        <v>4.0000000000000001E-3</v>
      </c>
      <c r="P17" s="345" t="s">
        <v>123</v>
      </c>
      <c r="Q17" s="341"/>
      <c r="R17" s="341">
        <v>0.28299999999999997</v>
      </c>
      <c r="S17" s="461">
        <v>89.15</v>
      </c>
      <c r="T17" s="465">
        <f t="shared" si="4"/>
        <v>0.25229449999999998</v>
      </c>
      <c r="U17" s="466">
        <f t="shared" si="5"/>
        <v>0.28299999999999997</v>
      </c>
    </row>
    <row r="18" spans="2:21" x14ac:dyDescent="0.2">
      <c r="B18" s="345" t="s">
        <v>124</v>
      </c>
      <c r="C18" s="551">
        <v>0</v>
      </c>
      <c r="D18" s="341">
        <v>0</v>
      </c>
      <c r="E18" s="461">
        <v>0</v>
      </c>
      <c r="F18" s="465">
        <f t="shared" si="0"/>
        <v>0</v>
      </c>
      <c r="G18" s="466">
        <f t="shared" si="1"/>
        <v>0</v>
      </c>
      <c r="I18" s="345" t="s">
        <v>124</v>
      </c>
      <c r="J18" s="341">
        <v>0</v>
      </c>
      <c r="K18" s="341">
        <v>0</v>
      </c>
      <c r="L18" s="461">
        <v>0</v>
      </c>
      <c r="M18" s="465">
        <f t="shared" si="2"/>
        <v>0</v>
      </c>
      <c r="N18" s="466">
        <f t="shared" si="3"/>
        <v>0</v>
      </c>
      <c r="P18" s="345" t="s">
        <v>124</v>
      </c>
      <c r="Q18" s="341"/>
      <c r="R18" s="341">
        <v>0</v>
      </c>
      <c r="S18" s="461">
        <v>0</v>
      </c>
      <c r="T18" s="465">
        <f t="shared" si="4"/>
        <v>0</v>
      </c>
      <c r="U18" s="466">
        <f t="shared" si="5"/>
        <v>0</v>
      </c>
    </row>
    <row r="19" spans="2:21" ht="13.5" thickBot="1" x14ac:dyDescent="0.25">
      <c r="B19" s="346" t="s">
        <v>125</v>
      </c>
      <c r="C19" s="551">
        <v>0</v>
      </c>
      <c r="D19" s="347">
        <v>0</v>
      </c>
      <c r="E19" s="462">
        <v>0</v>
      </c>
      <c r="F19" s="467">
        <f t="shared" si="0"/>
        <v>0</v>
      </c>
      <c r="G19" s="468">
        <f t="shared" si="1"/>
        <v>0</v>
      </c>
      <c r="I19" s="346" t="s">
        <v>125</v>
      </c>
      <c r="J19" s="347">
        <v>0</v>
      </c>
      <c r="K19" s="347">
        <v>0</v>
      </c>
      <c r="L19" s="462">
        <v>0</v>
      </c>
      <c r="M19" s="467">
        <f t="shared" si="2"/>
        <v>0</v>
      </c>
      <c r="N19" s="468">
        <f t="shared" si="3"/>
        <v>0</v>
      </c>
      <c r="P19" s="346" t="s">
        <v>125</v>
      </c>
      <c r="Q19" s="347"/>
      <c r="R19" s="347">
        <v>0</v>
      </c>
      <c r="S19" s="462">
        <v>0</v>
      </c>
      <c r="T19" s="467">
        <f t="shared" si="4"/>
        <v>0</v>
      </c>
      <c r="U19" s="468">
        <f t="shared" si="5"/>
        <v>0</v>
      </c>
    </row>
    <row r="20" spans="2:21" x14ac:dyDescent="0.2">
      <c r="C20" s="584"/>
    </row>
    <row r="22" spans="2:21" ht="38.25" customHeight="1" x14ac:dyDescent="0.2">
      <c r="B22" s="854" t="s">
        <v>473</v>
      </c>
      <c r="C22" s="855"/>
      <c r="D22" s="855"/>
      <c r="E22" s="855"/>
      <c r="F22" s="855"/>
      <c r="G22" s="855"/>
      <c r="I22" s="854" t="s">
        <v>660</v>
      </c>
      <c r="J22" s="855"/>
      <c r="K22" s="855"/>
      <c r="L22" s="855"/>
      <c r="M22" s="855"/>
      <c r="N22" s="855"/>
      <c r="P22" s="854" t="s">
        <v>476</v>
      </c>
      <c r="Q22" s="855"/>
      <c r="R22" s="855"/>
      <c r="S22" s="855"/>
      <c r="T22" s="855"/>
      <c r="U22" s="855"/>
    </row>
    <row r="23" spans="2:21" ht="13.5" thickBot="1" x14ac:dyDescent="0.25">
      <c r="B23" s="439"/>
      <c r="C23" s="439" t="s">
        <v>78</v>
      </c>
      <c r="D23" s="439" t="s">
        <v>308</v>
      </c>
      <c r="E23" s="459" t="s">
        <v>82</v>
      </c>
      <c r="F23" s="439" t="s">
        <v>309</v>
      </c>
      <c r="G23" s="439" t="s">
        <v>486</v>
      </c>
      <c r="I23" s="439"/>
      <c r="J23" s="439" t="s">
        <v>78</v>
      </c>
      <c r="K23" s="439" t="s">
        <v>308</v>
      </c>
      <c r="L23" s="459" t="s">
        <v>82</v>
      </c>
      <c r="M23" s="439" t="s">
        <v>309</v>
      </c>
      <c r="N23" s="439" t="s">
        <v>486</v>
      </c>
      <c r="P23" s="439"/>
      <c r="Q23" s="439" t="s">
        <v>78</v>
      </c>
      <c r="R23" s="439" t="s">
        <v>308</v>
      </c>
      <c r="S23" s="459" t="s">
        <v>82</v>
      </c>
      <c r="T23" s="439" t="s">
        <v>309</v>
      </c>
      <c r="U23" s="439" t="s">
        <v>486</v>
      </c>
    </row>
    <row r="24" spans="2:21" x14ac:dyDescent="0.2">
      <c r="B24" s="342" t="s">
        <v>127</v>
      </c>
      <c r="C24" s="343">
        <v>0</v>
      </c>
      <c r="D24" s="343">
        <v>0</v>
      </c>
      <c r="E24" s="460">
        <v>0</v>
      </c>
      <c r="F24" s="463">
        <f t="shared" ref="F24:F32" si="6">D24*E24/100</f>
        <v>0</v>
      </c>
      <c r="G24" s="464">
        <f t="shared" ref="G24:G32" si="7">C24+D24</f>
        <v>0</v>
      </c>
      <c r="I24" s="342" t="s">
        <v>127</v>
      </c>
      <c r="J24" s="343">
        <v>0</v>
      </c>
      <c r="K24" s="343">
        <v>0</v>
      </c>
      <c r="L24" s="460">
        <v>0</v>
      </c>
      <c r="M24" s="463">
        <f t="shared" ref="M24:M32" si="8">K24*L24/100</f>
        <v>0</v>
      </c>
      <c r="N24" s="464">
        <f t="shared" ref="N24:N32" si="9">J24+K24</f>
        <v>0</v>
      </c>
      <c r="P24" s="342" t="s">
        <v>127</v>
      </c>
      <c r="Q24" s="343"/>
      <c r="R24" s="343">
        <v>0</v>
      </c>
      <c r="S24" s="460">
        <v>0</v>
      </c>
      <c r="T24" s="463">
        <f t="shared" ref="T24:T32" si="10">R24*S24/100</f>
        <v>0</v>
      </c>
      <c r="U24" s="464">
        <f t="shared" ref="U24:U32" si="11">Q24+R24</f>
        <v>0</v>
      </c>
    </row>
    <row r="25" spans="2:21" x14ac:dyDescent="0.2">
      <c r="B25" s="344" t="s">
        <v>128</v>
      </c>
      <c r="C25" s="341">
        <v>0</v>
      </c>
      <c r="D25" s="341">
        <v>5.9000000000000007E-3</v>
      </c>
      <c r="E25" s="461">
        <v>89.15</v>
      </c>
      <c r="F25" s="465">
        <f t="shared" si="6"/>
        <v>5.2598500000000017E-3</v>
      </c>
      <c r="G25" s="466">
        <f t="shared" si="7"/>
        <v>5.9000000000000007E-3</v>
      </c>
      <c r="I25" s="344" t="s">
        <v>128</v>
      </c>
      <c r="J25" s="341">
        <v>0</v>
      </c>
      <c r="K25" s="341">
        <v>4.0000000000000001E-3</v>
      </c>
      <c r="L25" s="461">
        <v>89.15</v>
      </c>
      <c r="M25" s="465">
        <f t="shared" si="8"/>
        <v>3.5660000000000002E-3</v>
      </c>
      <c r="N25" s="466">
        <f t="shared" si="9"/>
        <v>4.0000000000000001E-3</v>
      </c>
      <c r="P25" s="344" t="s">
        <v>128</v>
      </c>
      <c r="Q25" s="341"/>
      <c r="R25" s="341">
        <v>0.28299999999999997</v>
      </c>
      <c r="S25" s="461">
        <v>89.15</v>
      </c>
      <c r="T25" s="465">
        <f t="shared" si="10"/>
        <v>0.25229449999999998</v>
      </c>
      <c r="U25" s="466">
        <f t="shared" si="11"/>
        <v>0.28299999999999997</v>
      </c>
    </row>
    <row r="26" spans="2:21" x14ac:dyDescent="0.2">
      <c r="B26" s="344" t="s">
        <v>129</v>
      </c>
      <c r="C26" s="341">
        <v>0</v>
      </c>
      <c r="D26" s="341">
        <v>0</v>
      </c>
      <c r="E26" s="461">
        <v>0</v>
      </c>
      <c r="F26" s="465">
        <f t="shared" si="6"/>
        <v>0</v>
      </c>
      <c r="G26" s="466">
        <f t="shared" si="7"/>
        <v>0</v>
      </c>
      <c r="I26" s="344" t="s">
        <v>129</v>
      </c>
      <c r="J26" s="341">
        <v>0</v>
      </c>
      <c r="K26" s="341">
        <v>0</v>
      </c>
      <c r="L26" s="461">
        <v>0</v>
      </c>
      <c r="M26" s="465">
        <f t="shared" si="8"/>
        <v>0</v>
      </c>
      <c r="N26" s="466">
        <f t="shared" si="9"/>
        <v>0</v>
      </c>
      <c r="P26" s="344" t="s">
        <v>129</v>
      </c>
      <c r="Q26" s="341"/>
      <c r="R26" s="341">
        <v>0</v>
      </c>
      <c r="S26" s="461">
        <v>0</v>
      </c>
      <c r="T26" s="465">
        <f t="shared" si="10"/>
        <v>0</v>
      </c>
      <c r="U26" s="466">
        <f t="shared" si="11"/>
        <v>0</v>
      </c>
    </row>
    <row r="27" spans="2:21" x14ac:dyDescent="0.2">
      <c r="B27" s="344" t="s">
        <v>130</v>
      </c>
      <c r="C27" s="341">
        <v>0</v>
      </c>
      <c r="D27" s="341">
        <v>0</v>
      </c>
      <c r="E27" s="461">
        <v>0</v>
      </c>
      <c r="F27" s="465">
        <f t="shared" si="6"/>
        <v>0</v>
      </c>
      <c r="G27" s="466">
        <f t="shared" si="7"/>
        <v>0</v>
      </c>
      <c r="I27" s="344" t="s">
        <v>130</v>
      </c>
      <c r="J27" s="341">
        <v>0</v>
      </c>
      <c r="K27" s="341">
        <v>0</v>
      </c>
      <c r="L27" s="461">
        <v>0</v>
      </c>
      <c r="M27" s="465">
        <f t="shared" si="8"/>
        <v>0</v>
      </c>
      <c r="N27" s="466">
        <f t="shared" si="9"/>
        <v>0</v>
      </c>
      <c r="P27" s="344" t="s">
        <v>130</v>
      </c>
      <c r="Q27" s="341"/>
      <c r="R27" s="341">
        <v>0</v>
      </c>
      <c r="S27" s="461">
        <v>0</v>
      </c>
      <c r="T27" s="465">
        <f t="shared" si="10"/>
        <v>0</v>
      </c>
      <c r="U27" s="466">
        <f t="shared" si="11"/>
        <v>0</v>
      </c>
    </row>
    <row r="28" spans="2:21" x14ac:dyDescent="0.2">
      <c r="B28" s="344" t="s">
        <v>131</v>
      </c>
      <c r="C28" s="341">
        <v>0</v>
      </c>
      <c r="D28" s="341">
        <v>0</v>
      </c>
      <c r="E28" s="461">
        <v>0</v>
      </c>
      <c r="F28" s="465">
        <f t="shared" si="6"/>
        <v>0</v>
      </c>
      <c r="G28" s="466">
        <f t="shared" si="7"/>
        <v>0</v>
      </c>
      <c r="I28" s="344" t="s">
        <v>131</v>
      </c>
      <c r="J28" s="341">
        <v>0</v>
      </c>
      <c r="K28" s="341">
        <v>0</v>
      </c>
      <c r="L28" s="461">
        <v>0</v>
      </c>
      <c r="M28" s="465">
        <f t="shared" si="8"/>
        <v>0</v>
      </c>
      <c r="N28" s="466">
        <f t="shared" si="9"/>
        <v>0</v>
      </c>
      <c r="P28" s="344" t="s">
        <v>131</v>
      </c>
      <c r="Q28" s="341"/>
      <c r="R28" s="341">
        <v>0</v>
      </c>
      <c r="S28" s="461">
        <v>0</v>
      </c>
      <c r="T28" s="465">
        <f t="shared" si="10"/>
        <v>0</v>
      </c>
      <c r="U28" s="466">
        <f t="shared" si="11"/>
        <v>0</v>
      </c>
    </row>
    <row r="29" spans="2:21" x14ac:dyDescent="0.2">
      <c r="B29" s="344" t="s">
        <v>132</v>
      </c>
      <c r="C29" s="341">
        <v>0</v>
      </c>
      <c r="D29" s="341">
        <v>0</v>
      </c>
      <c r="E29" s="461">
        <v>0</v>
      </c>
      <c r="F29" s="465">
        <f t="shared" si="6"/>
        <v>0</v>
      </c>
      <c r="G29" s="466">
        <f t="shared" si="7"/>
        <v>0</v>
      </c>
      <c r="I29" s="344" t="s">
        <v>132</v>
      </c>
      <c r="J29" s="341">
        <v>0</v>
      </c>
      <c r="K29" s="341">
        <v>0</v>
      </c>
      <c r="L29" s="461">
        <v>0</v>
      </c>
      <c r="M29" s="465">
        <f t="shared" si="8"/>
        <v>0</v>
      </c>
      <c r="N29" s="466">
        <f t="shared" si="9"/>
        <v>0</v>
      </c>
      <c r="P29" s="344" t="s">
        <v>132</v>
      </c>
      <c r="Q29" s="341"/>
      <c r="R29" s="341">
        <v>0</v>
      </c>
      <c r="S29" s="461">
        <v>0</v>
      </c>
      <c r="T29" s="465">
        <f t="shared" si="10"/>
        <v>0</v>
      </c>
      <c r="U29" s="466">
        <f t="shared" si="11"/>
        <v>0</v>
      </c>
    </row>
    <row r="30" spans="2:21" x14ac:dyDescent="0.2">
      <c r="B30" s="344" t="s">
        <v>133</v>
      </c>
      <c r="C30" s="341">
        <v>0</v>
      </c>
      <c r="D30" s="341">
        <v>0</v>
      </c>
      <c r="E30" s="461">
        <v>0</v>
      </c>
      <c r="F30" s="465">
        <f t="shared" si="6"/>
        <v>0</v>
      </c>
      <c r="G30" s="466">
        <f t="shared" si="7"/>
        <v>0</v>
      </c>
      <c r="I30" s="344" t="s">
        <v>133</v>
      </c>
      <c r="J30" s="341">
        <v>0</v>
      </c>
      <c r="K30" s="341">
        <v>0</v>
      </c>
      <c r="L30" s="461">
        <v>0</v>
      </c>
      <c r="M30" s="465">
        <f t="shared" si="8"/>
        <v>0</v>
      </c>
      <c r="N30" s="466">
        <f t="shared" si="9"/>
        <v>0</v>
      </c>
      <c r="P30" s="344" t="s">
        <v>133</v>
      </c>
      <c r="Q30" s="341"/>
      <c r="R30" s="341">
        <v>0</v>
      </c>
      <c r="S30" s="461">
        <v>0</v>
      </c>
      <c r="T30" s="465">
        <f t="shared" si="10"/>
        <v>0</v>
      </c>
      <c r="U30" s="466">
        <f t="shared" si="11"/>
        <v>0</v>
      </c>
    </row>
    <row r="31" spans="2:21" x14ac:dyDescent="0.2">
      <c r="B31" s="344" t="s">
        <v>134</v>
      </c>
      <c r="C31" s="341">
        <v>0</v>
      </c>
      <c r="D31" s="341">
        <v>0</v>
      </c>
      <c r="E31" s="461">
        <v>0</v>
      </c>
      <c r="F31" s="465">
        <f t="shared" si="6"/>
        <v>0</v>
      </c>
      <c r="G31" s="466">
        <f t="shared" si="7"/>
        <v>0</v>
      </c>
      <c r="I31" s="344" t="s">
        <v>134</v>
      </c>
      <c r="J31" s="341">
        <v>0</v>
      </c>
      <c r="K31" s="341">
        <v>0</v>
      </c>
      <c r="L31" s="461">
        <v>0</v>
      </c>
      <c r="M31" s="465">
        <f t="shared" si="8"/>
        <v>0</v>
      </c>
      <c r="N31" s="466">
        <f t="shared" si="9"/>
        <v>0</v>
      </c>
      <c r="P31" s="344" t="s">
        <v>134</v>
      </c>
      <c r="Q31" s="341"/>
      <c r="R31" s="341">
        <v>0</v>
      </c>
      <c r="S31" s="461">
        <v>0</v>
      </c>
      <c r="T31" s="465">
        <f t="shared" si="10"/>
        <v>0</v>
      </c>
      <c r="U31" s="466">
        <f t="shared" si="11"/>
        <v>0</v>
      </c>
    </row>
    <row r="32" spans="2:21" ht="13.5" thickBot="1" x14ac:dyDescent="0.25">
      <c r="B32" s="346" t="s">
        <v>135</v>
      </c>
      <c r="C32" s="347">
        <v>0</v>
      </c>
      <c r="D32" s="347">
        <v>0</v>
      </c>
      <c r="E32" s="462">
        <v>0</v>
      </c>
      <c r="F32" s="467">
        <f t="shared" si="6"/>
        <v>0</v>
      </c>
      <c r="G32" s="468">
        <f t="shared" si="7"/>
        <v>0</v>
      </c>
      <c r="I32" s="346" t="s">
        <v>135</v>
      </c>
      <c r="J32" s="347">
        <v>0</v>
      </c>
      <c r="K32" s="347">
        <v>0</v>
      </c>
      <c r="L32" s="462">
        <v>0</v>
      </c>
      <c r="M32" s="467">
        <f t="shared" si="8"/>
        <v>0</v>
      </c>
      <c r="N32" s="468">
        <f t="shared" si="9"/>
        <v>0</v>
      </c>
      <c r="P32" s="346" t="s">
        <v>135</v>
      </c>
      <c r="Q32" s="347"/>
      <c r="R32" s="347">
        <v>0</v>
      </c>
      <c r="S32" s="462">
        <v>0</v>
      </c>
      <c r="T32" s="467">
        <f t="shared" si="10"/>
        <v>0</v>
      </c>
      <c r="U32" s="468">
        <f t="shared" si="11"/>
        <v>0</v>
      </c>
    </row>
    <row r="35" spans="2:21" ht="29.25" customHeight="1" x14ac:dyDescent="0.2">
      <c r="B35" s="854" t="s">
        <v>382</v>
      </c>
      <c r="C35" s="855"/>
      <c r="D35" s="855"/>
      <c r="E35" s="855"/>
      <c r="F35" s="855"/>
      <c r="G35" s="855"/>
      <c r="I35" s="854" t="s">
        <v>383</v>
      </c>
      <c r="J35" s="855"/>
      <c r="K35" s="855"/>
      <c r="L35" s="855"/>
      <c r="M35" s="855"/>
      <c r="N35" s="855"/>
      <c r="P35" s="854" t="s">
        <v>384</v>
      </c>
      <c r="Q35" s="855"/>
      <c r="R35" s="855"/>
      <c r="S35" s="855"/>
      <c r="T35" s="855"/>
      <c r="U35" s="855"/>
    </row>
    <row r="36" spans="2:21" ht="39" thickBot="1" x14ac:dyDescent="0.25">
      <c r="B36" s="439"/>
      <c r="C36" s="439"/>
      <c r="D36" s="439"/>
      <c r="E36" s="439"/>
      <c r="F36" s="439"/>
      <c r="G36" s="340" t="s">
        <v>477</v>
      </c>
      <c r="I36" s="439"/>
      <c r="J36" s="439"/>
      <c r="K36" s="439"/>
      <c r="L36" s="439"/>
      <c r="M36" s="439"/>
      <c r="N36" s="340" t="s">
        <v>488</v>
      </c>
      <c r="P36" s="439"/>
      <c r="Q36" s="439"/>
      <c r="R36" s="439"/>
      <c r="S36" s="439"/>
      <c r="T36" s="439"/>
      <c r="U36" s="340" t="s">
        <v>478</v>
      </c>
    </row>
    <row r="37" spans="2:21" x14ac:dyDescent="0.2">
      <c r="B37" s="342" t="s">
        <v>99</v>
      </c>
      <c r="C37" s="343"/>
      <c r="D37" s="343"/>
      <c r="E37" s="343"/>
      <c r="F37" s="343"/>
      <c r="G37" s="464">
        <f>G8</f>
        <v>5.9000000000000007E-3</v>
      </c>
      <c r="I37" s="342" t="s">
        <v>99</v>
      </c>
      <c r="J37" s="343"/>
      <c r="K37" s="343"/>
      <c r="L37" s="343"/>
      <c r="M37" s="343"/>
      <c r="N37" s="464">
        <f>N8</f>
        <v>4.0000000000000001E-3</v>
      </c>
      <c r="P37" s="342" t="s">
        <v>99</v>
      </c>
      <c r="Q37" s="343"/>
      <c r="R37" s="343"/>
      <c r="S37" s="343"/>
      <c r="T37" s="343"/>
      <c r="U37" s="464">
        <f>U8</f>
        <v>0.28299999999999997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6">
        <f>G7-G8</f>
        <v>44.842580000000005</v>
      </c>
      <c r="I38" s="348" t="s">
        <v>381</v>
      </c>
      <c r="J38" s="341"/>
      <c r="K38" s="341"/>
      <c r="L38" s="341"/>
      <c r="M38" s="341"/>
      <c r="N38" s="466">
        <f>N7-N8</f>
        <v>7725.7170000000006</v>
      </c>
      <c r="P38" s="348" t="s">
        <v>381</v>
      </c>
      <c r="Q38" s="341"/>
      <c r="R38" s="341"/>
      <c r="S38" s="341"/>
      <c r="T38" s="341"/>
      <c r="U38" s="466">
        <f>U7-U8</f>
        <v>49490.998999999996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8">
        <f>G6</f>
        <v>31.242330000000003</v>
      </c>
      <c r="I39" s="346" t="s">
        <v>83</v>
      </c>
      <c r="J39" s="347"/>
      <c r="K39" s="347"/>
      <c r="L39" s="347"/>
      <c r="M39" s="347"/>
      <c r="N39" s="468">
        <f>N6</f>
        <v>8838.7009999999991</v>
      </c>
      <c r="P39" s="346" t="s">
        <v>83</v>
      </c>
      <c r="Q39" s="347"/>
      <c r="R39" s="347"/>
      <c r="S39" s="347"/>
      <c r="T39" s="347"/>
      <c r="U39" s="468">
        <f>U6</f>
        <v>39134.611000000004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54" t="s">
        <v>644</v>
      </c>
      <c r="C3" s="855"/>
      <c r="D3" s="855"/>
      <c r="E3" s="855"/>
      <c r="F3" s="855"/>
      <c r="G3" s="855"/>
      <c r="I3" s="854" t="s">
        <v>646</v>
      </c>
      <c r="J3" s="855"/>
      <c r="K3" s="855"/>
      <c r="L3" s="855"/>
      <c r="M3" s="855"/>
      <c r="N3" s="855"/>
      <c r="P3" s="854" t="s">
        <v>645</v>
      </c>
      <c r="Q3" s="855"/>
      <c r="R3" s="855"/>
      <c r="S3" s="855"/>
      <c r="T3" s="855"/>
      <c r="U3" s="855"/>
    </row>
    <row r="4" spans="2:21" ht="13.5" thickBot="1" x14ac:dyDescent="0.25">
      <c r="B4" s="439"/>
      <c r="C4" s="439" t="s">
        <v>78</v>
      </c>
      <c r="D4" s="439" t="s">
        <v>308</v>
      </c>
      <c r="E4" s="459" t="s">
        <v>82</v>
      </c>
      <c r="F4" s="439" t="s">
        <v>309</v>
      </c>
      <c r="G4" s="439" t="s">
        <v>486</v>
      </c>
      <c r="I4" s="439"/>
      <c r="J4" s="439" t="s">
        <v>78</v>
      </c>
      <c r="K4" s="439" t="s">
        <v>308</v>
      </c>
      <c r="L4" s="459" t="s">
        <v>82</v>
      </c>
      <c r="M4" s="439" t="s">
        <v>309</v>
      </c>
      <c r="N4" s="439" t="s">
        <v>486</v>
      </c>
      <c r="P4" s="439"/>
      <c r="Q4" s="439" t="s">
        <v>78</v>
      </c>
      <c r="R4" s="439" t="s">
        <v>308</v>
      </c>
      <c r="S4" s="459" t="s">
        <v>82</v>
      </c>
      <c r="T4" s="439" t="s">
        <v>309</v>
      </c>
      <c r="U4" s="439" t="s">
        <v>486</v>
      </c>
    </row>
    <row r="5" spans="2:21" x14ac:dyDescent="0.2">
      <c r="B5" s="342" t="s">
        <v>106</v>
      </c>
      <c r="C5" s="343">
        <v>16.338729999999998</v>
      </c>
      <c r="D5" s="343">
        <v>59.816089999999996</v>
      </c>
      <c r="E5" s="343">
        <v>1.7</v>
      </c>
      <c r="F5" s="463">
        <v>1.0168735299999998</v>
      </c>
      <c r="G5" s="464">
        <v>76.154820000000001</v>
      </c>
      <c r="I5" s="342" t="s">
        <v>106</v>
      </c>
      <c r="J5" s="343">
        <v>3059.9879999999998</v>
      </c>
      <c r="K5" s="343">
        <v>13512.279</v>
      </c>
      <c r="L5" s="343">
        <v>4.5599999999999996</v>
      </c>
      <c r="M5" s="463">
        <v>616.15992240000003</v>
      </c>
      <c r="N5" s="464">
        <v>16572.267</v>
      </c>
      <c r="P5" s="342" t="s">
        <v>106</v>
      </c>
      <c r="Q5" s="343">
        <v>26134.491999999998</v>
      </c>
      <c r="R5" s="343">
        <v>62577.341999999997</v>
      </c>
      <c r="S5" s="343">
        <v>4.51</v>
      </c>
      <c r="T5" s="463">
        <v>2822.2381241999997</v>
      </c>
      <c r="U5" s="464">
        <v>88711.834000000003</v>
      </c>
    </row>
    <row r="6" spans="2:21" x14ac:dyDescent="0.2">
      <c r="B6" s="344" t="s">
        <v>92</v>
      </c>
      <c r="C6" s="341">
        <v>13.6</v>
      </c>
      <c r="D6" s="341">
        <v>17.642330000000001</v>
      </c>
      <c r="E6" s="461">
        <v>5.7</v>
      </c>
      <c r="F6" s="465">
        <v>1.0056128100000001</v>
      </c>
      <c r="G6" s="466">
        <v>31.242330000000003</v>
      </c>
      <c r="I6" s="344" t="s">
        <v>92</v>
      </c>
      <c r="J6" s="341">
        <v>2712.1</v>
      </c>
      <c r="K6" s="341">
        <v>6126.6009999999997</v>
      </c>
      <c r="L6" s="461">
        <v>7.2</v>
      </c>
      <c r="M6" s="465">
        <v>441.11527199999995</v>
      </c>
      <c r="N6" s="466">
        <v>8838.7009999999991</v>
      </c>
      <c r="P6" s="344" t="s">
        <v>92</v>
      </c>
      <c r="Q6" s="341">
        <v>21655.496999999999</v>
      </c>
      <c r="R6" s="341">
        <v>17479.114000000001</v>
      </c>
      <c r="S6" s="461">
        <v>9.16</v>
      </c>
      <c r="T6" s="465">
        <v>1601.0868424</v>
      </c>
      <c r="U6" s="466">
        <v>39134.611000000004</v>
      </c>
    </row>
    <row r="7" spans="2:21" x14ac:dyDescent="0.2">
      <c r="B7" s="345" t="s">
        <v>105</v>
      </c>
      <c r="C7" s="341">
        <v>2.7056399999999998</v>
      </c>
      <c r="D7" s="341">
        <v>42.14284</v>
      </c>
      <c r="E7" s="461">
        <v>2.77</v>
      </c>
      <c r="F7" s="465">
        <v>1.167356668</v>
      </c>
      <c r="G7" s="466">
        <v>44.848480000000002</v>
      </c>
      <c r="I7" s="345" t="s">
        <v>105</v>
      </c>
      <c r="J7" s="341">
        <v>347.90800000000002</v>
      </c>
      <c r="K7" s="341">
        <v>7377.8130000000001</v>
      </c>
      <c r="L7" s="461">
        <v>6.37</v>
      </c>
      <c r="M7" s="465">
        <v>469.96668810000006</v>
      </c>
      <c r="N7" s="466">
        <v>7725.7210000000005</v>
      </c>
      <c r="P7" s="345" t="s">
        <v>105</v>
      </c>
      <c r="Q7" s="341">
        <v>4478.9949999999999</v>
      </c>
      <c r="R7" s="341">
        <v>45012.286999999997</v>
      </c>
      <c r="S7" s="461">
        <v>5.59</v>
      </c>
      <c r="T7" s="465">
        <v>2516.1868433</v>
      </c>
      <c r="U7" s="466">
        <v>49491.281999999999</v>
      </c>
    </row>
    <row r="8" spans="2:21" ht="13.5" thickBot="1" x14ac:dyDescent="0.25">
      <c r="B8" s="346" t="s">
        <v>635</v>
      </c>
      <c r="C8" s="347">
        <v>1.3638800000000002</v>
      </c>
      <c r="D8" s="347">
        <v>3.81907</v>
      </c>
      <c r="E8" s="462">
        <v>15.01</v>
      </c>
      <c r="F8" s="467">
        <v>0.57324240699999995</v>
      </c>
      <c r="G8" s="468">
        <v>5.1829499999999999</v>
      </c>
      <c r="I8" s="346" t="s">
        <v>635</v>
      </c>
      <c r="J8" s="347">
        <v>275.27499999999998</v>
      </c>
      <c r="K8" s="347">
        <v>1305.702</v>
      </c>
      <c r="L8" s="462">
        <v>16.46</v>
      </c>
      <c r="M8" s="467">
        <v>214.91854920000003</v>
      </c>
      <c r="N8" s="468">
        <v>1580.9769999999999</v>
      </c>
      <c r="P8" s="346" t="s">
        <v>635</v>
      </c>
      <c r="Q8" s="347">
        <v>1784.9590000000001</v>
      </c>
      <c r="R8" s="347">
        <v>2695.598</v>
      </c>
      <c r="S8" s="462">
        <v>20.94</v>
      </c>
      <c r="T8" s="467">
        <v>564.45822120000003</v>
      </c>
      <c r="U8" s="468">
        <v>4480.5569999999998</v>
      </c>
    </row>
    <row r="11" spans="2:21" ht="38.25" customHeight="1" x14ac:dyDescent="0.2">
      <c r="B11" s="854" t="s">
        <v>631</v>
      </c>
      <c r="C11" s="855"/>
      <c r="D11" s="855"/>
      <c r="E11" s="855"/>
      <c r="F11" s="855"/>
      <c r="G11" s="855"/>
      <c r="I11" s="854" t="s">
        <v>647</v>
      </c>
      <c r="J11" s="855"/>
      <c r="K11" s="855"/>
      <c r="L11" s="855"/>
      <c r="M11" s="855"/>
      <c r="N11" s="855"/>
      <c r="P11" s="854" t="s">
        <v>632</v>
      </c>
      <c r="Q11" s="855"/>
      <c r="R11" s="855"/>
      <c r="S11" s="855"/>
      <c r="T11" s="855"/>
      <c r="U11" s="855"/>
    </row>
    <row r="12" spans="2:21" ht="13.5" thickBot="1" x14ac:dyDescent="0.25">
      <c r="B12" s="439"/>
      <c r="C12" s="439" t="s">
        <v>78</v>
      </c>
      <c r="D12" s="439" t="s">
        <v>308</v>
      </c>
      <c r="E12" s="459" t="s">
        <v>82</v>
      </c>
      <c r="F12" s="439" t="s">
        <v>309</v>
      </c>
      <c r="G12" s="439" t="s">
        <v>486</v>
      </c>
      <c r="I12" s="439"/>
      <c r="J12" s="439" t="s">
        <v>78</v>
      </c>
      <c r="K12" s="439" t="s">
        <v>308</v>
      </c>
      <c r="L12" s="459" t="s">
        <v>82</v>
      </c>
      <c r="M12" s="439" t="s">
        <v>309</v>
      </c>
      <c r="N12" s="439" t="s">
        <v>486</v>
      </c>
      <c r="P12" s="439"/>
      <c r="Q12" s="439" t="s">
        <v>78</v>
      </c>
      <c r="R12" s="439" t="s">
        <v>308</v>
      </c>
      <c r="S12" s="459" t="s">
        <v>82</v>
      </c>
      <c r="T12" s="439" t="s">
        <v>309</v>
      </c>
      <c r="U12" s="439" t="s">
        <v>486</v>
      </c>
    </row>
    <row r="13" spans="2:21" x14ac:dyDescent="0.2">
      <c r="B13" s="342" t="s">
        <v>119</v>
      </c>
      <c r="C13" s="551">
        <v>9.2739999999999989E-2</v>
      </c>
      <c r="D13" s="343">
        <v>0.16215000000000002</v>
      </c>
      <c r="E13" s="460">
        <v>48.88</v>
      </c>
      <c r="F13" s="463">
        <f t="shared" ref="F13:F19" si="0">D13*E13/100</f>
        <v>7.925892000000001E-2</v>
      </c>
      <c r="G13" s="464">
        <f t="shared" ref="G13:G19" si="1">C13+D13</f>
        <v>0.25489000000000001</v>
      </c>
      <c r="I13" s="342" t="s">
        <v>119</v>
      </c>
      <c r="J13" s="343">
        <v>0.79200000000000004</v>
      </c>
      <c r="K13" s="343">
        <v>0.64</v>
      </c>
      <c r="L13" s="460">
        <v>81.72</v>
      </c>
      <c r="M13" s="463">
        <f t="shared" ref="M13:M19" si="2">K13*L13/100</f>
        <v>0.52300800000000003</v>
      </c>
      <c r="N13" s="464">
        <f t="shared" ref="N13:N19" si="3">J13+K13</f>
        <v>1.4319999999999999</v>
      </c>
      <c r="P13" s="342" t="s">
        <v>119</v>
      </c>
      <c r="Q13" s="343">
        <v>120.123</v>
      </c>
      <c r="R13" s="343">
        <v>99.852999999999994</v>
      </c>
      <c r="S13" s="460">
        <v>88.71</v>
      </c>
      <c r="T13" s="463">
        <f t="shared" ref="T13:T19" si="4">R13*S13/100</f>
        <v>88.579596299999992</v>
      </c>
      <c r="U13" s="464">
        <f t="shared" ref="U13:U19" si="5">Q13+R13</f>
        <v>219.976</v>
      </c>
    </row>
    <row r="14" spans="2:21" x14ac:dyDescent="0.2">
      <c r="B14" s="344" t="s">
        <v>120</v>
      </c>
      <c r="C14" s="551">
        <v>0.19857</v>
      </c>
      <c r="D14" s="341">
        <v>0.20201</v>
      </c>
      <c r="E14" s="461">
        <v>66.760000000000005</v>
      </c>
      <c r="F14" s="465">
        <f t="shared" si="0"/>
        <v>0.13486187600000002</v>
      </c>
      <c r="G14" s="466">
        <f t="shared" si="1"/>
        <v>0.40057999999999999</v>
      </c>
      <c r="I14" s="344" t="s">
        <v>120</v>
      </c>
      <c r="J14" s="341">
        <v>15.076000000000001</v>
      </c>
      <c r="K14" s="341">
        <v>10.132999999999999</v>
      </c>
      <c r="L14" s="461">
        <v>73.17</v>
      </c>
      <c r="M14" s="465">
        <f t="shared" si="2"/>
        <v>7.4143160999999997</v>
      </c>
      <c r="N14" s="466">
        <f t="shared" si="3"/>
        <v>25.209</v>
      </c>
      <c r="P14" s="344" t="s">
        <v>120</v>
      </c>
      <c r="Q14" s="341">
        <v>554.80200000000002</v>
      </c>
      <c r="R14" s="341">
        <v>481.52499999999998</v>
      </c>
      <c r="S14" s="461">
        <v>77.2</v>
      </c>
      <c r="T14" s="465">
        <f t="shared" si="4"/>
        <v>371.7373</v>
      </c>
      <c r="U14" s="466">
        <f t="shared" si="5"/>
        <v>1036.327</v>
      </c>
    </row>
    <row r="15" spans="2:21" x14ac:dyDescent="0.2">
      <c r="B15" s="345" t="s">
        <v>121</v>
      </c>
      <c r="C15" s="551">
        <v>0.34445999999999999</v>
      </c>
      <c r="D15" s="341">
        <v>0.5373</v>
      </c>
      <c r="E15" s="461">
        <v>34.54786763616432</v>
      </c>
      <c r="F15" s="465">
        <f t="shared" si="0"/>
        <v>0.18562569280911087</v>
      </c>
      <c r="G15" s="466">
        <f t="shared" si="1"/>
        <v>0.88175999999999999</v>
      </c>
      <c r="I15" s="345" t="s">
        <v>121</v>
      </c>
      <c r="J15" s="341">
        <v>54.807000000000002</v>
      </c>
      <c r="K15" s="341">
        <v>183.46899999999999</v>
      </c>
      <c r="L15" s="461">
        <v>40.855933480948913</v>
      </c>
      <c r="M15" s="465">
        <f t="shared" si="2"/>
        <v>74.957972598162158</v>
      </c>
      <c r="N15" s="466">
        <f t="shared" si="3"/>
        <v>238.27600000000001</v>
      </c>
      <c r="P15" s="345" t="s">
        <v>121</v>
      </c>
      <c r="Q15" s="341">
        <v>707.79399999999998</v>
      </c>
      <c r="R15" s="341">
        <v>754.41499999999996</v>
      </c>
      <c r="S15" s="461">
        <v>41.612091400045045</v>
      </c>
      <c r="T15" s="465">
        <f t="shared" si="4"/>
        <v>313.92785933564983</v>
      </c>
      <c r="U15" s="466">
        <f t="shared" si="5"/>
        <v>1462.2089999999998</v>
      </c>
    </row>
    <row r="16" spans="2:21" x14ac:dyDescent="0.2">
      <c r="B16" s="345" t="s">
        <v>122</v>
      </c>
      <c r="C16" s="551">
        <v>0.34483000000000003</v>
      </c>
      <c r="D16" s="341">
        <v>2.3744699999999996</v>
      </c>
      <c r="E16" s="461">
        <v>19.365691086172816</v>
      </c>
      <c r="F16" s="465">
        <f t="shared" si="0"/>
        <v>0.45983252513384765</v>
      </c>
      <c r="G16" s="466">
        <f t="shared" si="1"/>
        <v>2.7192999999999996</v>
      </c>
      <c r="I16" s="345" t="s">
        <v>122</v>
      </c>
      <c r="J16" s="341">
        <v>105.371</v>
      </c>
      <c r="K16" s="341">
        <v>894.21199999999999</v>
      </c>
      <c r="L16" s="461">
        <v>20.455598873818261</v>
      </c>
      <c r="M16" s="465">
        <f t="shared" si="2"/>
        <v>182.91641980154773</v>
      </c>
      <c r="N16" s="466">
        <f t="shared" si="3"/>
        <v>999.58299999999997</v>
      </c>
      <c r="P16" s="345" t="s">
        <v>122</v>
      </c>
      <c r="Q16" s="341">
        <v>229.91399999999999</v>
      </c>
      <c r="R16" s="341">
        <v>1221.1590000000001</v>
      </c>
      <c r="S16" s="461">
        <v>20.411662443071972</v>
      </c>
      <c r="T16" s="465">
        <f t="shared" si="4"/>
        <v>249.25885297319329</v>
      </c>
      <c r="U16" s="466">
        <f t="shared" si="5"/>
        <v>1451.0730000000001</v>
      </c>
    </row>
    <row r="17" spans="2:21" x14ac:dyDescent="0.2">
      <c r="B17" s="345" t="s">
        <v>123</v>
      </c>
      <c r="C17" s="551">
        <v>0.30889</v>
      </c>
      <c r="D17" s="341">
        <v>0.54153999999999991</v>
      </c>
      <c r="E17" s="461">
        <v>46.91</v>
      </c>
      <c r="F17" s="465">
        <f t="shared" si="0"/>
        <v>0.25403641399999993</v>
      </c>
      <c r="G17" s="466">
        <f t="shared" si="1"/>
        <v>0.85042999999999991</v>
      </c>
      <c r="I17" s="345" t="s">
        <v>123</v>
      </c>
      <c r="J17" s="341">
        <v>83.513999999999996</v>
      </c>
      <c r="K17" s="341">
        <v>217.23400000000001</v>
      </c>
      <c r="L17" s="461">
        <v>50.37</v>
      </c>
      <c r="M17" s="465">
        <f t="shared" si="2"/>
        <v>109.42076579999998</v>
      </c>
      <c r="N17" s="466">
        <f t="shared" si="3"/>
        <v>300.74799999999999</v>
      </c>
      <c r="P17" s="345" t="s">
        <v>123</v>
      </c>
      <c r="Q17" s="341">
        <v>136.64400000000001</v>
      </c>
      <c r="R17" s="341">
        <v>137.84700000000001</v>
      </c>
      <c r="S17" s="461">
        <v>51.63</v>
      </c>
      <c r="T17" s="465">
        <f t="shared" si="4"/>
        <v>71.170406100000008</v>
      </c>
      <c r="U17" s="466">
        <f t="shared" si="5"/>
        <v>274.49099999999999</v>
      </c>
    </row>
    <row r="18" spans="2:21" x14ac:dyDescent="0.2">
      <c r="B18" s="345" t="s">
        <v>124</v>
      </c>
      <c r="C18" s="551">
        <v>5.5820000000000002E-2</v>
      </c>
      <c r="D18" s="341">
        <v>1.6000000000000001E-3</v>
      </c>
      <c r="E18" s="461">
        <v>82.23</v>
      </c>
      <c r="F18" s="465">
        <f t="shared" si="0"/>
        <v>1.3156800000000003E-3</v>
      </c>
      <c r="G18" s="466">
        <f t="shared" si="1"/>
        <v>5.7419999999999999E-2</v>
      </c>
      <c r="I18" s="345" t="s">
        <v>124</v>
      </c>
      <c r="J18" s="341">
        <v>11.654</v>
      </c>
      <c r="K18" s="341">
        <v>1.4E-2</v>
      </c>
      <c r="L18" s="461">
        <v>82.23</v>
      </c>
      <c r="M18" s="465">
        <f t="shared" si="2"/>
        <v>1.1512200000000002E-2</v>
      </c>
      <c r="N18" s="466">
        <f t="shared" si="3"/>
        <v>11.667999999999999</v>
      </c>
      <c r="P18" s="345" t="s">
        <v>124</v>
      </c>
      <c r="Q18" s="341">
        <v>25.289000000000001</v>
      </c>
      <c r="R18" s="341">
        <v>0.8</v>
      </c>
      <c r="S18" s="461">
        <v>82.23</v>
      </c>
      <c r="T18" s="465">
        <f t="shared" si="4"/>
        <v>0.65784000000000009</v>
      </c>
      <c r="U18" s="466">
        <f t="shared" si="5"/>
        <v>26.089000000000002</v>
      </c>
    </row>
    <row r="19" spans="2:21" ht="13.5" thickBot="1" x14ac:dyDescent="0.25">
      <c r="B19" s="346" t="s">
        <v>125</v>
      </c>
      <c r="C19" s="551">
        <v>1.8579999999999999E-2</v>
      </c>
      <c r="D19" s="347">
        <v>0</v>
      </c>
      <c r="E19" s="462">
        <v>0</v>
      </c>
      <c r="F19" s="467">
        <f t="shared" si="0"/>
        <v>0</v>
      </c>
      <c r="G19" s="468">
        <f t="shared" si="1"/>
        <v>1.8579999999999999E-2</v>
      </c>
      <c r="I19" s="346" t="s">
        <v>125</v>
      </c>
      <c r="J19" s="347">
        <v>4.0609999999999999</v>
      </c>
      <c r="K19" s="347">
        <v>0</v>
      </c>
      <c r="L19" s="462">
        <v>0</v>
      </c>
      <c r="M19" s="467">
        <f t="shared" si="2"/>
        <v>0</v>
      </c>
      <c r="N19" s="468">
        <f t="shared" si="3"/>
        <v>4.0609999999999999</v>
      </c>
      <c r="P19" s="346" t="s">
        <v>125</v>
      </c>
      <c r="Q19" s="347">
        <v>10.391</v>
      </c>
      <c r="R19" s="347">
        <v>0</v>
      </c>
      <c r="S19" s="462">
        <v>0</v>
      </c>
      <c r="T19" s="467">
        <f t="shared" si="4"/>
        <v>0</v>
      </c>
      <c r="U19" s="468">
        <f t="shared" si="5"/>
        <v>10.391</v>
      </c>
    </row>
    <row r="20" spans="2:21" x14ac:dyDescent="0.2">
      <c r="C20" s="710"/>
      <c r="J20" s="341"/>
      <c r="Q20" s="341"/>
      <c r="R20" s="341"/>
    </row>
    <row r="22" spans="2:21" ht="38.25" customHeight="1" x14ac:dyDescent="0.2">
      <c r="B22" s="854" t="s">
        <v>633</v>
      </c>
      <c r="C22" s="855"/>
      <c r="D22" s="855"/>
      <c r="E22" s="855"/>
      <c r="F22" s="855"/>
      <c r="G22" s="855"/>
      <c r="I22" s="854" t="s">
        <v>648</v>
      </c>
      <c r="J22" s="855"/>
      <c r="K22" s="855"/>
      <c r="L22" s="855"/>
      <c r="M22" s="855"/>
      <c r="N22" s="855"/>
      <c r="P22" s="854" t="s">
        <v>634</v>
      </c>
      <c r="Q22" s="855"/>
      <c r="R22" s="855"/>
      <c r="S22" s="855"/>
      <c r="T22" s="855"/>
      <c r="U22" s="855"/>
    </row>
    <row r="23" spans="2:21" ht="13.5" thickBot="1" x14ac:dyDescent="0.25">
      <c r="B23" s="439"/>
      <c r="C23" s="439" t="s">
        <v>78</v>
      </c>
      <c r="D23" s="439" t="s">
        <v>308</v>
      </c>
      <c r="E23" s="459" t="s">
        <v>82</v>
      </c>
      <c r="F23" s="439" t="s">
        <v>309</v>
      </c>
      <c r="G23" s="439" t="s">
        <v>486</v>
      </c>
      <c r="I23" s="439"/>
      <c r="J23" s="439" t="s">
        <v>78</v>
      </c>
      <c r="K23" s="439" t="s">
        <v>308</v>
      </c>
      <c r="L23" s="459" t="s">
        <v>82</v>
      </c>
      <c r="M23" s="439" t="s">
        <v>309</v>
      </c>
      <c r="N23" s="439" t="s">
        <v>486</v>
      </c>
      <c r="P23" s="439"/>
      <c r="Q23" s="439" t="s">
        <v>78</v>
      </c>
      <c r="R23" s="439" t="s">
        <v>308</v>
      </c>
      <c r="S23" s="459" t="s">
        <v>82</v>
      </c>
      <c r="T23" s="439" t="s">
        <v>309</v>
      </c>
      <c r="U23" s="439" t="s">
        <v>486</v>
      </c>
    </row>
    <row r="24" spans="2:21" x14ac:dyDescent="0.2">
      <c r="B24" s="342" t="s">
        <v>127</v>
      </c>
      <c r="C24" s="343">
        <v>5.4670000000000003E-2</v>
      </c>
      <c r="D24" s="343">
        <v>0.11763</v>
      </c>
      <c r="E24" s="460">
        <v>58.03</v>
      </c>
      <c r="F24" s="463">
        <f t="shared" ref="F24:F32" si="6">D24*E24/100</f>
        <v>6.8260688999999999E-2</v>
      </c>
      <c r="G24" s="464">
        <f t="shared" ref="G24:G32" si="7">C24+D24</f>
        <v>0.17230000000000001</v>
      </c>
      <c r="I24" s="342" t="s">
        <v>127</v>
      </c>
      <c r="J24" s="343">
        <v>4.5999999999999999E-2</v>
      </c>
      <c r="K24" s="343">
        <v>0</v>
      </c>
      <c r="L24" s="460">
        <v>0</v>
      </c>
      <c r="M24" s="463">
        <f t="shared" ref="M24:M32" si="8">K24*L24/100</f>
        <v>0</v>
      </c>
      <c r="N24" s="464">
        <f t="shared" ref="N24:N32" si="9">J24+K24</f>
        <v>4.5999999999999999E-2</v>
      </c>
      <c r="P24" s="342" t="s">
        <v>127</v>
      </c>
      <c r="Q24" s="343">
        <v>22.282</v>
      </c>
      <c r="R24" s="343">
        <v>0</v>
      </c>
      <c r="S24" s="460">
        <v>0</v>
      </c>
      <c r="T24" s="463">
        <f t="shared" ref="T24:T32" si="10">R24*S24/100</f>
        <v>0</v>
      </c>
      <c r="U24" s="464">
        <f t="shared" ref="U24:U32" si="11">Q24+R24</f>
        <v>22.282</v>
      </c>
    </row>
    <row r="25" spans="2:21" x14ac:dyDescent="0.2">
      <c r="B25" s="344" t="s">
        <v>128</v>
      </c>
      <c r="C25" s="341">
        <v>0.10052</v>
      </c>
      <c r="D25" s="341">
        <v>0.26293</v>
      </c>
      <c r="E25" s="461">
        <v>55.24</v>
      </c>
      <c r="F25" s="465">
        <f t="shared" si="6"/>
        <v>0.14524253200000001</v>
      </c>
      <c r="G25" s="466">
        <f t="shared" si="7"/>
        <v>0.36345</v>
      </c>
      <c r="I25" s="344" t="s">
        <v>128</v>
      </c>
      <c r="J25" s="341">
        <v>3.149</v>
      </c>
      <c r="K25" s="341">
        <v>9.9390000000000001</v>
      </c>
      <c r="L25" s="461">
        <v>74.2</v>
      </c>
      <c r="M25" s="465">
        <f t="shared" si="8"/>
        <v>7.3747379999999998</v>
      </c>
      <c r="N25" s="466">
        <f t="shared" si="9"/>
        <v>13.088000000000001</v>
      </c>
      <c r="P25" s="344" t="s">
        <v>128</v>
      </c>
      <c r="Q25" s="341">
        <v>271.82600000000002</v>
      </c>
      <c r="R25" s="341">
        <v>592.71</v>
      </c>
      <c r="S25" s="461">
        <v>64.39</v>
      </c>
      <c r="T25" s="465">
        <f t="shared" si="10"/>
        <v>381.64596900000004</v>
      </c>
      <c r="U25" s="466">
        <f t="shared" si="11"/>
        <v>864.53600000000006</v>
      </c>
    </row>
    <row r="26" spans="2:21" x14ac:dyDescent="0.2">
      <c r="B26" s="344" t="s">
        <v>129</v>
      </c>
      <c r="C26" s="341">
        <v>0.36631999999999998</v>
      </c>
      <c r="D26" s="341">
        <v>0.11442000000000001</v>
      </c>
      <c r="E26" s="461">
        <v>59.04</v>
      </c>
      <c r="F26" s="465">
        <f t="shared" si="6"/>
        <v>6.7553568000000008E-2</v>
      </c>
      <c r="G26" s="466">
        <f t="shared" si="7"/>
        <v>0.48074</v>
      </c>
      <c r="I26" s="344" t="s">
        <v>129</v>
      </c>
      <c r="J26" s="341">
        <v>46.277999999999999</v>
      </c>
      <c r="K26" s="341">
        <v>2.9220000000000002</v>
      </c>
      <c r="L26" s="461">
        <v>43.88</v>
      </c>
      <c r="M26" s="465">
        <f t="shared" si="8"/>
        <v>1.2821736000000001</v>
      </c>
      <c r="N26" s="466">
        <f t="shared" si="9"/>
        <v>49.199999999999996</v>
      </c>
      <c r="P26" s="344" t="s">
        <v>129</v>
      </c>
      <c r="Q26" s="341">
        <v>959.899</v>
      </c>
      <c r="R26" s="341">
        <v>103.764</v>
      </c>
      <c r="S26" s="461">
        <v>46.93</v>
      </c>
      <c r="T26" s="465">
        <f t="shared" si="10"/>
        <v>48.696445199999999</v>
      </c>
      <c r="U26" s="466">
        <f t="shared" si="11"/>
        <v>1063.663</v>
      </c>
    </row>
    <row r="27" spans="2:21" x14ac:dyDescent="0.2">
      <c r="B27" s="344" t="s">
        <v>130</v>
      </c>
      <c r="C27" s="341">
        <v>0.11589000000000001</v>
      </c>
      <c r="D27" s="341">
        <v>0.22537000000000001</v>
      </c>
      <c r="E27" s="461">
        <v>55.24</v>
      </c>
      <c r="F27" s="465">
        <f t="shared" si="6"/>
        <v>0.12449438800000001</v>
      </c>
      <c r="G27" s="466">
        <f t="shared" si="7"/>
        <v>0.34126000000000001</v>
      </c>
      <c r="I27" s="344" t="s">
        <v>130</v>
      </c>
      <c r="J27" s="341">
        <v>26.334</v>
      </c>
      <c r="K27" s="341">
        <v>77.036000000000001</v>
      </c>
      <c r="L27" s="461">
        <v>63.36</v>
      </c>
      <c r="M27" s="465">
        <f t="shared" si="8"/>
        <v>48.810009600000001</v>
      </c>
      <c r="N27" s="466">
        <f t="shared" si="9"/>
        <v>103.37</v>
      </c>
      <c r="P27" s="344" t="s">
        <v>130</v>
      </c>
      <c r="Q27" s="341">
        <v>189.125</v>
      </c>
      <c r="R27" s="341">
        <v>450.56299999999999</v>
      </c>
      <c r="S27" s="461">
        <v>62.54</v>
      </c>
      <c r="T27" s="465">
        <f t="shared" si="10"/>
        <v>281.7821002</v>
      </c>
      <c r="U27" s="466">
        <f t="shared" si="11"/>
        <v>639.68799999999999</v>
      </c>
    </row>
    <row r="28" spans="2:21" x14ac:dyDescent="0.2">
      <c r="B28" s="344" t="s">
        <v>131</v>
      </c>
      <c r="C28" s="341">
        <v>0.30980000000000002</v>
      </c>
      <c r="D28" s="341">
        <v>0.93020000000000003</v>
      </c>
      <c r="E28" s="461">
        <v>27.44</v>
      </c>
      <c r="F28" s="465">
        <f t="shared" si="6"/>
        <v>0.25524688000000001</v>
      </c>
      <c r="G28" s="466">
        <f t="shared" si="7"/>
        <v>1.24</v>
      </c>
      <c r="I28" s="344" t="s">
        <v>131</v>
      </c>
      <c r="J28" s="341">
        <v>102.164</v>
      </c>
      <c r="K28" s="341">
        <v>355.81099999999998</v>
      </c>
      <c r="L28" s="461">
        <v>27.19</v>
      </c>
      <c r="M28" s="465">
        <f t="shared" si="8"/>
        <v>96.745010899999997</v>
      </c>
      <c r="N28" s="466">
        <f t="shared" si="9"/>
        <v>457.97499999999997</v>
      </c>
      <c r="P28" s="344" t="s">
        <v>131</v>
      </c>
      <c r="Q28" s="341">
        <v>263.31099999999998</v>
      </c>
      <c r="R28" s="341">
        <v>873.68399999999997</v>
      </c>
      <c r="S28" s="461">
        <v>26.02</v>
      </c>
      <c r="T28" s="465">
        <f t="shared" si="10"/>
        <v>227.3325768</v>
      </c>
      <c r="U28" s="466">
        <f t="shared" si="11"/>
        <v>1136.9949999999999</v>
      </c>
    </row>
    <row r="29" spans="2:21" x14ac:dyDescent="0.2">
      <c r="B29" s="344" t="s">
        <v>132</v>
      </c>
      <c r="C29" s="341">
        <v>0.23430000000000001</v>
      </c>
      <c r="D29" s="341">
        <v>1.0911500000000001</v>
      </c>
      <c r="E29" s="461">
        <v>28.62</v>
      </c>
      <c r="F29" s="465">
        <f t="shared" si="6"/>
        <v>0.31228713000000002</v>
      </c>
      <c r="G29" s="466">
        <f t="shared" si="7"/>
        <v>1.32545</v>
      </c>
      <c r="I29" s="344" t="s">
        <v>132</v>
      </c>
      <c r="J29" s="341">
        <v>53.048999999999999</v>
      </c>
      <c r="K29" s="341">
        <v>327.642</v>
      </c>
      <c r="L29" s="461">
        <v>25.52</v>
      </c>
      <c r="M29" s="465">
        <f t="shared" si="8"/>
        <v>83.614238399999991</v>
      </c>
      <c r="N29" s="466">
        <f t="shared" si="9"/>
        <v>380.69099999999997</v>
      </c>
      <c r="P29" s="344" t="s">
        <v>132</v>
      </c>
      <c r="Q29" s="341">
        <v>53.73</v>
      </c>
      <c r="R29" s="341">
        <v>392.56599999999997</v>
      </c>
      <c r="S29" s="461">
        <v>27.02</v>
      </c>
      <c r="T29" s="465">
        <f t="shared" si="10"/>
        <v>106.07133319999998</v>
      </c>
      <c r="U29" s="466">
        <f t="shared" si="11"/>
        <v>446.29599999999999</v>
      </c>
    </row>
    <row r="30" spans="2:21" x14ac:dyDescent="0.2">
      <c r="B30" s="344" t="s">
        <v>133</v>
      </c>
      <c r="C30" s="341">
        <v>0.18009</v>
      </c>
      <c r="D30" s="341">
        <v>0.94433</v>
      </c>
      <c r="E30" s="461">
        <v>31.93</v>
      </c>
      <c r="F30" s="465">
        <f t="shared" si="6"/>
        <v>0.30152456900000002</v>
      </c>
      <c r="G30" s="466">
        <f t="shared" si="7"/>
        <v>1.12442</v>
      </c>
      <c r="I30" s="344" t="s">
        <v>133</v>
      </c>
      <c r="J30" s="341">
        <v>44.118000000000002</v>
      </c>
      <c r="K30" s="341">
        <v>498.52800000000002</v>
      </c>
      <c r="L30" s="461">
        <v>31.55</v>
      </c>
      <c r="M30" s="465">
        <f t="shared" si="8"/>
        <v>157.28558400000003</v>
      </c>
      <c r="N30" s="466">
        <f t="shared" si="9"/>
        <v>542.64600000000007</v>
      </c>
      <c r="P30" s="344" t="s">
        <v>133</v>
      </c>
      <c r="Q30" s="341">
        <v>24.751000000000001</v>
      </c>
      <c r="R30" s="341">
        <v>271.95800000000003</v>
      </c>
      <c r="S30" s="461">
        <v>32.85</v>
      </c>
      <c r="T30" s="465">
        <f t="shared" si="10"/>
        <v>89.338203000000007</v>
      </c>
      <c r="U30" s="466">
        <f t="shared" si="11"/>
        <v>296.709</v>
      </c>
    </row>
    <row r="31" spans="2:21" x14ac:dyDescent="0.2">
      <c r="B31" s="344" t="s">
        <v>134</v>
      </c>
      <c r="C31" s="341">
        <v>2.3E-3</v>
      </c>
      <c r="D31" s="341">
        <v>0.13305</v>
      </c>
      <c r="E31" s="461">
        <v>78.239999999999995</v>
      </c>
      <c r="F31" s="465">
        <f t="shared" si="6"/>
        <v>0.10409831999999999</v>
      </c>
      <c r="G31" s="466">
        <f t="shared" si="7"/>
        <v>0.13535</v>
      </c>
      <c r="I31" s="344" t="s">
        <v>134</v>
      </c>
      <c r="J31" s="341">
        <v>0.13800000000000001</v>
      </c>
      <c r="K31" s="341">
        <v>33.823999999999998</v>
      </c>
      <c r="L31" s="461">
        <v>69.209999999999994</v>
      </c>
      <c r="M31" s="465">
        <f t="shared" si="8"/>
        <v>23.409590399999999</v>
      </c>
      <c r="N31" s="466">
        <f t="shared" si="9"/>
        <v>33.961999999999996</v>
      </c>
      <c r="P31" s="344" t="s">
        <v>134</v>
      </c>
      <c r="Q31" s="341">
        <v>3.5000000000000003E-2</v>
      </c>
      <c r="R31" s="341">
        <v>10.352</v>
      </c>
      <c r="S31" s="461">
        <v>67.040000000000006</v>
      </c>
      <c r="T31" s="465">
        <f t="shared" si="10"/>
        <v>6.9399808000000007</v>
      </c>
      <c r="U31" s="466">
        <f t="shared" si="11"/>
        <v>10.387</v>
      </c>
    </row>
    <row r="32" spans="2:21" ht="13.5" thickBot="1" x14ac:dyDescent="0.25">
      <c r="B32" s="346" t="s">
        <v>135</v>
      </c>
      <c r="C32" s="347">
        <v>0</v>
      </c>
      <c r="D32" s="347">
        <v>0</v>
      </c>
      <c r="E32" s="462">
        <v>0</v>
      </c>
      <c r="F32" s="467">
        <f t="shared" si="6"/>
        <v>0</v>
      </c>
      <c r="G32" s="468">
        <f t="shared" si="7"/>
        <v>0</v>
      </c>
      <c r="I32" s="346" t="s">
        <v>135</v>
      </c>
      <c r="J32" s="347">
        <v>0</v>
      </c>
      <c r="K32" s="347">
        <v>0</v>
      </c>
      <c r="L32" s="462">
        <v>0</v>
      </c>
      <c r="M32" s="467">
        <f t="shared" si="8"/>
        <v>0</v>
      </c>
      <c r="N32" s="468">
        <f t="shared" si="9"/>
        <v>0</v>
      </c>
      <c r="P32" s="346" t="s">
        <v>135</v>
      </c>
      <c r="Q32" s="347">
        <v>0</v>
      </c>
      <c r="R32" s="347">
        <v>0</v>
      </c>
      <c r="S32" s="462">
        <v>0</v>
      </c>
      <c r="T32" s="467">
        <f t="shared" si="10"/>
        <v>0</v>
      </c>
      <c r="U32" s="468">
        <f t="shared" si="11"/>
        <v>0</v>
      </c>
    </row>
    <row r="33" spans="2:21" x14ac:dyDescent="0.2">
      <c r="C33" s="341"/>
      <c r="J33" s="341"/>
      <c r="K33" s="341"/>
      <c r="Q33" s="341"/>
      <c r="R33" s="341"/>
    </row>
    <row r="35" spans="2:21" ht="29.25" customHeight="1" x14ac:dyDescent="0.2">
      <c r="B35" s="854" t="s">
        <v>382</v>
      </c>
      <c r="C35" s="855"/>
      <c r="D35" s="855"/>
      <c r="E35" s="855"/>
      <c r="F35" s="855"/>
      <c r="G35" s="855"/>
      <c r="I35" s="854" t="s">
        <v>383</v>
      </c>
      <c r="J35" s="855"/>
      <c r="K35" s="855"/>
      <c r="L35" s="855"/>
      <c r="M35" s="855"/>
      <c r="N35" s="855"/>
      <c r="P35" s="854" t="s">
        <v>384</v>
      </c>
      <c r="Q35" s="855"/>
      <c r="R35" s="855"/>
      <c r="S35" s="855"/>
      <c r="T35" s="855"/>
      <c r="U35" s="855"/>
    </row>
    <row r="36" spans="2:21" ht="39" thickBot="1" x14ac:dyDescent="0.25">
      <c r="B36" s="439"/>
      <c r="C36" s="439"/>
      <c r="D36" s="439"/>
      <c r="E36" s="439"/>
      <c r="F36" s="439"/>
      <c r="G36" s="340" t="s">
        <v>477</v>
      </c>
      <c r="I36" s="439"/>
      <c r="J36" s="439"/>
      <c r="K36" s="439"/>
      <c r="L36" s="439"/>
      <c r="M36" s="439"/>
      <c r="N36" s="340" t="s">
        <v>488</v>
      </c>
      <c r="P36" s="439"/>
      <c r="Q36" s="439"/>
      <c r="R36" s="439"/>
      <c r="S36" s="439"/>
      <c r="T36" s="439"/>
      <c r="U36" s="340" t="s">
        <v>478</v>
      </c>
    </row>
    <row r="37" spans="2:21" x14ac:dyDescent="0.2">
      <c r="B37" s="342" t="s">
        <v>635</v>
      </c>
      <c r="C37" s="343"/>
      <c r="D37" s="343"/>
      <c r="E37" s="343"/>
      <c r="F37" s="343"/>
      <c r="G37" s="464">
        <f>G8</f>
        <v>5.1829499999999999</v>
      </c>
      <c r="I37" s="342" t="s">
        <v>635</v>
      </c>
      <c r="J37" s="343"/>
      <c r="K37" s="343"/>
      <c r="L37" s="343"/>
      <c r="M37" s="343"/>
      <c r="N37" s="464">
        <f>N8</f>
        <v>1580.9769999999999</v>
      </c>
      <c r="P37" s="342" t="s">
        <v>635</v>
      </c>
      <c r="Q37" s="343"/>
      <c r="R37" s="343"/>
      <c r="S37" s="343"/>
      <c r="T37" s="343"/>
      <c r="U37" s="464">
        <f>U8</f>
        <v>4480.5569999999998</v>
      </c>
    </row>
    <row r="38" spans="2:21" ht="25.5" x14ac:dyDescent="0.2">
      <c r="B38" s="348" t="s">
        <v>643</v>
      </c>
      <c r="C38" s="341"/>
      <c r="D38" s="341"/>
      <c r="E38" s="341"/>
      <c r="F38" s="341"/>
      <c r="G38" s="466">
        <f>G6-G8</f>
        <v>26.059380000000004</v>
      </c>
      <c r="I38" s="348" t="s">
        <v>643</v>
      </c>
      <c r="J38" s="341"/>
      <c r="K38" s="341"/>
      <c r="L38" s="341"/>
      <c r="M38" s="341"/>
      <c r="N38" s="466">
        <f>N6-N8</f>
        <v>7257.7239999999993</v>
      </c>
      <c r="P38" s="348" t="s">
        <v>643</v>
      </c>
      <c r="Q38" s="341"/>
      <c r="R38" s="341"/>
      <c r="S38" s="341"/>
      <c r="T38" s="341"/>
      <c r="U38" s="466">
        <f>U6-U8</f>
        <v>34654.054000000004</v>
      </c>
    </row>
    <row r="39" spans="2:21" ht="13.5" thickBot="1" x14ac:dyDescent="0.25">
      <c r="B39" s="346" t="s">
        <v>93</v>
      </c>
      <c r="C39" s="347"/>
      <c r="D39" s="347"/>
      <c r="E39" s="347"/>
      <c r="F39" s="347"/>
      <c r="G39" s="468">
        <f>G7</f>
        <v>44.848480000000002</v>
      </c>
      <c r="I39" s="346" t="s">
        <v>93</v>
      </c>
      <c r="J39" s="347"/>
      <c r="K39" s="347"/>
      <c r="L39" s="347"/>
      <c r="M39" s="347"/>
      <c r="N39" s="468">
        <f>N7</f>
        <v>7725.7210000000005</v>
      </c>
      <c r="P39" s="346" t="s">
        <v>93</v>
      </c>
      <c r="Q39" s="347"/>
      <c r="R39" s="347"/>
      <c r="S39" s="347"/>
      <c r="T39" s="347"/>
      <c r="U39" s="468">
        <f>U7</f>
        <v>49491.281999999999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4"/>
      <c r="C3" s="555"/>
      <c r="D3" s="556" t="s">
        <v>694</v>
      </c>
      <c r="E3" s="557" t="s">
        <v>695</v>
      </c>
      <c r="F3" s="557" t="s">
        <v>696</v>
      </c>
      <c r="G3" s="558" t="s">
        <v>697</v>
      </c>
    </row>
    <row r="4" spans="2:7" x14ac:dyDescent="0.2">
      <c r="B4" s="559"/>
      <c r="C4" s="560" t="s">
        <v>700</v>
      </c>
      <c r="D4" s="561">
        <v>3830</v>
      </c>
      <c r="E4" s="561">
        <v>3735</v>
      </c>
      <c r="F4" s="561">
        <v>2183</v>
      </c>
      <c r="G4" s="562">
        <v>3482</v>
      </c>
    </row>
    <row r="5" spans="2:7" x14ac:dyDescent="0.2">
      <c r="B5" s="563" t="s">
        <v>312</v>
      </c>
      <c r="C5" s="564" t="s">
        <v>285</v>
      </c>
      <c r="D5" s="565">
        <v>284</v>
      </c>
      <c r="E5" s="565">
        <v>277</v>
      </c>
      <c r="F5" s="565">
        <v>191</v>
      </c>
      <c r="G5" s="566">
        <v>243</v>
      </c>
    </row>
    <row r="6" spans="2:7" x14ac:dyDescent="0.2">
      <c r="B6" s="563" t="s">
        <v>324</v>
      </c>
      <c r="C6" s="564" t="s">
        <v>306</v>
      </c>
      <c r="D6" s="565">
        <v>321</v>
      </c>
      <c r="E6" s="565">
        <v>318</v>
      </c>
      <c r="F6" s="565">
        <v>169</v>
      </c>
      <c r="G6" s="566">
        <v>304</v>
      </c>
    </row>
    <row r="7" spans="2:7" x14ac:dyDescent="0.2">
      <c r="B7" s="563" t="s">
        <v>318</v>
      </c>
      <c r="C7" s="564" t="s">
        <v>286</v>
      </c>
      <c r="D7" s="565">
        <v>362</v>
      </c>
      <c r="E7" s="565">
        <v>352</v>
      </c>
      <c r="F7" s="565">
        <v>189</v>
      </c>
      <c r="G7" s="566">
        <v>326</v>
      </c>
    </row>
    <row r="8" spans="2:7" x14ac:dyDescent="0.2">
      <c r="B8" s="563" t="s">
        <v>316</v>
      </c>
      <c r="C8" s="564" t="s">
        <v>287</v>
      </c>
      <c r="D8" s="565">
        <v>150</v>
      </c>
      <c r="E8" s="565">
        <v>146</v>
      </c>
      <c r="F8" s="565">
        <v>68</v>
      </c>
      <c r="G8" s="566">
        <v>141</v>
      </c>
    </row>
    <row r="9" spans="2:7" x14ac:dyDescent="0.2">
      <c r="B9" s="563" t="s">
        <v>314</v>
      </c>
      <c r="C9" s="564" t="s">
        <v>304</v>
      </c>
      <c r="D9" s="565">
        <v>68</v>
      </c>
      <c r="E9" s="565">
        <v>67</v>
      </c>
      <c r="F9" s="565">
        <v>28</v>
      </c>
      <c r="G9" s="566">
        <v>61</v>
      </c>
    </row>
    <row r="10" spans="2:7" x14ac:dyDescent="0.2">
      <c r="B10" s="563" t="s">
        <v>319</v>
      </c>
      <c r="C10" s="564" t="s">
        <v>288</v>
      </c>
      <c r="D10" s="565">
        <v>105</v>
      </c>
      <c r="E10" s="565">
        <v>104</v>
      </c>
      <c r="F10" s="565">
        <v>59</v>
      </c>
      <c r="G10" s="566">
        <v>102</v>
      </c>
    </row>
    <row r="11" spans="2:7" x14ac:dyDescent="0.2">
      <c r="B11" s="563" t="s">
        <v>320</v>
      </c>
      <c r="C11" s="564" t="s">
        <v>305</v>
      </c>
      <c r="D11" s="565">
        <v>281</v>
      </c>
      <c r="E11" s="565">
        <v>273</v>
      </c>
      <c r="F11" s="565">
        <v>154</v>
      </c>
      <c r="G11" s="566">
        <v>265</v>
      </c>
    </row>
    <row r="12" spans="2:7" x14ac:dyDescent="0.2">
      <c r="B12" s="563" t="s">
        <v>317</v>
      </c>
      <c r="C12" s="564" t="s">
        <v>289</v>
      </c>
      <c r="D12" s="565">
        <v>171</v>
      </c>
      <c r="E12" s="565">
        <v>170</v>
      </c>
      <c r="F12" s="565">
        <v>80</v>
      </c>
      <c r="G12" s="566">
        <v>164</v>
      </c>
    </row>
    <row r="13" spans="2:7" x14ac:dyDescent="0.2">
      <c r="B13" s="563" t="s">
        <v>311</v>
      </c>
      <c r="C13" s="564" t="s">
        <v>290</v>
      </c>
      <c r="D13" s="565">
        <v>186</v>
      </c>
      <c r="E13" s="565">
        <v>160</v>
      </c>
      <c r="F13" s="565">
        <v>125</v>
      </c>
      <c r="G13" s="566">
        <v>128</v>
      </c>
    </row>
    <row r="14" spans="2:7" x14ac:dyDescent="0.2">
      <c r="B14" s="563" t="s">
        <v>321</v>
      </c>
      <c r="C14" s="564" t="s">
        <v>291</v>
      </c>
      <c r="D14" s="565">
        <v>374</v>
      </c>
      <c r="E14" s="565">
        <v>369</v>
      </c>
      <c r="F14" s="565">
        <v>225</v>
      </c>
      <c r="G14" s="566">
        <v>352</v>
      </c>
    </row>
    <row r="15" spans="2:7" x14ac:dyDescent="0.2">
      <c r="B15" s="563" t="s">
        <v>322</v>
      </c>
      <c r="C15" s="564" t="s">
        <v>292</v>
      </c>
      <c r="D15" s="565">
        <v>361</v>
      </c>
      <c r="E15" s="565">
        <v>354</v>
      </c>
      <c r="F15" s="565">
        <v>227</v>
      </c>
      <c r="G15" s="566">
        <v>345</v>
      </c>
    </row>
    <row r="16" spans="2:7" x14ac:dyDescent="0.2">
      <c r="B16" s="563" t="s">
        <v>323</v>
      </c>
      <c r="C16" s="564" t="s">
        <v>293</v>
      </c>
      <c r="D16" s="565">
        <v>311</v>
      </c>
      <c r="E16" s="565">
        <v>310</v>
      </c>
      <c r="F16" s="565">
        <v>174</v>
      </c>
      <c r="G16" s="566">
        <v>295</v>
      </c>
    </row>
    <row r="17" spans="2:7" x14ac:dyDescent="0.2">
      <c r="B17" s="563" t="s">
        <v>315</v>
      </c>
      <c r="C17" s="564" t="s">
        <v>294</v>
      </c>
      <c r="D17" s="565">
        <v>338</v>
      </c>
      <c r="E17" s="565">
        <v>322</v>
      </c>
      <c r="F17" s="565">
        <v>205</v>
      </c>
      <c r="G17" s="566">
        <v>299</v>
      </c>
    </row>
    <row r="18" spans="2:7" ht="13.5" thickBot="1" x14ac:dyDescent="0.25">
      <c r="B18" s="567" t="s">
        <v>313</v>
      </c>
      <c r="C18" s="568" t="s">
        <v>295</v>
      </c>
      <c r="D18" s="569">
        <v>518</v>
      </c>
      <c r="E18" s="569">
        <v>513</v>
      </c>
      <c r="F18" s="569">
        <v>289</v>
      </c>
      <c r="G18" s="570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workbookViewId="0"/>
  </sheetViews>
  <sheetFormatPr defaultRowHeight="12.75" x14ac:dyDescent="0.2"/>
  <cols>
    <col min="1" max="1" width="9" style="586"/>
    <col min="2" max="4" width="30.625" style="586" customWidth="1"/>
    <col min="5" max="5" width="21.125" style="586" customWidth="1"/>
    <col min="6" max="6" width="28.125" style="586" bestFit="1" customWidth="1"/>
    <col min="7" max="7" width="25.875" style="586" bestFit="1" customWidth="1"/>
    <col min="8" max="16384" width="9" style="586"/>
  </cols>
  <sheetData>
    <row r="1" spans="2:9" x14ac:dyDescent="0.2">
      <c r="B1" s="585"/>
    </row>
    <row r="2" spans="2:9" x14ac:dyDescent="0.2">
      <c r="B2" s="585"/>
      <c r="D2" s="587"/>
    </row>
    <row r="3" spans="2:9" x14ac:dyDescent="0.2">
      <c r="B3" s="354" t="s">
        <v>500</v>
      </c>
      <c r="C3" s="532">
        <f>SUM(C4:C7)</f>
        <v>1781.642008</v>
      </c>
    </row>
    <row r="4" spans="2:9" x14ac:dyDescent="0.2">
      <c r="B4" s="354" t="s">
        <v>501</v>
      </c>
      <c r="C4" s="355">
        <v>713.95997</v>
      </c>
    </row>
    <row r="5" spans="2:9" x14ac:dyDescent="0.2">
      <c r="B5" s="354" t="s">
        <v>20</v>
      </c>
      <c r="C5" s="355">
        <v>209.95356200000001</v>
      </c>
    </row>
    <row r="6" spans="2:9" x14ac:dyDescent="0.2">
      <c r="B6" s="354" t="s">
        <v>502</v>
      </c>
      <c r="C6" s="355">
        <v>254.868763</v>
      </c>
    </row>
    <row r="7" spans="2:9" x14ac:dyDescent="0.2">
      <c r="B7" s="354" t="s">
        <v>503</v>
      </c>
      <c r="C7" s="355">
        <v>602.85971300000006</v>
      </c>
    </row>
    <row r="8" spans="2:9" x14ac:dyDescent="0.2">
      <c r="B8" s="585"/>
      <c r="C8" s="588"/>
    </row>
    <row r="9" spans="2:9" x14ac:dyDescent="0.2">
      <c r="B9" s="585"/>
      <c r="C9" s="588"/>
    </row>
    <row r="10" spans="2:9" x14ac:dyDescent="0.2">
      <c r="B10" s="585" t="s">
        <v>504</v>
      </c>
      <c r="C10" s="588"/>
    </row>
    <row r="11" spans="2:9" x14ac:dyDescent="0.2">
      <c r="B11" s="585"/>
    </row>
    <row r="12" spans="2:9" x14ac:dyDescent="0.2">
      <c r="B12" s="357"/>
      <c r="C12" s="589" t="s">
        <v>505</v>
      </c>
      <c r="D12" s="590" t="s">
        <v>506</v>
      </c>
      <c r="E12" s="591" t="s">
        <v>2</v>
      </c>
    </row>
    <row r="13" spans="2:9" x14ac:dyDescent="0.2">
      <c r="B13" s="358" t="s">
        <v>501</v>
      </c>
      <c r="C13" s="592" t="s">
        <v>507</v>
      </c>
      <c r="D13" s="593">
        <v>250.52349899999999</v>
      </c>
      <c r="E13" s="594">
        <f>IF(C$4=0,0,D13/C$4*100)</f>
        <v>35.089292050925486</v>
      </c>
    </row>
    <row r="14" spans="2:9" x14ac:dyDescent="0.2">
      <c r="B14" s="359"/>
      <c r="C14" s="585" t="s">
        <v>508</v>
      </c>
      <c r="D14" s="595">
        <v>25.482804999999999</v>
      </c>
      <c r="E14" s="596">
        <f>IF(C$4=0,0,D14/C$4*100)</f>
        <v>3.5692204144162312</v>
      </c>
    </row>
    <row r="15" spans="2:9" x14ac:dyDescent="0.2">
      <c r="B15" s="359"/>
      <c r="C15" s="585" t="s">
        <v>509</v>
      </c>
      <c r="D15" s="595">
        <v>377.88945799999999</v>
      </c>
      <c r="E15" s="596">
        <f>IF(C$4=0,0,D15/C$4*100)</f>
        <v>52.928661812790423</v>
      </c>
    </row>
    <row r="16" spans="2:9" s="587" customFormat="1" x14ac:dyDescent="0.2">
      <c r="B16" s="360"/>
      <c r="C16" s="597" t="s">
        <v>510</v>
      </c>
      <c r="D16" s="598">
        <v>60.064208000000001</v>
      </c>
      <c r="E16" s="599">
        <f>IF(C$4=0,0,D16/C$4*100)</f>
        <v>8.4128257218678524</v>
      </c>
      <c r="I16" s="586"/>
    </row>
    <row r="17" spans="2:5" x14ac:dyDescent="0.2">
      <c r="B17" s="361"/>
      <c r="C17" s="585"/>
      <c r="D17" s="595"/>
      <c r="E17" s="600"/>
    </row>
    <row r="18" spans="2:5" x14ac:dyDescent="0.2">
      <c r="B18" s="358" t="s">
        <v>20</v>
      </c>
      <c r="C18" s="592" t="s">
        <v>507</v>
      </c>
      <c r="D18" s="593">
        <v>19.111941000000002</v>
      </c>
      <c r="E18" s="594">
        <f>IF(C$5=0,0,D18/C$5*100)</f>
        <v>9.1029372485711875</v>
      </c>
    </row>
    <row r="19" spans="2:5" x14ac:dyDescent="0.2">
      <c r="B19" s="359"/>
      <c r="C19" s="585" t="s">
        <v>508</v>
      </c>
      <c r="D19" s="595">
        <v>13.963977</v>
      </c>
      <c r="E19" s="596">
        <f>IF(C$5=0,0,D19/C$5*100)</f>
        <v>6.6509836113187726</v>
      </c>
    </row>
    <row r="20" spans="2:5" x14ac:dyDescent="0.2">
      <c r="B20" s="359"/>
      <c r="C20" s="585" t="s">
        <v>509</v>
      </c>
      <c r="D20" s="595">
        <v>159.94731200000001</v>
      </c>
      <c r="E20" s="596">
        <f>IF(C$5=0,0,D20/C$5*100)</f>
        <v>76.182233097812372</v>
      </c>
    </row>
    <row r="21" spans="2:5" x14ac:dyDescent="0.2">
      <c r="B21" s="360"/>
      <c r="C21" s="597" t="s">
        <v>510</v>
      </c>
      <c r="D21" s="598">
        <v>16.930332</v>
      </c>
      <c r="E21" s="599">
        <f>IF(C$5=0,0,D21/C$5*100)</f>
        <v>8.0638460422976781</v>
      </c>
    </row>
    <row r="22" spans="2:5" x14ac:dyDescent="0.2">
      <c r="B22" s="361"/>
      <c r="C22" s="585"/>
      <c r="D22" s="595"/>
      <c r="E22" s="600"/>
    </row>
    <row r="23" spans="2:5" x14ac:dyDescent="0.2">
      <c r="B23" s="358" t="s">
        <v>502</v>
      </c>
      <c r="C23" s="592" t="s">
        <v>507</v>
      </c>
      <c r="D23" s="593">
        <v>31.347785999999999</v>
      </c>
      <c r="E23" s="594">
        <f>IF(C$6=0,0,D23/C$6*100)</f>
        <v>12.299579450621023</v>
      </c>
    </row>
    <row r="24" spans="2:5" x14ac:dyDescent="0.2">
      <c r="B24" s="359"/>
      <c r="C24" s="585" t="s">
        <v>508</v>
      </c>
      <c r="D24" s="595">
        <v>2.5228280000000001</v>
      </c>
      <c r="E24" s="596">
        <f>IF(C$6=0,0,D24/C$6*100)</f>
        <v>0.98985374680850935</v>
      </c>
    </row>
    <row r="25" spans="2:5" x14ac:dyDescent="0.2">
      <c r="B25" s="359"/>
      <c r="C25" s="585" t="s">
        <v>509</v>
      </c>
      <c r="D25" s="595">
        <v>196.36461199999999</v>
      </c>
      <c r="E25" s="596">
        <f>IF(C$6=0,0,D25/C$6*100)</f>
        <v>77.045381979587674</v>
      </c>
    </row>
    <row r="26" spans="2:5" x14ac:dyDescent="0.2">
      <c r="B26" s="360"/>
      <c r="C26" s="597" t="s">
        <v>510</v>
      </c>
      <c r="D26" s="598">
        <v>24.633537</v>
      </c>
      <c r="E26" s="599">
        <f>IF(C$6=0,0,D26/C$6*100)</f>
        <v>9.6651848229827984</v>
      </c>
    </row>
    <row r="27" spans="2:5" x14ac:dyDescent="0.2">
      <c r="B27" s="361"/>
      <c r="C27" s="585"/>
      <c r="D27" s="595"/>
      <c r="E27" s="600"/>
    </row>
    <row r="28" spans="2:5" x14ac:dyDescent="0.2">
      <c r="B28" s="601" t="s">
        <v>503</v>
      </c>
      <c r="C28" s="592" t="s">
        <v>507</v>
      </c>
      <c r="D28" s="593">
        <v>437.21558900000002</v>
      </c>
      <c r="E28" s="594">
        <f>IF(C$7=0,0,D28/C$7*100)</f>
        <v>72.523603679584397</v>
      </c>
    </row>
    <row r="29" spans="2:5" x14ac:dyDescent="0.2">
      <c r="B29" s="359"/>
      <c r="C29" s="585" t="s">
        <v>508</v>
      </c>
      <c r="D29" s="595">
        <v>23.185053</v>
      </c>
      <c r="E29" s="596">
        <f>IF(C$7=0,0,D29/C$7*100)</f>
        <v>3.8458454761597247</v>
      </c>
    </row>
    <row r="30" spans="2:5" x14ac:dyDescent="0.2">
      <c r="B30" s="359"/>
      <c r="C30" s="585" t="s">
        <v>509</v>
      </c>
      <c r="D30" s="595">
        <v>134.94038800000001</v>
      </c>
      <c r="E30" s="596">
        <f>IF(C$7=0,0,D30/C$7*100)</f>
        <v>22.383381256063466</v>
      </c>
    </row>
    <row r="31" spans="2:5" x14ac:dyDescent="0.2">
      <c r="B31" s="360"/>
      <c r="C31" s="597" t="s">
        <v>510</v>
      </c>
      <c r="D31" s="598">
        <v>7.5186830000000002</v>
      </c>
      <c r="E31" s="599">
        <f>IF(C$7=0,0,D31/C$7*100)</f>
        <v>1.2471695881924025</v>
      </c>
    </row>
    <row r="32" spans="2:5" x14ac:dyDescent="0.2">
      <c r="B32" s="585"/>
      <c r="D32" s="602"/>
      <c r="E32" s="603"/>
    </row>
    <row r="34" spans="2:7" x14ac:dyDescent="0.2">
      <c r="B34" s="588" t="s">
        <v>511</v>
      </c>
    </row>
    <row r="36" spans="2:7" ht="38.25" x14ac:dyDescent="0.2">
      <c r="B36" s="604"/>
      <c r="C36" s="605" t="s">
        <v>512</v>
      </c>
      <c r="D36" s="606" t="s">
        <v>513</v>
      </c>
      <c r="E36" s="606" t="s">
        <v>514</v>
      </c>
      <c r="F36" s="606" t="s">
        <v>515</v>
      </c>
      <c r="G36" s="607" t="s">
        <v>516</v>
      </c>
    </row>
    <row r="37" spans="2:7" x14ac:dyDescent="0.2">
      <c r="B37" s="608" t="s">
        <v>501</v>
      </c>
      <c r="C37" s="609" t="s">
        <v>517</v>
      </c>
      <c r="D37" s="593">
        <v>0</v>
      </c>
      <c r="E37" s="610">
        <f>IF($C$4=0,0,D37/$C$4*100)</f>
        <v>0</v>
      </c>
      <c r="F37" s="610">
        <f>IF(SUM($D$14:$D$16)=0,0,D37/SUM($D$14:D$16)*100)</f>
        <v>0</v>
      </c>
      <c r="G37" s="594">
        <f>IF($D$14=0,0,D37/$D$14*100)</f>
        <v>0</v>
      </c>
    </row>
    <row r="38" spans="2:7" x14ac:dyDescent="0.2">
      <c r="B38" s="611"/>
      <c r="C38" s="612" t="s">
        <v>763</v>
      </c>
      <c r="D38" s="595"/>
      <c r="E38" s="613">
        <f t="shared" ref="E38:E68" si="0">IF($C$4=0,0,D38/$C$4*100)</f>
        <v>0</v>
      </c>
      <c r="F38" s="613">
        <f>IF(SUM($D$14:$D$16)=0,0,D38/SUM($D$14:D$16)*100)</f>
        <v>0</v>
      </c>
      <c r="G38" s="596">
        <f t="shared" ref="G38:G68" si="1">IF($D$14=0,0,D38/$D$14*100)</f>
        <v>0</v>
      </c>
    </row>
    <row r="39" spans="2:7" x14ac:dyDescent="0.2">
      <c r="B39" s="611"/>
      <c r="C39" s="614" t="s">
        <v>519</v>
      </c>
      <c r="D39" s="595">
        <v>0</v>
      </c>
      <c r="E39" s="613">
        <f t="shared" si="0"/>
        <v>0</v>
      </c>
      <c r="F39" s="613">
        <f>IF(SUM($D$14:$D$16)=0,0,D39/SUM($D$14:D$16)*100)</f>
        <v>0</v>
      </c>
      <c r="G39" s="596">
        <f t="shared" si="1"/>
        <v>0</v>
      </c>
    </row>
    <row r="40" spans="2:7" x14ac:dyDescent="0.2">
      <c r="B40" s="611"/>
      <c r="C40" s="614" t="s">
        <v>520</v>
      </c>
      <c r="D40" s="595">
        <v>3.2405629999999999</v>
      </c>
      <c r="E40" s="613">
        <f t="shared" si="0"/>
        <v>0.45388581099301689</v>
      </c>
      <c r="F40" s="613">
        <f>IF(SUM($D$14:$D$16)=0,0,D40/SUM($D$14:D$16)*100)</f>
        <v>0.69924643457765323</v>
      </c>
      <c r="G40" s="596">
        <f t="shared" si="1"/>
        <v>12.716665217977377</v>
      </c>
    </row>
    <row r="41" spans="2:7" x14ac:dyDescent="0.2">
      <c r="B41" s="611"/>
      <c r="C41" s="614" t="s">
        <v>521</v>
      </c>
      <c r="D41" s="595">
        <v>1.450564</v>
      </c>
      <c r="E41" s="613">
        <f t="shared" si="0"/>
        <v>0.20317161478955187</v>
      </c>
      <c r="F41" s="613">
        <f>IF(SUM($D$14:$D$16)=0,0,D41/SUM($D$14:D$16)*100)</f>
        <v>0.31300169295480418</v>
      </c>
      <c r="G41" s="596">
        <f t="shared" si="1"/>
        <v>5.6923246871763133</v>
      </c>
    </row>
    <row r="42" spans="2:7" x14ac:dyDescent="0.2">
      <c r="B42" s="611"/>
      <c r="C42" s="614" t="s">
        <v>522</v>
      </c>
      <c r="D42" s="595">
        <v>0</v>
      </c>
      <c r="E42" s="613">
        <f t="shared" si="0"/>
        <v>0</v>
      </c>
      <c r="F42" s="613">
        <f>IF(SUM($D$14:$D$16)=0,0,D42/SUM($D$14:D$16)*100)</f>
        <v>0</v>
      </c>
      <c r="G42" s="596">
        <f t="shared" si="1"/>
        <v>0</v>
      </c>
    </row>
    <row r="43" spans="2:7" x14ac:dyDescent="0.2">
      <c r="B43" s="611"/>
      <c r="C43" s="614" t="s">
        <v>523</v>
      </c>
      <c r="D43" s="595">
        <v>0</v>
      </c>
      <c r="E43" s="613">
        <f t="shared" si="0"/>
        <v>0</v>
      </c>
      <c r="F43" s="613">
        <f>IF(SUM($D$14:$D$16)=0,0,D43/SUM($D$14:D$16)*100)</f>
        <v>0</v>
      </c>
      <c r="G43" s="596">
        <f t="shared" si="1"/>
        <v>0</v>
      </c>
    </row>
    <row r="44" spans="2:7" x14ac:dyDescent="0.2">
      <c r="B44" s="611"/>
      <c r="C44" s="614" t="s">
        <v>524</v>
      </c>
      <c r="D44" s="595">
        <v>0</v>
      </c>
      <c r="E44" s="613">
        <f t="shared" si="0"/>
        <v>0</v>
      </c>
      <c r="F44" s="613">
        <f>IF(SUM($D$14:$D$16)=0,0,D44/SUM($D$14:D$16)*100)</f>
        <v>0</v>
      </c>
      <c r="G44" s="596">
        <f t="shared" si="1"/>
        <v>0</v>
      </c>
    </row>
    <row r="45" spans="2:7" x14ac:dyDescent="0.2">
      <c r="B45" s="611"/>
      <c r="C45" s="614" t="s">
        <v>525</v>
      </c>
      <c r="D45" s="595">
        <v>0</v>
      </c>
      <c r="E45" s="613">
        <f t="shared" si="0"/>
        <v>0</v>
      </c>
      <c r="F45" s="613">
        <f>IF(SUM($D$14:$D$16)=0,0,D45/SUM($D$14:D$16)*100)</f>
        <v>0</v>
      </c>
      <c r="G45" s="596">
        <f t="shared" si="1"/>
        <v>0</v>
      </c>
    </row>
    <row r="46" spans="2:7" x14ac:dyDescent="0.2">
      <c r="B46" s="611"/>
      <c r="C46" s="614" t="s">
        <v>526</v>
      </c>
      <c r="D46" s="595">
        <v>5.2513079999999999</v>
      </c>
      <c r="E46" s="613">
        <f t="shared" si="0"/>
        <v>0.73551854734937028</v>
      </c>
      <c r="F46" s="613">
        <f>IF(SUM($D$14:$D$16)=0,0,D46/SUM($D$14:D$16)*100)</f>
        <v>1.1331235948411147</v>
      </c>
      <c r="G46" s="596">
        <f>IF($D$14=0,0,D46/$D$14*100)</f>
        <v>20.607260464458289</v>
      </c>
    </row>
    <row r="47" spans="2:7" x14ac:dyDescent="0.2">
      <c r="B47" s="611"/>
      <c r="C47" s="614" t="s">
        <v>527</v>
      </c>
      <c r="D47" s="595">
        <v>0</v>
      </c>
      <c r="E47" s="613">
        <f t="shared" si="0"/>
        <v>0</v>
      </c>
      <c r="F47" s="613">
        <f>IF(SUM($D$14:$D$16)=0,0,D47/SUM($D$14:D$16)*100)</f>
        <v>0</v>
      </c>
      <c r="G47" s="596">
        <f t="shared" si="1"/>
        <v>0</v>
      </c>
    </row>
    <row r="48" spans="2:7" x14ac:dyDescent="0.2">
      <c r="B48" s="611"/>
      <c r="C48" s="614" t="s">
        <v>528</v>
      </c>
      <c r="D48" s="595">
        <v>0</v>
      </c>
      <c r="E48" s="613">
        <f t="shared" si="0"/>
        <v>0</v>
      </c>
      <c r="F48" s="613">
        <f>IF(SUM($D$14:$D$16)=0,0,D48/SUM($D$14:D$16)*100)</f>
        <v>0</v>
      </c>
      <c r="G48" s="596">
        <f t="shared" si="1"/>
        <v>0</v>
      </c>
    </row>
    <row r="49" spans="2:7" x14ac:dyDescent="0.2">
      <c r="B49" s="611"/>
      <c r="C49" s="615" t="s">
        <v>529</v>
      </c>
      <c r="D49" s="595">
        <v>0</v>
      </c>
      <c r="E49" s="613">
        <f t="shared" si="0"/>
        <v>0</v>
      </c>
      <c r="F49" s="613">
        <f>IF(SUM($D$14:$D$16)=0,0,D49/SUM($D$14:D$16)*100)</f>
        <v>0</v>
      </c>
      <c r="G49" s="596">
        <f t="shared" si="1"/>
        <v>0</v>
      </c>
    </row>
    <row r="50" spans="2:7" x14ac:dyDescent="0.2">
      <c r="B50" s="611"/>
      <c r="C50" s="615" t="s">
        <v>530</v>
      </c>
      <c r="D50" s="595">
        <v>0</v>
      </c>
      <c r="E50" s="613">
        <f t="shared" si="0"/>
        <v>0</v>
      </c>
      <c r="F50" s="613">
        <f>IF(SUM($D$14:$D$16)=0,0,D50/SUM($D$14:D$16)*100)</f>
        <v>0</v>
      </c>
      <c r="G50" s="596">
        <f t="shared" si="1"/>
        <v>0</v>
      </c>
    </row>
    <row r="51" spans="2:7" x14ac:dyDescent="0.2">
      <c r="B51" s="611"/>
      <c r="C51" s="615" t="s">
        <v>531</v>
      </c>
      <c r="D51" s="595">
        <v>0</v>
      </c>
      <c r="E51" s="613">
        <f t="shared" si="0"/>
        <v>0</v>
      </c>
      <c r="F51" s="613">
        <f>IF(SUM($D$14:$D$16)=0,0,D51/SUM($D$14:D$16)*100)</f>
        <v>0</v>
      </c>
      <c r="G51" s="596">
        <f t="shared" si="1"/>
        <v>0</v>
      </c>
    </row>
    <row r="52" spans="2:7" x14ac:dyDescent="0.2">
      <c r="B52" s="611"/>
      <c r="C52" s="615" t="s">
        <v>532</v>
      </c>
      <c r="D52" s="595">
        <v>0</v>
      </c>
      <c r="E52" s="613">
        <f t="shared" si="0"/>
        <v>0</v>
      </c>
      <c r="F52" s="613">
        <f>IF(SUM($D$14:$D$16)=0,0,D52/SUM($D$14:D$16)*100)</f>
        <v>0</v>
      </c>
      <c r="G52" s="596">
        <f t="shared" si="1"/>
        <v>0</v>
      </c>
    </row>
    <row r="53" spans="2:7" x14ac:dyDescent="0.2">
      <c r="B53" s="611"/>
      <c r="C53" s="615" t="s">
        <v>533</v>
      </c>
      <c r="D53" s="595">
        <v>8.6262659999999993</v>
      </c>
      <c r="E53" s="613">
        <f t="shared" si="0"/>
        <v>1.2082282428243141</v>
      </c>
      <c r="F53" s="613">
        <f>IF(SUM($D$14:$D$16)=0,0,D53/SUM($D$14:D$16)*100)</f>
        <v>1.8613696892232721</v>
      </c>
      <c r="G53" s="596">
        <f t="shared" si="1"/>
        <v>33.851320527704857</v>
      </c>
    </row>
    <row r="54" spans="2:7" x14ac:dyDescent="0.2">
      <c r="B54" s="611"/>
      <c r="C54" s="615" t="s">
        <v>534</v>
      </c>
      <c r="D54" s="595">
        <v>0</v>
      </c>
      <c r="E54" s="613">
        <f t="shared" si="0"/>
        <v>0</v>
      </c>
      <c r="F54" s="613">
        <f>IF(SUM($D$14:$D$16)=0,0,D54/SUM($D$14:D$16)*100)</f>
        <v>0</v>
      </c>
      <c r="G54" s="596">
        <f t="shared" si="1"/>
        <v>0</v>
      </c>
    </row>
    <row r="55" spans="2:7" x14ac:dyDescent="0.2">
      <c r="B55" s="611"/>
      <c r="C55" s="615" t="s">
        <v>535</v>
      </c>
      <c r="D55" s="595">
        <v>12.279686</v>
      </c>
      <c r="E55" s="613">
        <f t="shared" si="0"/>
        <v>1.7199404050622054</v>
      </c>
      <c r="F55" s="613">
        <f>IF(SUM($D$14:$D$16)=0,0,D55/SUM($D$14:D$16)*100)</f>
        <v>2.6497021206602449</v>
      </c>
      <c r="G55" s="596">
        <f t="shared" si="1"/>
        <v>48.188125286835579</v>
      </c>
    </row>
    <row r="56" spans="2:7" x14ac:dyDescent="0.2">
      <c r="B56" s="611"/>
      <c r="C56" s="615" t="s">
        <v>536</v>
      </c>
      <c r="D56" s="595">
        <v>0</v>
      </c>
      <c r="E56" s="613">
        <f t="shared" si="0"/>
        <v>0</v>
      </c>
      <c r="F56" s="613">
        <f>IF(SUM($D$14:$D$16)=0,0,D56/SUM($D$14:D$16)*100)</f>
        <v>0</v>
      </c>
      <c r="G56" s="596">
        <f t="shared" si="1"/>
        <v>0</v>
      </c>
    </row>
    <row r="57" spans="2:7" x14ac:dyDescent="0.2">
      <c r="B57" s="611"/>
      <c r="C57" s="615" t="s">
        <v>537</v>
      </c>
      <c r="D57" s="595">
        <v>0</v>
      </c>
      <c r="E57" s="613">
        <f t="shared" si="0"/>
        <v>0</v>
      </c>
      <c r="F57" s="613">
        <f>IF(SUM($D$14:$D$16)=0,0,D57/SUM($D$14:D$16)*100)</f>
        <v>0</v>
      </c>
      <c r="G57" s="596">
        <f t="shared" si="1"/>
        <v>0</v>
      </c>
    </row>
    <row r="58" spans="2:7" x14ac:dyDescent="0.2">
      <c r="B58" s="611"/>
      <c r="C58" s="615" t="s">
        <v>538</v>
      </c>
      <c r="D58" s="595">
        <v>1</v>
      </c>
      <c r="E58" s="613">
        <f t="shared" si="0"/>
        <v>0.14006387500968717</v>
      </c>
      <c r="F58" s="613">
        <f>IF(SUM($D$14:$D$16)=0,0,D58/SUM($D$14:D$16)*100)</f>
        <v>0.21577930581125976</v>
      </c>
      <c r="G58" s="596">
        <f t="shared" si="1"/>
        <v>3.9242147793384601</v>
      </c>
    </row>
    <row r="59" spans="2:7" x14ac:dyDescent="0.2">
      <c r="B59" s="611"/>
      <c r="C59" s="615" t="s">
        <v>539</v>
      </c>
      <c r="D59" s="595">
        <v>2.343451</v>
      </c>
      <c r="E59" s="613">
        <f t="shared" si="0"/>
        <v>0.32823282795532638</v>
      </c>
      <c r="F59" s="613">
        <f>IF(SUM($D$14:$D$16)=0,0,D59/SUM($D$14:D$16)*100)</f>
        <v>0.50566822998270244</v>
      </c>
      <c r="G59" s="596">
        <f t="shared" si="1"/>
        <v>9.1962050488554929</v>
      </c>
    </row>
    <row r="60" spans="2:7" x14ac:dyDescent="0.2">
      <c r="B60" s="611"/>
      <c r="C60" s="615" t="s">
        <v>540</v>
      </c>
      <c r="D60" s="595">
        <v>0</v>
      </c>
      <c r="E60" s="613">
        <f t="shared" si="0"/>
        <v>0</v>
      </c>
      <c r="F60" s="613">
        <f>IF(SUM($D$14:$D$16)=0,0,D60/SUM($D$14:D$16)*100)</f>
        <v>0</v>
      </c>
      <c r="G60" s="596">
        <f t="shared" si="1"/>
        <v>0</v>
      </c>
    </row>
    <row r="61" spans="2:7" x14ac:dyDescent="0.2">
      <c r="B61" s="611"/>
      <c r="C61" s="615" t="s">
        <v>541</v>
      </c>
      <c r="D61" s="595">
        <v>0</v>
      </c>
      <c r="E61" s="613">
        <f t="shared" si="0"/>
        <v>0</v>
      </c>
      <c r="F61" s="613">
        <f>IF(SUM($D$14:$D$16)=0,0,D61/SUM($D$14:D$16)*100)</f>
        <v>0</v>
      </c>
      <c r="G61" s="596">
        <f t="shared" si="1"/>
        <v>0</v>
      </c>
    </row>
    <row r="62" spans="2:7" x14ac:dyDescent="0.2">
      <c r="B62" s="611"/>
      <c r="C62" s="615" t="s">
        <v>542</v>
      </c>
      <c r="D62" s="595">
        <v>0</v>
      </c>
      <c r="E62" s="613">
        <f t="shared" si="0"/>
        <v>0</v>
      </c>
      <c r="F62" s="613">
        <f>IF(SUM($D$14:$D$16)=0,0,D62/SUM($D$14:D$16)*100)</f>
        <v>0</v>
      </c>
      <c r="G62" s="596">
        <f t="shared" si="1"/>
        <v>0</v>
      </c>
    </row>
    <row r="63" spans="2:7" x14ac:dyDescent="0.2">
      <c r="B63" s="611"/>
      <c r="C63" s="615" t="s">
        <v>543</v>
      </c>
      <c r="D63" s="595">
        <v>0</v>
      </c>
      <c r="E63" s="613">
        <f t="shared" si="0"/>
        <v>0</v>
      </c>
      <c r="F63" s="613">
        <f>IF(SUM($D$14:$D$16)=0,0,D63/SUM($D$14:D$16)*100)</f>
        <v>0</v>
      </c>
      <c r="G63" s="596">
        <f t="shared" si="1"/>
        <v>0</v>
      </c>
    </row>
    <row r="64" spans="2:7" x14ac:dyDescent="0.2">
      <c r="B64" s="611"/>
      <c r="C64" s="615" t="s">
        <v>544</v>
      </c>
      <c r="D64" s="595">
        <v>0</v>
      </c>
      <c r="E64" s="613">
        <f t="shared" si="0"/>
        <v>0</v>
      </c>
      <c r="F64" s="613">
        <f>IF(SUM($D$14:$D$16)=0,0,D64/SUM($D$14:D$16)*100)</f>
        <v>0</v>
      </c>
      <c r="G64" s="596">
        <f t="shared" si="1"/>
        <v>0</v>
      </c>
    </row>
    <row r="65" spans="2:7" x14ac:dyDescent="0.2">
      <c r="B65" s="611"/>
      <c r="C65" s="615" t="s">
        <v>545</v>
      </c>
      <c r="D65" s="595">
        <v>0</v>
      </c>
      <c r="E65" s="613">
        <f t="shared" si="0"/>
        <v>0</v>
      </c>
      <c r="F65" s="613">
        <f>IF(SUM($D$14:$D$16)=0,0,D65/SUM($D$14:D$16)*100)</f>
        <v>0</v>
      </c>
      <c r="G65" s="596">
        <f t="shared" si="1"/>
        <v>0</v>
      </c>
    </row>
    <row r="66" spans="2:7" x14ac:dyDescent="0.2">
      <c r="B66" s="611"/>
      <c r="C66" s="615" t="s">
        <v>546</v>
      </c>
      <c r="D66" s="595">
        <v>0</v>
      </c>
      <c r="E66" s="613">
        <f t="shared" si="0"/>
        <v>0</v>
      </c>
      <c r="F66" s="613">
        <f>IF(SUM($D$14:$D$16)=0,0,D66/SUM($D$14:D$16)*100)</f>
        <v>0</v>
      </c>
      <c r="G66" s="596">
        <f t="shared" si="1"/>
        <v>0</v>
      </c>
    </row>
    <row r="67" spans="2:7" x14ac:dyDescent="0.2">
      <c r="B67" s="611"/>
      <c r="C67" s="615" t="s">
        <v>547</v>
      </c>
      <c r="D67" s="595">
        <v>2.007161</v>
      </c>
      <c r="E67" s="613">
        <f t="shared" si="0"/>
        <v>0.28113074742831867</v>
      </c>
      <c r="F67" s="613">
        <f>IF(SUM($D$14:$D$16)=0,0,D67/SUM($D$14:D$16)*100)</f>
        <v>0.43310380723143393</v>
      </c>
      <c r="G67" s="596">
        <f t="shared" si="1"/>
        <v>7.876530860711763</v>
      </c>
    </row>
    <row r="68" spans="2:7" x14ac:dyDescent="0.2">
      <c r="B68" s="616"/>
      <c r="C68" s="617" t="s">
        <v>548</v>
      </c>
      <c r="D68" s="618">
        <v>0</v>
      </c>
      <c r="E68" s="619">
        <f t="shared" si="0"/>
        <v>0</v>
      </c>
      <c r="F68" s="619">
        <f>IF(SUM($D$14:$D$16)=0,0,D68/SUM($D$14:D$16)*100)</f>
        <v>0</v>
      </c>
      <c r="G68" s="599">
        <f t="shared" si="1"/>
        <v>0</v>
      </c>
    </row>
    <row r="69" spans="2:7" x14ac:dyDescent="0.2">
      <c r="D69" s="602"/>
      <c r="E69" s="603"/>
      <c r="F69" s="603"/>
      <c r="G69" s="603"/>
    </row>
    <row r="70" spans="2:7" x14ac:dyDescent="0.2">
      <c r="B70" s="608" t="s">
        <v>20</v>
      </c>
      <c r="C70" s="609" t="s">
        <v>517</v>
      </c>
      <c r="D70" s="593">
        <v>0</v>
      </c>
      <c r="E70" s="610">
        <f>IF($C$5=0,0,D70/$C$5*100)</f>
        <v>0</v>
      </c>
      <c r="F70" s="610">
        <f>IF(SUM($D$19:$D$21)=0,0,D70/SUM($D$19:D$21)*100)</f>
        <v>0</v>
      </c>
      <c r="G70" s="594">
        <f>IF($D$19=0,0,D70/$D$19*100)</f>
        <v>0</v>
      </c>
    </row>
    <row r="71" spans="2:7" ht="25.5" x14ac:dyDescent="0.2">
      <c r="B71" s="611"/>
      <c r="C71" s="612" t="s">
        <v>518</v>
      </c>
      <c r="D71" s="595">
        <v>0</v>
      </c>
      <c r="E71" s="613">
        <f t="shared" ref="E71:E101" si="2">IF($C$5=0,0,D71/$C$5*100)</f>
        <v>0</v>
      </c>
      <c r="F71" s="613">
        <f>IF(SUM($D$19:$D$21)=0,0,D71/SUM($D$19:D$21)*100)</f>
        <v>0</v>
      </c>
      <c r="G71" s="596">
        <f t="shared" ref="G71:G101" si="3">IF($D$19=0,0,D71/$D$19*100)</f>
        <v>0</v>
      </c>
    </row>
    <row r="72" spans="2:7" x14ac:dyDescent="0.2">
      <c r="B72" s="611"/>
      <c r="C72" s="614" t="s">
        <v>519</v>
      </c>
      <c r="D72" s="595">
        <v>0</v>
      </c>
      <c r="E72" s="613">
        <f t="shared" si="2"/>
        <v>0</v>
      </c>
      <c r="F72" s="613">
        <f>IF(SUM($D$19:$D$21)=0,0,D72/SUM($D$19:D$21)*100)</f>
        <v>0</v>
      </c>
      <c r="G72" s="596">
        <f t="shared" si="3"/>
        <v>0</v>
      </c>
    </row>
    <row r="73" spans="2:7" x14ac:dyDescent="0.2">
      <c r="B73" s="611"/>
      <c r="C73" s="614" t="s">
        <v>520</v>
      </c>
      <c r="D73" s="595">
        <v>0</v>
      </c>
      <c r="E73" s="613">
        <f t="shared" si="2"/>
        <v>0</v>
      </c>
      <c r="F73" s="613">
        <f>IF(SUM($D$19:$D$21)=0,0,D73/SUM($D$19:D$21)*100)</f>
        <v>0</v>
      </c>
      <c r="G73" s="596">
        <f t="shared" si="3"/>
        <v>0</v>
      </c>
    </row>
    <row r="74" spans="2:7" x14ac:dyDescent="0.2">
      <c r="B74" s="611"/>
      <c r="C74" s="614" t="s">
        <v>521</v>
      </c>
      <c r="D74" s="595">
        <v>4.3653620000000002</v>
      </c>
      <c r="E74" s="613">
        <f t="shared" si="2"/>
        <v>2.0792035907445094</v>
      </c>
      <c r="F74" s="613">
        <f>IF(SUM($D$19:$D$21)=0,0,D74/SUM($D$19:D$21)*100)</f>
        <v>2.2874265986244162</v>
      </c>
      <c r="G74" s="596">
        <f t="shared" si="3"/>
        <v>31.26159546094927</v>
      </c>
    </row>
    <row r="75" spans="2:7" x14ac:dyDescent="0.2">
      <c r="B75" s="611"/>
      <c r="C75" s="614" t="s">
        <v>522</v>
      </c>
      <c r="D75" s="595">
        <v>0</v>
      </c>
      <c r="E75" s="613">
        <f t="shared" si="2"/>
        <v>0</v>
      </c>
      <c r="F75" s="613">
        <f>IF(SUM($D$19:$D$21)=0,0,D75/SUM($D$19:D$21)*100)</f>
        <v>0</v>
      </c>
      <c r="G75" s="596">
        <f t="shared" si="3"/>
        <v>0</v>
      </c>
    </row>
    <row r="76" spans="2:7" x14ac:dyDescent="0.2">
      <c r="B76" s="611"/>
      <c r="C76" s="614" t="s">
        <v>523</v>
      </c>
      <c r="D76" s="595">
        <v>0</v>
      </c>
      <c r="E76" s="613">
        <f t="shared" si="2"/>
        <v>0</v>
      </c>
      <c r="F76" s="613">
        <f>IF(SUM($D$19:$D$21)=0,0,D76/SUM($D$19:D$21)*100)</f>
        <v>0</v>
      </c>
      <c r="G76" s="596">
        <f t="shared" si="3"/>
        <v>0</v>
      </c>
    </row>
    <row r="77" spans="2:7" x14ac:dyDescent="0.2">
      <c r="B77" s="611"/>
      <c r="C77" s="614" t="s">
        <v>524</v>
      </c>
      <c r="D77" s="595">
        <v>0</v>
      </c>
      <c r="E77" s="613">
        <f t="shared" si="2"/>
        <v>0</v>
      </c>
      <c r="F77" s="613">
        <f>IF(SUM($D$19:$D$21)=0,0,D77/SUM($D$19:D$21)*100)</f>
        <v>0</v>
      </c>
      <c r="G77" s="596">
        <f t="shared" si="3"/>
        <v>0</v>
      </c>
    </row>
    <row r="78" spans="2:7" x14ac:dyDescent="0.2">
      <c r="B78" s="611"/>
      <c r="C78" s="614" t="s">
        <v>525</v>
      </c>
      <c r="D78" s="595">
        <v>3</v>
      </c>
      <c r="E78" s="613">
        <f t="shared" si="2"/>
        <v>1.4288874032058574</v>
      </c>
      <c r="F78" s="613">
        <f>IF(SUM($D$19:$D$21)=0,0,D78/SUM($D$19:D$21)*100)</f>
        <v>1.5719841323292887</v>
      </c>
      <c r="G78" s="596">
        <f t="shared" si="3"/>
        <v>21.483850911527568</v>
      </c>
    </row>
    <row r="79" spans="2:7" x14ac:dyDescent="0.2">
      <c r="B79" s="611"/>
      <c r="C79" s="614" t="s">
        <v>526</v>
      </c>
      <c r="D79" s="595">
        <v>0</v>
      </c>
      <c r="E79" s="613">
        <f t="shared" si="2"/>
        <v>0</v>
      </c>
      <c r="F79" s="613">
        <f>IF(SUM($D$19:$D$21)=0,0,D79/SUM($D$19:D$21)*100)</f>
        <v>0</v>
      </c>
      <c r="G79" s="596">
        <f t="shared" si="3"/>
        <v>0</v>
      </c>
    </row>
    <row r="80" spans="2:7" x14ac:dyDescent="0.2">
      <c r="B80" s="611"/>
      <c r="C80" s="614" t="s">
        <v>527</v>
      </c>
      <c r="D80" s="595">
        <v>0</v>
      </c>
      <c r="E80" s="613">
        <f t="shared" si="2"/>
        <v>0</v>
      </c>
      <c r="F80" s="613">
        <f>IF(SUM($D$19:$D$21)=0,0,D80/SUM($D$19:D$21)*100)</f>
        <v>0</v>
      </c>
      <c r="G80" s="596">
        <f t="shared" si="3"/>
        <v>0</v>
      </c>
    </row>
    <row r="81" spans="2:9" x14ac:dyDescent="0.2">
      <c r="B81" s="611"/>
      <c r="C81" s="614" t="s">
        <v>528</v>
      </c>
      <c r="D81" s="595">
        <v>0</v>
      </c>
      <c r="E81" s="613">
        <f t="shared" si="2"/>
        <v>0</v>
      </c>
      <c r="F81" s="613">
        <f>IF(SUM($D$19:$D$21)=0,0,D81/SUM($D$19:D$21)*100)</f>
        <v>0</v>
      </c>
      <c r="G81" s="596">
        <f t="shared" si="3"/>
        <v>0</v>
      </c>
    </row>
    <row r="82" spans="2:9" x14ac:dyDescent="0.2">
      <c r="B82" s="611"/>
      <c r="C82" s="615" t="s">
        <v>529</v>
      </c>
      <c r="D82" s="595">
        <v>0</v>
      </c>
      <c r="E82" s="613">
        <f t="shared" si="2"/>
        <v>0</v>
      </c>
      <c r="F82" s="613">
        <f>IF(SUM($D$19:$D$21)=0,0,D82/SUM($D$19:D$21)*100)</f>
        <v>0</v>
      </c>
      <c r="G82" s="596">
        <f t="shared" si="3"/>
        <v>0</v>
      </c>
    </row>
    <row r="83" spans="2:9" x14ac:dyDescent="0.2">
      <c r="B83" s="611"/>
      <c r="C83" s="615" t="s">
        <v>530</v>
      </c>
      <c r="D83" s="595">
        <v>1</v>
      </c>
      <c r="E83" s="613">
        <f t="shared" si="2"/>
        <v>0.47629580106861918</v>
      </c>
      <c r="F83" s="613">
        <f>IF(SUM($D$19:$D$21)=0,0,D83/SUM($D$19:D$21)*100)</f>
        <v>0.52399471077642967</v>
      </c>
      <c r="G83" s="596">
        <f t="shared" si="3"/>
        <v>7.161283637175857</v>
      </c>
    </row>
    <row r="84" spans="2:9" x14ac:dyDescent="0.2">
      <c r="B84" s="611"/>
      <c r="C84" s="615" t="s">
        <v>531</v>
      </c>
      <c r="D84" s="595">
        <v>0</v>
      </c>
      <c r="E84" s="613">
        <f t="shared" si="2"/>
        <v>0</v>
      </c>
      <c r="F84" s="613">
        <f>IF(SUM($D$19:$D$21)=0,0,D84/SUM($D$19:D$21)*100)</f>
        <v>0</v>
      </c>
      <c r="G84" s="596">
        <f t="shared" si="3"/>
        <v>0</v>
      </c>
    </row>
    <row r="85" spans="2:9" x14ac:dyDescent="0.2">
      <c r="B85" s="611"/>
      <c r="C85" s="615" t="s">
        <v>532</v>
      </c>
      <c r="D85" s="595">
        <v>0</v>
      </c>
      <c r="E85" s="613">
        <f t="shared" si="2"/>
        <v>0</v>
      </c>
      <c r="F85" s="613">
        <f>IF(SUM($D$19:$D$21)=0,0,D85/SUM($D$19:D$21)*100)</f>
        <v>0</v>
      </c>
      <c r="G85" s="596">
        <f t="shared" si="3"/>
        <v>0</v>
      </c>
    </row>
    <row r="86" spans="2:9" x14ac:dyDescent="0.2">
      <c r="B86" s="611"/>
      <c r="C86" s="615" t="s">
        <v>533</v>
      </c>
      <c r="D86" s="595">
        <v>6.5986149999999997</v>
      </c>
      <c r="E86" s="613">
        <f t="shared" si="2"/>
        <v>3.1428926173684064</v>
      </c>
      <c r="F86" s="613">
        <f>IF(SUM($D$19:$D$21)=0,0,D86/SUM($D$19:D$21)*100)</f>
        <v>3.4576393584500096</v>
      </c>
      <c r="G86" s="596">
        <f t="shared" si="3"/>
        <v>47.254553627523158</v>
      </c>
    </row>
    <row r="87" spans="2:9" x14ac:dyDescent="0.2">
      <c r="B87" s="611"/>
      <c r="C87" s="615" t="s">
        <v>534</v>
      </c>
      <c r="D87" s="595">
        <v>0</v>
      </c>
      <c r="E87" s="613">
        <f t="shared" si="2"/>
        <v>0</v>
      </c>
      <c r="F87" s="613">
        <f>IF(SUM($D$19:$D$21)=0,0,D87/SUM($D$19:D$21)*100)</f>
        <v>0</v>
      </c>
      <c r="G87" s="596">
        <f t="shared" si="3"/>
        <v>0</v>
      </c>
    </row>
    <row r="88" spans="2:9" x14ac:dyDescent="0.2">
      <c r="B88" s="611"/>
      <c r="C88" s="615" t="s">
        <v>535</v>
      </c>
      <c r="D88" s="595">
        <v>5.318759</v>
      </c>
      <c r="E88" s="613">
        <f t="shared" si="2"/>
        <v>2.533302578595928</v>
      </c>
      <c r="F88" s="613">
        <f>IF(SUM($D$19:$D$21)=0,0,D88/SUM($D$19:D$21)*100)</f>
        <v>2.7870015838945319</v>
      </c>
      <c r="G88" s="596">
        <f t="shared" si="3"/>
        <v>38.089141796781824</v>
      </c>
      <c r="I88" s="620"/>
    </row>
    <row r="89" spans="2:9" x14ac:dyDescent="0.2">
      <c r="B89" s="611"/>
      <c r="C89" s="615" t="s">
        <v>536</v>
      </c>
      <c r="D89" s="595">
        <v>1.046603</v>
      </c>
      <c r="E89" s="613">
        <f t="shared" si="2"/>
        <v>0.49849261428581998</v>
      </c>
      <c r="F89" s="613">
        <f>IF(SUM($D$19:$D$21)=0,0,D89/SUM($D$19:D$21)*100)</f>
        <v>0.54841443628274356</v>
      </c>
      <c r="G89" s="596">
        <f t="shared" si="3"/>
        <v>7.4950209385191622</v>
      </c>
      <c r="I89" s="620"/>
    </row>
    <row r="90" spans="2:9" x14ac:dyDescent="0.2">
      <c r="B90" s="611"/>
      <c r="C90" s="615" t="s">
        <v>537</v>
      </c>
      <c r="D90" s="595">
        <v>1</v>
      </c>
      <c r="E90" s="613">
        <f t="shared" si="2"/>
        <v>0.47629580106861918</v>
      </c>
      <c r="F90" s="613">
        <f>IF(SUM($D$19:$D$21)=0,0,D90/SUM($D$19:D$21)*100)</f>
        <v>0.52399471077642967</v>
      </c>
      <c r="G90" s="596">
        <f t="shared" si="3"/>
        <v>7.161283637175857</v>
      </c>
      <c r="I90" s="620"/>
    </row>
    <row r="91" spans="2:9" x14ac:dyDescent="0.2">
      <c r="B91" s="611"/>
      <c r="C91" s="615" t="s">
        <v>538</v>
      </c>
      <c r="D91" s="595">
        <v>0</v>
      </c>
      <c r="E91" s="613">
        <f t="shared" si="2"/>
        <v>0</v>
      </c>
      <c r="F91" s="613">
        <f>IF(SUM($D$19:$D$21)=0,0,D91/SUM($D$19:D$21)*100)</f>
        <v>0</v>
      </c>
      <c r="G91" s="596">
        <f t="shared" si="3"/>
        <v>0</v>
      </c>
      <c r="I91" s="620"/>
    </row>
    <row r="92" spans="2:9" x14ac:dyDescent="0.2">
      <c r="B92" s="611"/>
      <c r="C92" s="615" t="s">
        <v>539</v>
      </c>
      <c r="D92" s="595">
        <v>0</v>
      </c>
      <c r="E92" s="613">
        <f t="shared" si="2"/>
        <v>0</v>
      </c>
      <c r="F92" s="613">
        <f>IF(SUM($D$19:$D$21)=0,0,D92/SUM($D$19:D$21)*100)</f>
        <v>0</v>
      </c>
      <c r="G92" s="596">
        <f t="shared" si="3"/>
        <v>0</v>
      </c>
      <c r="I92" s="620"/>
    </row>
    <row r="93" spans="2:9" x14ac:dyDescent="0.2">
      <c r="B93" s="611"/>
      <c r="C93" s="615" t="s">
        <v>540</v>
      </c>
      <c r="D93" s="595">
        <v>0</v>
      </c>
      <c r="E93" s="613">
        <f t="shared" si="2"/>
        <v>0</v>
      </c>
      <c r="F93" s="613">
        <f>IF(SUM($D$19:$D$21)=0,0,D93/SUM($D$19:D$21)*100)</f>
        <v>0</v>
      </c>
      <c r="G93" s="596">
        <f t="shared" si="3"/>
        <v>0</v>
      </c>
      <c r="I93" s="620"/>
    </row>
    <row r="94" spans="2:9" x14ac:dyDescent="0.2">
      <c r="B94" s="611"/>
      <c r="C94" s="615" t="s">
        <v>541</v>
      </c>
      <c r="D94" s="595">
        <v>0</v>
      </c>
      <c r="E94" s="613">
        <f t="shared" si="2"/>
        <v>0</v>
      </c>
      <c r="F94" s="613">
        <f>IF(SUM($D$19:$D$21)=0,0,D94/SUM($D$19:D$21)*100)</f>
        <v>0</v>
      </c>
      <c r="G94" s="596">
        <f t="shared" si="3"/>
        <v>0</v>
      </c>
      <c r="I94" s="620"/>
    </row>
    <row r="95" spans="2:9" x14ac:dyDescent="0.2">
      <c r="B95" s="611"/>
      <c r="C95" s="615" t="s">
        <v>542</v>
      </c>
      <c r="D95" s="595">
        <v>0</v>
      </c>
      <c r="E95" s="613">
        <f t="shared" si="2"/>
        <v>0</v>
      </c>
      <c r="F95" s="613">
        <f>IF(SUM($D$19:$D$21)=0,0,D95/SUM($D$19:D$21)*100)</f>
        <v>0</v>
      </c>
      <c r="G95" s="596">
        <f t="shared" si="3"/>
        <v>0</v>
      </c>
      <c r="I95" s="620"/>
    </row>
    <row r="96" spans="2:9" x14ac:dyDescent="0.2">
      <c r="B96" s="611"/>
      <c r="C96" s="615" t="s">
        <v>543</v>
      </c>
      <c r="D96" s="595">
        <v>0</v>
      </c>
      <c r="E96" s="613">
        <f t="shared" si="2"/>
        <v>0</v>
      </c>
      <c r="F96" s="613">
        <f>IF(SUM($D$19:$D$21)=0,0,D96/SUM($D$19:D$21)*100)</f>
        <v>0</v>
      </c>
      <c r="G96" s="596">
        <f t="shared" si="3"/>
        <v>0</v>
      </c>
      <c r="I96" s="620"/>
    </row>
    <row r="97" spans="2:9" x14ac:dyDescent="0.2">
      <c r="B97" s="611"/>
      <c r="C97" s="615" t="s">
        <v>544</v>
      </c>
      <c r="D97" s="595">
        <v>0</v>
      </c>
      <c r="E97" s="613">
        <f t="shared" si="2"/>
        <v>0</v>
      </c>
      <c r="F97" s="613">
        <f>IF(SUM($D$19:$D$21)=0,0,D97/SUM($D$19:D$21)*100)</f>
        <v>0</v>
      </c>
      <c r="G97" s="596">
        <f t="shared" si="3"/>
        <v>0</v>
      </c>
      <c r="I97" s="620"/>
    </row>
    <row r="98" spans="2:9" x14ac:dyDescent="0.2">
      <c r="B98" s="611"/>
      <c r="C98" s="615" t="s">
        <v>545</v>
      </c>
      <c r="D98" s="595">
        <v>0</v>
      </c>
      <c r="E98" s="613">
        <f t="shared" si="2"/>
        <v>0</v>
      </c>
      <c r="F98" s="613">
        <f>IF(SUM($D$19:$D$21)=0,0,D98/SUM($D$19:D$21)*100)</f>
        <v>0</v>
      </c>
      <c r="G98" s="596">
        <f t="shared" si="3"/>
        <v>0</v>
      </c>
      <c r="I98" s="620"/>
    </row>
    <row r="99" spans="2:9" x14ac:dyDescent="0.2">
      <c r="B99" s="611"/>
      <c r="C99" s="615" t="s">
        <v>546</v>
      </c>
      <c r="D99" s="595">
        <v>0</v>
      </c>
      <c r="E99" s="613">
        <f t="shared" si="2"/>
        <v>0</v>
      </c>
      <c r="F99" s="613">
        <f>IF(SUM($D$19:$D$21)=0,0,D99/SUM($D$19:D$21)*100)</f>
        <v>0</v>
      </c>
      <c r="G99" s="596">
        <f t="shared" si="3"/>
        <v>0</v>
      </c>
    </row>
    <row r="100" spans="2:9" x14ac:dyDescent="0.2">
      <c r="B100" s="611"/>
      <c r="C100" s="615" t="s">
        <v>547</v>
      </c>
      <c r="D100" s="595">
        <v>0</v>
      </c>
      <c r="E100" s="613">
        <f t="shared" si="2"/>
        <v>0</v>
      </c>
      <c r="F100" s="613">
        <f>IF(SUM($D$19:$D$21)=0,0,D100/SUM($D$19:D$21)*100)</f>
        <v>0</v>
      </c>
      <c r="G100" s="596">
        <f t="shared" si="3"/>
        <v>0</v>
      </c>
    </row>
    <row r="101" spans="2:9" x14ac:dyDescent="0.2">
      <c r="B101" s="616"/>
      <c r="C101" s="617" t="s">
        <v>548</v>
      </c>
      <c r="D101" s="618">
        <v>0</v>
      </c>
      <c r="E101" s="619">
        <f t="shared" si="2"/>
        <v>0</v>
      </c>
      <c r="F101" s="619">
        <f>IF(SUM($D$19:$D$21)=0,0,D101/SUM($D$19:D$21)*100)</f>
        <v>0</v>
      </c>
      <c r="G101" s="599">
        <f t="shared" si="3"/>
        <v>0</v>
      </c>
    </row>
    <row r="102" spans="2:9" x14ac:dyDescent="0.2">
      <c r="D102" s="602"/>
      <c r="E102" s="603"/>
      <c r="F102" s="603"/>
      <c r="G102" s="603"/>
    </row>
    <row r="103" spans="2:9" x14ac:dyDescent="0.2">
      <c r="B103" s="608" t="s">
        <v>502</v>
      </c>
      <c r="C103" s="609" t="s">
        <v>517</v>
      </c>
      <c r="D103" s="593">
        <v>0</v>
      </c>
      <c r="E103" s="610">
        <f>IF($C$6=0,0,D103/$C$6*100)</f>
        <v>0</v>
      </c>
      <c r="F103" s="610">
        <f>IF(SUM($D$24:$D$26)=0,0,D103/SUM($D$24:D$26)*100)</f>
        <v>0</v>
      </c>
      <c r="G103" s="594">
        <f>IF($D$24=0,0,D103/$D$24*100)</f>
        <v>0</v>
      </c>
    </row>
    <row r="104" spans="2:9" ht="25.5" x14ac:dyDescent="0.2">
      <c r="B104" s="611"/>
      <c r="C104" s="612" t="s">
        <v>518</v>
      </c>
      <c r="D104" s="595">
        <v>0</v>
      </c>
      <c r="E104" s="613">
        <f t="shared" ref="E104:E134" si="4">IF($C$6=0,0,D104/$C$6*100)</f>
        <v>0</v>
      </c>
      <c r="F104" s="613">
        <f>IF(SUM($D$24:$D$26)=0,0,D104/SUM($D$24:D$26)*100)</f>
        <v>0</v>
      </c>
      <c r="G104" s="596">
        <f t="shared" ref="G104:G134" si="5">IF($D$24=0,0,D104/$D$24*100)</f>
        <v>0</v>
      </c>
    </row>
    <row r="105" spans="2:9" x14ac:dyDescent="0.2">
      <c r="B105" s="611"/>
      <c r="C105" s="614" t="s">
        <v>519</v>
      </c>
      <c r="D105" s="595">
        <v>0</v>
      </c>
      <c r="E105" s="613">
        <f t="shared" si="4"/>
        <v>0</v>
      </c>
      <c r="F105" s="613">
        <f>IF(SUM($D$24:$D$26)=0,0,D105/SUM($D$24:D$26)*100)</f>
        <v>0</v>
      </c>
      <c r="G105" s="596">
        <f t="shared" si="5"/>
        <v>0</v>
      </c>
    </row>
    <row r="106" spans="2:9" x14ac:dyDescent="0.2">
      <c r="B106" s="611"/>
      <c r="C106" s="614" t="s">
        <v>520</v>
      </c>
      <c r="D106" s="595">
        <v>0</v>
      </c>
      <c r="E106" s="613">
        <f t="shared" si="4"/>
        <v>0</v>
      </c>
      <c r="F106" s="613">
        <f>IF(SUM($D$24:$D$26)=0,0,D106/SUM($D$24:D$26)*100)</f>
        <v>0</v>
      </c>
      <c r="G106" s="596">
        <f t="shared" si="5"/>
        <v>0</v>
      </c>
    </row>
    <row r="107" spans="2:9" x14ac:dyDescent="0.2">
      <c r="B107" s="611"/>
      <c r="C107" s="614" t="s">
        <v>521</v>
      </c>
      <c r="D107" s="595">
        <v>2.5228280000000001</v>
      </c>
      <c r="E107" s="613">
        <f t="shared" si="4"/>
        <v>0.98985374680850935</v>
      </c>
      <c r="F107" s="613">
        <f>IF(SUM($D$24:$D$26)=0,0,D107/SUM($D$24:D$26)*100)</f>
        <v>1.1286761689485636</v>
      </c>
      <c r="G107" s="596">
        <f t="shared" si="5"/>
        <v>100</v>
      </c>
    </row>
    <row r="108" spans="2:9" x14ac:dyDescent="0.2">
      <c r="B108" s="611"/>
      <c r="C108" s="614" t="s">
        <v>522</v>
      </c>
      <c r="D108" s="595">
        <v>0</v>
      </c>
      <c r="E108" s="613">
        <f t="shared" si="4"/>
        <v>0</v>
      </c>
      <c r="F108" s="613">
        <f>IF(SUM($D$24:$D$26)=0,0,D108/SUM($D$24:D$26)*100)</f>
        <v>0</v>
      </c>
      <c r="G108" s="596">
        <f t="shared" si="5"/>
        <v>0</v>
      </c>
    </row>
    <row r="109" spans="2:9" x14ac:dyDescent="0.2">
      <c r="B109" s="611"/>
      <c r="C109" s="614" t="s">
        <v>523</v>
      </c>
      <c r="D109" s="595">
        <v>0</v>
      </c>
      <c r="E109" s="613">
        <f t="shared" si="4"/>
        <v>0</v>
      </c>
      <c r="F109" s="613">
        <f>IF(SUM($D$24:$D$26)=0,0,D109/SUM($D$24:D$26)*100)</f>
        <v>0</v>
      </c>
      <c r="G109" s="596">
        <f t="shared" si="5"/>
        <v>0</v>
      </c>
    </row>
    <row r="110" spans="2:9" x14ac:dyDescent="0.2">
      <c r="B110" s="611"/>
      <c r="C110" s="614" t="s">
        <v>524</v>
      </c>
      <c r="D110" s="595">
        <v>0</v>
      </c>
      <c r="E110" s="613">
        <f t="shared" si="4"/>
        <v>0</v>
      </c>
      <c r="F110" s="613">
        <f>IF(SUM($D$24:$D$26)=0,0,D110/SUM($D$24:D$26)*100)</f>
        <v>0</v>
      </c>
      <c r="G110" s="596">
        <f t="shared" si="5"/>
        <v>0</v>
      </c>
    </row>
    <row r="111" spans="2:9" x14ac:dyDescent="0.2">
      <c r="B111" s="611"/>
      <c r="C111" s="614" t="s">
        <v>525</v>
      </c>
      <c r="D111" s="595">
        <v>0</v>
      </c>
      <c r="E111" s="613">
        <f t="shared" si="4"/>
        <v>0</v>
      </c>
      <c r="F111" s="613">
        <f>IF(SUM($D$24:$D$26)=0,0,D111/SUM($D$24:D$26)*100)</f>
        <v>0</v>
      </c>
      <c r="G111" s="596">
        <f t="shared" si="5"/>
        <v>0</v>
      </c>
    </row>
    <row r="112" spans="2:9" x14ac:dyDescent="0.2">
      <c r="B112" s="611"/>
      <c r="C112" s="614" t="s">
        <v>526</v>
      </c>
      <c r="D112" s="595">
        <v>0</v>
      </c>
      <c r="E112" s="613">
        <f t="shared" si="4"/>
        <v>0</v>
      </c>
      <c r="F112" s="613">
        <f>IF(SUM($D$24:$D$26)=0,0,D112/SUM($D$24:D$26)*100)</f>
        <v>0</v>
      </c>
      <c r="G112" s="596">
        <f t="shared" si="5"/>
        <v>0</v>
      </c>
    </row>
    <row r="113" spans="2:9" x14ac:dyDescent="0.2">
      <c r="B113" s="611"/>
      <c r="C113" s="614" t="s">
        <v>527</v>
      </c>
      <c r="D113" s="595">
        <v>0</v>
      </c>
      <c r="E113" s="613">
        <f t="shared" si="4"/>
        <v>0</v>
      </c>
      <c r="F113" s="613">
        <f>IF(SUM($D$24:$D$26)=0,0,D113/SUM($D$24:D$26)*100)</f>
        <v>0</v>
      </c>
      <c r="G113" s="596">
        <f t="shared" si="5"/>
        <v>0</v>
      </c>
    </row>
    <row r="114" spans="2:9" x14ac:dyDescent="0.2">
      <c r="B114" s="611"/>
      <c r="C114" s="614" t="s">
        <v>528</v>
      </c>
      <c r="D114" s="595">
        <v>0</v>
      </c>
      <c r="E114" s="613">
        <f t="shared" si="4"/>
        <v>0</v>
      </c>
      <c r="F114" s="613">
        <f>IF(SUM($D$24:$D$26)=0,0,D114/SUM($D$24:D$26)*100)</f>
        <v>0</v>
      </c>
      <c r="G114" s="596">
        <f t="shared" si="5"/>
        <v>0</v>
      </c>
    </row>
    <row r="115" spans="2:9" x14ac:dyDescent="0.2">
      <c r="B115" s="611"/>
      <c r="C115" s="615" t="s">
        <v>529</v>
      </c>
      <c r="D115" s="595">
        <v>0</v>
      </c>
      <c r="E115" s="613">
        <f t="shared" si="4"/>
        <v>0</v>
      </c>
      <c r="F115" s="613">
        <f>IF(SUM($D$24:$D$26)=0,0,D115/SUM($D$24:D$26)*100)</f>
        <v>0</v>
      </c>
      <c r="G115" s="596">
        <f t="shared" si="5"/>
        <v>0</v>
      </c>
    </row>
    <row r="116" spans="2:9" x14ac:dyDescent="0.2">
      <c r="B116" s="611"/>
      <c r="C116" s="615" t="s">
        <v>530</v>
      </c>
      <c r="D116" s="595">
        <v>0</v>
      </c>
      <c r="E116" s="613">
        <f t="shared" si="4"/>
        <v>0</v>
      </c>
      <c r="F116" s="613">
        <f>IF(SUM($D$24:$D$26)=0,0,D116/SUM($D$24:D$26)*100)</f>
        <v>0</v>
      </c>
      <c r="G116" s="596">
        <f t="shared" si="5"/>
        <v>0</v>
      </c>
    </row>
    <row r="117" spans="2:9" x14ac:dyDescent="0.2">
      <c r="B117" s="611"/>
      <c r="C117" s="615" t="s">
        <v>531</v>
      </c>
      <c r="D117" s="595">
        <v>0</v>
      </c>
      <c r="E117" s="613">
        <f t="shared" si="4"/>
        <v>0</v>
      </c>
      <c r="F117" s="613">
        <f>IF(SUM($D$24:$D$26)=0,0,D117/SUM($D$24:D$26)*100)</f>
        <v>0</v>
      </c>
      <c r="G117" s="596">
        <f t="shared" si="5"/>
        <v>0</v>
      </c>
    </row>
    <row r="118" spans="2:9" x14ac:dyDescent="0.2">
      <c r="B118" s="611"/>
      <c r="C118" s="615" t="s">
        <v>532</v>
      </c>
      <c r="D118" s="595">
        <v>0</v>
      </c>
      <c r="E118" s="613">
        <f t="shared" si="4"/>
        <v>0</v>
      </c>
      <c r="F118" s="613">
        <f>IF(SUM($D$24:$D$26)=0,0,D118/SUM($D$24:D$26)*100)</f>
        <v>0</v>
      </c>
      <c r="G118" s="596">
        <f t="shared" si="5"/>
        <v>0</v>
      </c>
    </row>
    <row r="119" spans="2:9" x14ac:dyDescent="0.2">
      <c r="B119" s="611"/>
      <c r="C119" s="615" t="s">
        <v>533</v>
      </c>
      <c r="D119" s="595">
        <v>0</v>
      </c>
      <c r="E119" s="613">
        <f t="shared" si="4"/>
        <v>0</v>
      </c>
      <c r="F119" s="613">
        <f>IF(SUM($D$24:$D$26)=0,0,D119/SUM($D$24:D$26)*100)</f>
        <v>0</v>
      </c>
      <c r="G119" s="596">
        <f t="shared" si="5"/>
        <v>0</v>
      </c>
    </row>
    <row r="120" spans="2:9" x14ac:dyDescent="0.2">
      <c r="B120" s="611"/>
      <c r="C120" s="615" t="s">
        <v>534</v>
      </c>
      <c r="D120" s="595">
        <v>0</v>
      </c>
      <c r="E120" s="613">
        <f t="shared" si="4"/>
        <v>0</v>
      </c>
      <c r="F120" s="613">
        <f>IF(SUM($D$24:$D$26)=0,0,D120/SUM($D$24:D$26)*100)</f>
        <v>0</v>
      </c>
      <c r="G120" s="596">
        <f t="shared" si="5"/>
        <v>0</v>
      </c>
    </row>
    <row r="121" spans="2:9" x14ac:dyDescent="0.2">
      <c r="B121" s="611"/>
      <c r="C121" s="615" t="s">
        <v>535</v>
      </c>
      <c r="D121" s="595">
        <v>0</v>
      </c>
      <c r="E121" s="613">
        <f t="shared" si="4"/>
        <v>0</v>
      </c>
      <c r="F121" s="613">
        <f>IF(SUM($D$24:$D$26)=0,0,D121/SUM($D$24:D$26)*100)</f>
        <v>0</v>
      </c>
      <c r="G121" s="596">
        <f t="shared" si="5"/>
        <v>0</v>
      </c>
      <c r="I121" s="620"/>
    </row>
    <row r="122" spans="2:9" x14ac:dyDescent="0.2">
      <c r="B122" s="611"/>
      <c r="C122" s="615" t="s">
        <v>536</v>
      </c>
      <c r="D122" s="595">
        <v>0</v>
      </c>
      <c r="E122" s="613">
        <f t="shared" si="4"/>
        <v>0</v>
      </c>
      <c r="F122" s="613">
        <f>IF(SUM($D$24:$D$26)=0,0,D122/SUM($D$24:D$26)*100)</f>
        <v>0</v>
      </c>
      <c r="G122" s="596">
        <f t="shared" si="5"/>
        <v>0</v>
      </c>
      <c r="I122" s="620"/>
    </row>
    <row r="123" spans="2:9" x14ac:dyDescent="0.2">
      <c r="B123" s="611"/>
      <c r="C123" s="615" t="s">
        <v>537</v>
      </c>
      <c r="D123" s="595">
        <v>0</v>
      </c>
      <c r="E123" s="613">
        <f t="shared" si="4"/>
        <v>0</v>
      </c>
      <c r="F123" s="613">
        <f>IF(SUM($D$24:$D$26)=0,0,D123/SUM($D$24:D$26)*100)</f>
        <v>0</v>
      </c>
      <c r="G123" s="596">
        <f t="shared" si="5"/>
        <v>0</v>
      </c>
      <c r="I123" s="620"/>
    </row>
    <row r="124" spans="2:9" x14ac:dyDescent="0.2">
      <c r="B124" s="611"/>
      <c r="C124" s="615" t="s">
        <v>538</v>
      </c>
      <c r="D124" s="595">
        <v>0</v>
      </c>
      <c r="E124" s="613">
        <f t="shared" si="4"/>
        <v>0</v>
      </c>
      <c r="F124" s="613">
        <f>IF(SUM($D$24:$D$26)=0,0,D124/SUM($D$24:D$26)*100)</f>
        <v>0</v>
      </c>
      <c r="G124" s="596">
        <f t="shared" si="5"/>
        <v>0</v>
      </c>
      <c r="I124" s="620"/>
    </row>
    <row r="125" spans="2:9" x14ac:dyDescent="0.2">
      <c r="B125" s="611"/>
      <c r="C125" s="615" t="s">
        <v>539</v>
      </c>
      <c r="D125" s="595">
        <v>0</v>
      </c>
      <c r="E125" s="613">
        <f t="shared" si="4"/>
        <v>0</v>
      </c>
      <c r="F125" s="613">
        <f>IF(SUM($D$24:$D$26)=0,0,D125/SUM($D$24:D$26)*100)</f>
        <v>0</v>
      </c>
      <c r="G125" s="596">
        <f t="shared" si="5"/>
        <v>0</v>
      </c>
      <c r="I125" s="620"/>
    </row>
    <row r="126" spans="2:9" x14ac:dyDescent="0.2">
      <c r="B126" s="611"/>
      <c r="C126" s="615" t="s">
        <v>540</v>
      </c>
      <c r="D126" s="595">
        <v>0</v>
      </c>
      <c r="E126" s="613">
        <f t="shared" si="4"/>
        <v>0</v>
      </c>
      <c r="F126" s="613">
        <f>IF(SUM($D$24:$D$26)=0,0,D126/SUM($D$24:D$26)*100)</f>
        <v>0</v>
      </c>
      <c r="G126" s="596">
        <f t="shared" si="5"/>
        <v>0</v>
      </c>
      <c r="I126" s="620"/>
    </row>
    <row r="127" spans="2:9" x14ac:dyDescent="0.2">
      <c r="B127" s="611"/>
      <c r="C127" s="615" t="s">
        <v>541</v>
      </c>
      <c r="D127" s="595">
        <v>0</v>
      </c>
      <c r="E127" s="613">
        <f t="shared" si="4"/>
        <v>0</v>
      </c>
      <c r="F127" s="613">
        <f>IF(SUM($D$24:$D$26)=0,0,D127/SUM($D$24:D$26)*100)</f>
        <v>0</v>
      </c>
      <c r="G127" s="596">
        <f t="shared" si="5"/>
        <v>0</v>
      </c>
      <c r="I127" s="620"/>
    </row>
    <row r="128" spans="2:9" x14ac:dyDescent="0.2">
      <c r="B128" s="611"/>
      <c r="C128" s="615" t="s">
        <v>542</v>
      </c>
      <c r="D128" s="595">
        <v>0</v>
      </c>
      <c r="E128" s="613">
        <f t="shared" si="4"/>
        <v>0</v>
      </c>
      <c r="F128" s="613">
        <f>IF(SUM($D$24:$D$26)=0,0,D128/SUM($D$24:D$26)*100)</f>
        <v>0</v>
      </c>
      <c r="G128" s="596">
        <f t="shared" si="5"/>
        <v>0</v>
      </c>
      <c r="I128" s="620"/>
    </row>
    <row r="129" spans="2:9" x14ac:dyDescent="0.2">
      <c r="B129" s="611"/>
      <c r="C129" s="615" t="s">
        <v>543</v>
      </c>
      <c r="D129" s="595">
        <v>0</v>
      </c>
      <c r="E129" s="613">
        <f t="shared" si="4"/>
        <v>0</v>
      </c>
      <c r="F129" s="613">
        <f>IF(SUM($D$24:$D$26)=0,0,D129/SUM($D$24:D$26)*100)</f>
        <v>0</v>
      </c>
      <c r="G129" s="596">
        <f t="shared" si="5"/>
        <v>0</v>
      </c>
      <c r="I129" s="620"/>
    </row>
    <row r="130" spans="2:9" x14ac:dyDescent="0.2">
      <c r="B130" s="611"/>
      <c r="C130" s="615" t="s">
        <v>544</v>
      </c>
      <c r="D130" s="595">
        <v>0</v>
      </c>
      <c r="E130" s="613">
        <f t="shared" si="4"/>
        <v>0</v>
      </c>
      <c r="F130" s="613">
        <f>IF(SUM($D$24:$D$26)=0,0,D130/SUM($D$24:D$26)*100)</f>
        <v>0</v>
      </c>
      <c r="G130" s="596">
        <f t="shared" si="5"/>
        <v>0</v>
      </c>
      <c r="I130" s="620"/>
    </row>
    <row r="131" spans="2:9" x14ac:dyDescent="0.2">
      <c r="B131" s="611"/>
      <c r="C131" s="615" t="s">
        <v>545</v>
      </c>
      <c r="D131" s="595">
        <v>0</v>
      </c>
      <c r="E131" s="613">
        <f t="shared" si="4"/>
        <v>0</v>
      </c>
      <c r="F131" s="613">
        <f>IF(SUM($D$24:$D$26)=0,0,D131/SUM($D$24:D$26)*100)</f>
        <v>0</v>
      </c>
      <c r="G131" s="596">
        <f t="shared" si="5"/>
        <v>0</v>
      </c>
      <c r="I131" s="620"/>
    </row>
    <row r="132" spans="2:9" x14ac:dyDescent="0.2">
      <c r="B132" s="611"/>
      <c r="C132" s="615" t="s">
        <v>546</v>
      </c>
      <c r="D132" s="595">
        <v>0</v>
      </c>
      <c r="E132" s="613">
        <f t="shared" si="4"/>
        <v>0</v>
      </c>
      <c r="F132" s="613">
        <f>IF(SUM($D$24:$D$26)=0,0,D132/SUM($D$24:D$26)*100)</f>
        <v>0</v>
      </c>
      <c r="G132" s="596">
        <f t="shared" si="5"/>
        <v>0</v>
      </c>
    </row>
    <row r="133" spans="2:9" x14ac:dyDescent="0.2">
      <c r="B133" s="611"/>
      <c r="C133" s="615" t="s">
        <v>547</v>
      </c>
      <c r="D133" s="595">
        <v>0</v>
      </c>
      <c r="E133" s="613">
        <f t="shared" si="4"/>
        <v>0</v>
      </c>
      <c r="F133" s="613">
        <f>IF(SUM($D$24:$D$26)=0,0,D133/SUM($D$24:D$26)*100)</f>
        <v>0</v>
      </c>
      <c r="G133" s="596">
        <f t="shared" si="5"/>
        <v>0</v>
      </c>
    </row>
    <row r="134" spans="2:9" x14ac:dyDescent="0.2">
      <c r="B134" s="616"/>
      <c r="C134" s="617" t="s">
        <v>548</v>
      </c>
      <c r="D134" s="618">
        <v>0</v>
      </c>
      <c r="E134" s="619">
        <f t="shared" si="4"/>
        <v>0</v>
      </c>
      <c r="F134" s="619">
        <f>IF(SUM($D$24:$D$26)=0,0,D134/SUM($D$24:D$26)*100)</f>
        <v>0</v>
      </c>
      <c r="G134" s="599">
        <f t="shared" si="5"/>
        <v>0</v>
      </c>
    </row>
    <row r="135" spans="2:9" x14ac:dyDescent="0.2">
      <c r="D135" s="602"/>
      <c r="E135" s="603"/>
      <c r="F135" s="603"/>
      <c r="G135" s="603"/>
    </row>
    <row r="136" spans="2:9" x14ac:dyDescent="0.2">
      <c r="B136" s="608" t="s">
        <v>503</v>
      </c>
      <c r="C136" s="609" t="s">
        <v>517</v>
      </c>
      <c r="D136" s="593">
        <v>0</v>
      </c>
      <c r="E136" s="610">
        <f>IF($C$7=0,0,D136/$C$7*100)</f>
        <v>0</v>
      </c>
      <c r="F136" s="610">
        <f>IF(SUM($D$29:$D$31)=0,0,D136/SUM($D$29:D$31)*100)</f>
        <v>0</v>
      </c>
      <c r="G136" s="594">
        <f>IF($D$29=0,0,D136/$D$29*100)</f>
        <v>0</v>
      </c>
    </row>
    <row r="137" spans="2:9" ht="25.5" x14ac:dyDescent="0.2">
      <c r="B137" s="611"/>
      <c r="C137" s="612" t="s">
        <v>518</v>
      </c>
      <c r="D137" s="595">
        <v>0</v>
      </c>
      <c r="E137" s="613">
        <f t="shared" ref="E137:E167" si="6">IF($C$7=0,0,D137/$C$7*100)</f>
        <v>0</v>
      </c>
      <c r="F137" s="613">
        <f>IF(SUM($D$29:$D$31)=0,0,D137/SUM($D$29:D$31)*100)</f>
        <v>0</v>
      </c>
      <c r="G137" s="596">
        <f t="shared" ref="G137:G167" si="7">IF($D$29=0,0,D137/$D$29*100)</f>
        <v>0</v>
      </c>
    </row>
    <row r="138" spans="2:9" x14ac:dyDescent="0.2">
      <c r="B138" s="611"/>
      <c r="C138" s="614" t="s">
        <v>519</v>
      </c>
      <c r="D138" s="595">
        <v>0</v>
      </c>
      <c r="E138" s="613">
        <f t="shared" si="6"/>
        <v>0</v>
      </c>
      <c r="F138" s="613">
        <f>IF(SUM($D$29:$D$31)=0,0,D138/SUM($D$29:D$31)*100)</f>
        <v>0</v>
      </c>
      <c r="G138" s="596">
        <f t="shared" si="7"/>
        <v>0</v>
      </c>
    </row>
    <row r="139" spans="2:9" x14ac:dyDescent="0.2">
      <c r="B139" s="611"/>
      <c r="C139" s="614" t="s">
        <v>520</v>
      </c>
      <c r="D139" s="595">
        <v>0</v>
      </c>
      <c r="E139" s="613">
        <f t="shared" si="6"/>
        <v>0</v>
      </c>
      <c r="F139" s="613">
        <f>IF(SUM($D$29:$D$31)=0,0,D139/SUM($D$29:D$31)*100)</f>
        <v>0</v>
      </c>
      <c r="G139" s="596">
        <f t="shared" si="7"/>
        <v>0</v>
      </c>
    </row>
    <row r="140" spans="2:9" x14ac:dyDescent="0.2">
      <c r="B140" s="611"/>
      <c r="C140" s="614" t="s">
        <v>521</v>
      </c>
      <c r="D140" s="595">
        <v>3.1529050000000001</v>
      </c>
      <c r="E140" s="613">
        <f t="shared" si="6"/>
        <v>0.52299149072513984</v>
      </c>
      <c r="F140" s="613">
        <f>IF(SUM($D$29:$D$31)=0,0,D140/SUM($D$29:D$31)*100)</f>
        <v>1.9034209749571311</v>
      </c>
      <c r="G140" s="596">
        <f t="shared" si="7"/>
        <v>13.598869064478741</v>
      </c>
    </row>
    <row r="141" spans="2:9" x14ac:dyDescent="0.2">
      <c r="B141" s="611"/>
      <c r="C141" s="614" t="s">
        <v>522</v>
      </c>
      <c r="D141" s="595">
        <v>0</v>
      </c>
      <c r="E141" s="613">
        <f t="shared" si="6"/>
        <v>0</v>
      </c>
      <c r="F141" s="613">
        <f>IF(SUM($D$29:$D$31)=0,0,D141/SUM($D$29:D$31)*100)</f>
        <v>0</v>
      </c>
      <c r="G141" s="596">
        <f t="shared" si="7"/>
        <v>0</v>
      </c>
    </row>
    <row r="142" spans="2:9" x14ac:dyDescent="0.2">
      <c r="B142" s="611"/>
      <c r="C142" s="614" t="s">
        <v>523</v>
      </c>
      <c r="D142" s="595">
        <v>0</v>
      </c>
      <c r="E142" s="613">
        <f t="shared" si="6"/>
        <v>0</v>
      </c>
      <c r="F142" s="613">
        <f>IF(SUM($D$29:$D$31)=0,0,D142/SUM($D$29:D$31)*100)</f>
        <v>0</v>
      </c>
      <c r="G142" s="596">
        <f t="shared" si="7"/>
        <v>0</v>
      </c>
    </row>
    <row r="143" spans="2:9" x14ac:dyDescent="0.2">
      <c r="B143" s="611"/>
      <c r="C143" s="614" t="s">
        <v>524</v>
      </c>
      <c r="D143" s="595">
        <v>0</v>
      </c>
      <c r="E143" s="613">
        <f t="shared" si="6"/>
        <v>0</v>
      </c>
      <c r="F143" s="613">
        <f>IF(SUM($D$29:$D$31)=0,0,D143/SUM($D$29:D$31)*100)</f>
        <v>0</v>
      </c>
      <c r="G143" s="596">
        <f t="shared" si="7"/>
        <v>0</v>
      </c>
    </row>
    <row r="144" spans="2:9" x14ac:dyDescent="0.2">
      <c r="B144" s="611"/>
      <c r="C144" s="614" t="s">
        <v>525</v>
      </c>
      <c r="D144" s="595">
        <v>2.007161</v>
      </c>
      <c r="E144" s="613">
        <f t="shared" si="6"/>
        <v>0.33293997869119507</v>
      </c>
      <c r="F144" s="613">
        <f>IF(SUM($D$29:$D$31)=0,0,D144/SUM($D$29:D$31)*100)</f>
        <v>1.2117308791466697</v>
      </c>
      <c r="G144" s="596">
        <f t="shared" si="7"/>
        <v>8.6571335420281343</v>
      </c>
    </row>
    <row r="145" spans="2:9" x14ac:dyDescent="0.2">
      <c r="B145" s="611"/>
      <c r="C145" s="614" t="s">
        <v>526</v>
      </c>
      <c r="D145" s="595">
        <v>0</v>
      </c>
      <c r="E145" s="613">
        <f t="shared" si="6"/>
        <v>0</v>
      </c>
      <c r="F145" s="613">
        <f>IF(SUM($D$29:$D$31)=0,0,D145/SUM($D$29:D$31)*100)</f>
        <v>0</v>
      </c>
      <c r="G145" s="596">
        <f t="shared" si="7"/>
        <v>0</v>
      </c>
    </row>
    <row r="146" spans="2:9" x14ac:dyDescent="0.2">
      <c r="B146" s="611"/>
      <c r="C146" s="614" t="s">
        <v>527</v>
      </c>
      <c r="D146" s="595">
        <v>0</v>
      </c>
      <c r="E146" s="613">
        <f t="shared" si="6"/>
        <v>0</v>
      </c>
      <c r="F146" s="613">
        <f>IF(SUM($D$29:$D$31)=0,0,D146/SUM($D$29:D$31)*100)</f>
        <v>0</v>
      </c>
      <c r="G146" s="596">
        <f t="shared" si="7"/>
        <v>0</v>
      </c>
    </row>
    <row r="147" spans="2:9" x14ac:dyDescent="0.2">
      <c r="B147" s="611"/>
      <c r="C147" s="614" t="s">
        <v>528</v>
      </c>
      <c r="D147" s="595">
        <v>0</v>
      </c>
      <c r="E147" s="613">
        <f t="shared" si="6"/>
        <v>0</v>
      </c>
      <c r="F147" s="613">
        <f>IF(SUM($D$29:$D$31)=0,0,D147/SUM($D$29:D$31)*100)</f>
        <v>0</v>
      </c>
      <c r="G147" s="596">
        <f t="shared" si="7"/>
        <v>0</v>
      </c>
    </row>
    <row r="148" spans="2:9" x14ac:dyDescent="0.2">
      <c r="B148" s="611"/>
      <c r="C148" s="615" t="s">
        <v>529</v>
      </c>
      <c r="D148" s="595">
        <v>0</v>
      </c>
      <c r="E148" s="613">
        <f t="shared" si="6"/>
        <v>0</v>
      </c>
      <c r="F148" s="613">
        <f>IF(SUM($D$29:$D$31)=0,0,D148/SUM($D$29:D$31)*100)</f>
        <v>0</v>
      </c>
      <c r="G148" s="596">
        <f t="shared" si="7"/>
        <v>0</v>
      </c>
    </row>
    <row r="149" spans="2:9" x14ac:dyDescent="0.2">
      <c r="B149" s="611"/>
      <c r="C149" s="615" t="s">
        <v>530</v>
      </c>
      <c r="D149" s="595">
        <v>0</v>
      </c>
      <c r="E149" s="613">
        <f t="shared" si="6"/>
        <v>0</v>
      </c>
      <c r="F149" s="613">
        <f>IF(SUM($D$29:$D$31)=0,0,D149/SUM($D$29:D$31)*100)</f>
        <v>0</v>
      </c>
      <c r="G149" s="596">
        <f t="shared" si="7"/>
        <v>0</v>
      </c>
    </row>
    <row r="150" spans="2:9" x14ac:dyDescent="0.2">
      <c r="B150" s="611"/>
      <c r="C150" s="615" t="s">
        <v>531</v>
      </c>
      <c r="D150" s="595">
        <v>0</v>
      </c>
      <c r="E150" s="613">
        <f t="shared" si="6"/>
        <v>0</v>
      </c>
      <c r="F150" s="613">
        <f>IF(SUM($D$29:$D$31)=0,0,D150/SUM($D$29:D$31)*100)</f>
        <v>0</v>
      </c>
      <c r="G150" s="596">
        <f t="shared" si="7"/>
        <v>0</v>
      </c>
    </row>
    <row r="151" spans="2:9" x14ac:dyDescent="0.2">
      <c r="B151" s="611"/>
      <c r="C151" s="615" t="s">
        <v>532</v>
      </c>
      <c r="D151" s="595">
        <v>0</v>
      </c>
      <c r="E151" s="613">
        <f t="shared" si="6"/>
        <v>0</v>
      </c>
      <c r="F151" s="613">
        <f>IF(SUM($D$29:$D$31)=0,0,D151/SUM($D$29:D$31)*100)</f>
        <v>0</v>
      </c>
      <c r="G151" s="596">
        <f t="shared" si="7"/>
        <v>0</v>
      </c>
    </row>
    <row r="152" spans="2:9" x14ac:dyDescent="0.2">
      <c r="B152" s="611"/>
      <c r="C152" s="615" t="s">
        <v>533</v>
      </c>
      <c r="D152" s="595">
        <v>11.387468999999999</v>
      </c>
      <c r="E152" s="613">
        <f t="shared" si="6"/>
        <v>1.8889086058401117</v>
      </c>
      <c r="F152" s="613">
        <f>IF(SUM($D$29:$D$31)=0,0,D152/SUM($D$29:D$31)*100)</f>
        <v>6.8746591940683608</v>
      </c>
      <c r="G152" s="596">
        <f t="shared" si="7"/>
        <v>49.115561650861871</v>
      </c>
    </row>
    <row r="153" spans="2:9" x14ac:dyDescent="0.2">
      <c r="B153" s="611"/>
      <c r="C153" s="615" t="s">
        <v>534</v>
      </c>
      <c r="D153" s="595">
        <v>0</v>
      </c>
      <c r="E153" s="613">
        <f t="shared" si="6"/>
        <v>0</v>
      </c>
      <c r="F153" s="613">
        <f>IF(SUM($D$29:$D$31)=0,0,D153/SUM($D$29:D$31)*100)</f>
        <v>0</v>
      </c>
      <c r="G153" s="596">
        <f t="shared" si="7"/>
        <v>0</v>
      </c>
    </row>
    <row r="154" spans="2:9" x14ac:dyDescent="0.2">
      <c r="B154" s="611"/>
      <c r="C154" s="615" t="s">
        <v>535</v>
      </c>
      <c r="D154" s="595">
        <v>2.1063019999999999</v>
      </c>
      <c r="E154" s="613">
        <f t="shared" si="6"/>
        <v>0.34938509815466801</v>
      </c>
      <c r="F154" s="613">
        <f>IF(SUM($D$29:$D$31)=0,0,D154/SUM($D$29:D$31)*100)</f>
        <v>1.2715826852994794</v>
      </c>
      <c r="G154" s="596">
        <f t="shared" si="7"/>
        <v>9.0847409320133963</v>
      </c>
      <c r="I154" s="620"/>
    </row>
    <row r="155" spans="2:9" x14ac:dyDescent="0.2">
      <c r="B155" s="611"/>
      <c r="C155" s="615" t="s">
        <v>536</v>
      </c>
      <c r="D155" s="595">
        <v>1.046603</v>
      </c>
      <c r="E155" s="613">
        <f t="shared" si="6"/>
        <v>0.17360639257047183</v>
      </c>
      <c r="F155" s="613">
        <f>IF(SUM($D$29:$D$31)=0,0,D155/SUM($D$29:D$31)*100)</f>
        <v>0.63183828965765165</v>
      </c>
      <c r="G155" s="596">
        <f t="shared" si="7"/>
        <v>4.5141281324653431</v>
      </c>
      <c r="I155" s="620"/>
    </row>
    <row r="156" spans="2:9" x14ac:dyDescent="0.2">
      <c r="B156" s="611"/>
      <c r="C156" s="615" t="s">
        <v>537</v>
      </c>
      <c r="D156" s="595">
        <v>0</v>
      </c>
      <c r="E156" s="613">
        <f t="shared" si="6"/>
        <v>0</v>
      </c>
      <c r="F156" s="613">
        <f>IF(SUM($D$29:$D$31)=0,0,D156/SUM($D$29:D$31)*100)</f>
        <v>0</v>
      </c>
      <c r="G156" s="596">
        <f t="shared" si="7"/>
        <v>0</v>
      </c>
      <c r="I156" s="620"/>
    </row>
    <row r="157" spans="2:9" x14ac:dyDescent="0.2">
      <c r="B157" s="611"/>
      <c r="C157" s="615" t="s">
        <v>538</v>
      </c>
      <c r="D157" s="595">
        <v>0</v>
      </c>
      <c r="E157" s="613">
        <f t="shared" si="6"/>
        <v>0</v>
      </c>
      <c r="F157" s="613">
        <f>IF(SUM($D$29:$D$31)=0,0,D157/SUM($D$29:D$31)*100)</f>
        <v>0</v>
      </c>
      <c r="G157" s="596">
        <f t="shared" si="7"/>
        <v>0</v>
      </c>
      <c r="I157" s="620"/>
    </row>
    <row r="158" spans="2:9" x14ac:dyDescent="0.2">
      <c r="B158" s="611"/>
      <c r="C158" s="615" t="s">
        <v>539</v>
      </c>
      <c r="D158" s="595">
        <v>6.637518</v>
      </c>
      <c r="E158" s="613">
        <f t="shared" si="6"/>
        <v>1.1010054009032777</v>
      </c>
      <c r="F158" s="613">
        <f>IF(SUM($D$29:$D$31)=0,0,D158/SUM($D$29:D$31)*100)</f>
        <v>4.0070953558243927</v>
      </c>
      <c r="G158" s="596">
        <f t="shared" si="7"/>
        <v>28.628435742631254</v>
      </c>
      <c r="I158" s="620"/>
    </row>
    <row r="159" spans="2:9" x14ac:dyDescent="0.2">
      <c r="B159" s="611"/>
      <c r="C159" s="615" t="s">
        <v>540</v>
      </c>
      <c r="D159" s="595">
        <v>0</v>
      </c>
      <c r="E159" s="613">
        <f t="shared" si="6"/>
        <v>0</v>
      </c>
      <c r="F159" s="613">
        <f>IF(SUM($D$29:$D$31)=0,0,D159/SUM($D$29:D$31)*100)</f>
        <v>0</v>
      </c>
      <c r="G159" s="596">
        <f t="shared" si="7"/>
        <v>0</v>
      </c>
      <c r="I159" s="620"/>
    </row>
    <row r="160" spans="2:9" x14ac:dyDescent="0.2">
      <c r="B160" s="611"/>
      <c r="C160" s="615" t="s">
        <v>541</v>
      </c>
      <c r="D160" s="595">
        <v>0</v>
      </c>
      <c r="E160" s="613">
        <f t="shared" si="6"/>
        <v>0</v>
      </c>
      <c r="F160" s="613">
        <f>IF(SUM($D$29:$D$31)=0,0,D160/SUM($D$29:D$31)*100)</f>
        <v>0</v>
      </c>
      <c r="G160" s="596">
        <f t="shared" si="7"/>
        <v>0</v>
      </c>
      <c r="I160" s="620"/>
    </row>
    <row r="161" spans="2:9" x14ac:dyDescent="0.2">
      <c r="B161" s="611"/>
      <c r="C161" s="615" t="s">
        <v>542</v>
      </c>
      <c r="D161" s="595">
        <v>0</v>
      </c>
      <c r="E161" s="613">
        <f t="shared" si="6"/>
        <v>0</v>
      </c>
      <c r="F161" s="613">
        <f>IF(SUM($D$29:$D$31)=0,0,D161/SUM($D$29:D$31)*100)</f>
        <v>0</v>
      </c>
      <c r="G161" s="596">
        <f t="shared" si="7"/>
        <v>0</v>
      </c>
      <c r="I161" s="620"/>
    </row>
    <row r="162" spans="2:9" x14ac:dyDescent="0.2">
      <c r="B162" s="611"/>
      <c r="C162" s="615" t="s">
        <v>543</v>
      </c>
      <c r="D162" s="595">
        <v>0</v>
      </c>
      <c r="E162" s="613">
        <f t="shared" si="6"/>
        <v>0</v>
      </c>
      <c r="F162" s="613">
        <f>IF(SUM($D$29:$D$31)=0,0,D162/SUM($D$29:D$31)*100)</f>
        <v>0</v>
      </c>
      <c r="G162" s="596">
        <f t="shared" si="7"/>
        <v>0</v>
      </c>
      <c r="I162" s="620"/>
    </row>
    <row r="163" spans="2:9" x14ac:dyDescent="0.2">
      <c r="B163" s="611"/>
      <c r="C163" s="615" t="s">
        <v>544</v>
      </c>
      <c r="D163" s="595">
        <v>0</v>
      </c>
      <c r="E163" s="613">
        <f t="shared" si="6"/>
        <v>0</v>
      </c>
      <c r="F163" s="613">
        <f>IF(SUM($D$29:$D$31)=0,0,D163/SUM($D$29:D$31)*100)</f>
        <v>0</v>
      </c>
      <c r="G163" s="596">
        <f t="shared" si="7"/>
        <v>0</v>
      </c>
      <c r="I163" s="620"/>
    </row>
    <row r="164" spans="2:9" x14ac:dyDescent="0.2">
      <c r="B164" s="611"/>
      <c r="C164" s="615" t="s">
        <v>545</v>
      </c>
      <c r="D164" s="595">
        <v>0</v>
      </c>
      <c r="E164" s="613">
        <f t="shared" si="6"/>
        <v>0</v>
      </c>
      <c r="F164" s="613">
        <f>IF(SUM($D$29:$D$31)=0,0,D164/SUM($D$29:D$31)*100)</f>
        <v>0</v>
      </c>
      <c r="G164" s="596">
        <f t="shared" si="7"/>
        <v>0</v>
      </c>
      <c r="I164" s="620"/>
    </row>
    <row r="165" spans="2:9" x14ac:dyDescent="0.2">
      <c r="B165" s="611"/>
      <c r="C165" s="615" t="s">
        <v>546</v>
      </c>
      <c r="D165" s="595">
        <v>0</v>
      </c>
      <c r="E165" s="613">
        <f t="shared" si="6"/>
        <v>0</v>
      </c>
      <c r="F165" s="613">
        <f>IF(SUM($D$29:$D$31)=0,0,D165/SUM($D$29:D$31)*100)</f>
        <v>0</v>
      </c>
      <c r="G165" s="596">
        <f t="shared" si="7"/>
        <v>0</v>
      </c>
    </row>
    <row r="166" spans="2:9" x14ac:dyDescent="0.2">
      <c r="B166" s="611"/>
      <c r="C166" s="615" t="s">
        <v>547</v>
      </c>
      <c r="D166" s="595">
        <v>0</v>
      </c>
      <c r="E166" s="613">
        <f t="shared" si="6"/>
        <v>0</v>
      </c>
      <c r="F166" s="613">
        <f>IF(SUM($D$29:$D$31)=0,0,D166/SUM($D$29:D$31)*100)</f>
        <v>0</v>
      </c>
      <c r="G166" s="596">
        <f t="shared" si="7"/>
        <v>0</v>
      </c>
    </row>
    <row r="167" spans="2:9" x14ac:dyDescent="0.2">
      <c r="B167" s="616"/>
      <c r="C167" s="617" t="s">
        <v>548</v>
      </c>
      <c r="D167" s="618">
        <v>0</v>
      </c>
      <c r="E167" s="619">
        <f t="shared" si="6"/>
        <v>0</v>
      </c>
      <c r="F167" s="619">
        <f>IF(SUM($D$29:$D$31)=0,0,D167/SUM($D$29:D$31)*100)</f>
        <v>0</v>
      </c>
      <c r="G167" s="599">
        <f t="shared" si="7"/>
        <v>0</v>
      </c>
    </row>
    <row r="168" spans="2:9" x14ac:dyDescent="0.2">
      <c r="D168" s="602"/>
    </row>
    <row r="169" spans="2:9" x14ac:dyDescent="0.2">
      <c r="D169" s="602"/>
    </row>
    <row r="170" spans="2:9" x14ac:dyDescent="0.2">
      <c r="B170" s="588" t="s">
        <v>549</v>
      </c>
      <c r="D170" s="602"/>
    </row>
    <row r="171" spans="2:9" x14ac:dyDescent="0.2">
      <c r="B171" s="588"/>
      <c r="D171" s="602"/>
    </row>
    <row r="172" spans="2:9" ht="38.25" x14ac:dyDescent="0.2">
      <c r="B172" s="604"/>
      <c r="C172" s="605" t="s">
        <v>512</v>
      </c>
      <c r="D172" s="606" t="s">
        <v>513</v>
      </c>
      <c r="E172" s="606" t="s">
        <v>514</v>
      </c>
      <c r="F172" s="606" t="s">
        <v>515</v>
      </c>
      <c r="G172" s="607" t="s">
        <v>516</v>
      </c>
    </row>
    <row r="173" spans="2:9" x14ac:dyDescent="0.2">
      <c r="B173" s="608" t="s">
        <v>501</v>
      </c>
      <c r="C173" s="609" t="s">
        <v>517</v>
      </c>
      <c r="D173" s="593">
        <v>0</v>
      </c>
      <c r="E173" s="610">
        <f>IF($C$4=0,0,D173/$C$4*100)</f>
        <v>0</v>
      </c>
      <c r="F173" s="610">
        <f>IF(SUM($D$14:$D$16)=0,0,D173/SUM($D$14:D$16)*100)</f>
        <v>0</v>
      </c>
      <c r="G173" s="594">
        <f>IF($D$15=0,0,D173/$D$15*100)</f>
        <v>0</v>
      </c>
    </row>
    <row r="174" spans="2:9" ht="25.5" x14ac:dyDescent="0.2">
      <c r="B174" s="611"/>
      <c r="C174" s="612" t="s">
        <v>518</v>
      </c>
      <c r="D174" s="595">
        <v>0</v>
      </c>
      <c r="E174" s="613">
        <f t="shared" ref="E174:E204" si="8">IF($C$4=0,0,D174/$C$4*100)</f>
        <v>0</v>
      </c>
      <c r="F174" s="613">
        <f>IF(SUM($D$14:$D$16)=0,0,D174/SUM($D$14:D$16)*100)</f>
        <v>0</v>
      </c>
      <c r="G174" s="596">
        <f t="shared" ref="G174:G204" si="9">IF($D$15=0,0,D174/$D$15*100)</f>
        <v>0</v>
      </c>
    </row>
    <row r="175" spans="2:9" x14ac:dyDescent="0.2">
      <c r="B175" s="611"/>
      <c r="C175" s="614" t="s">
        <v>519</v>
      </c>
      <c r="D175" s="595">
        <v>4.5799510000000003</v>
      </c>
      <c r="E175" s="613">
        <f t="shared" si="8"/>
        <v>0.64148568441449183</v>
      </c>
      <c r="F175" s="613">
        <f>IF(SUM($D$14:$D$16)=0,0,D175/SUM($D$14:D$16)*100)</f>
        <v>0.98825864742958491</v>
      </c>
      <c r="G175" s="596">
        <f t="shared" si="9"/>
        <v>1.2119816795736071</v>
      </c>
    </row>
    <row r="176" spans="2:9" x14ac:dyDescent="0.2">
      <c r="B176" s="611"/>
      <c r="C176" s="614" t="s">
        <v>520</v>
      </c>
      <c r="D176" s="595">
        <v>4.3382820000000004</v>
      </c>
      <c r="E176" s="613">
        <f t="shared" si="8"/>
        <v>0.6076365878047757</v>
      </c>
      <c r="F176" s="613">
        <f>IF(SUM($D$14:$D$16)=0,0,D176/SUM($D$14:D$16)*100)</f>
        <v>0.93611147837348363</v>
      </c>
      <c r="G176" s="596">
        <f t="shared" si="9"/>
        <v>1.148029379533525</v>
      </c>
    </row>
    <row r="177" spans="2:7" x14ac:dyDescent="0.2">
      <c r="B177" s="611"/>
      <c r="C177" s="614" t="s">
        <v>521</v>
      </c>
      <c r="D177" s="595">
        <v>143.545174</v>
      </c>
      <c r="E177" s="613">
        <f t="shared" si="8"/>
        <v>20.105493309379796</v>
      </c>
      <c r="F177" s="613">
        <f>IF(SUM($D$14:$D$16)=0,0,D177/SUM($D$14:D$16)*100)</f>
        <v>30.974077998276488</v>
      </c>
      <c r="G177" s="596">
        <f t="shared" si="9"/>
        <v>37.986022356834312</v>
      </c>
    </row>
    <row r="178" spans="2:7" x14ac:dyDescent="0.2">
      <c r="B178" s="611"/>
      <c r="C178" s="614" t="s">
        <v>522</v>
      </c>
      <c r="D178" s="595">
        <v>0</v>
      </c>
      <c r="E178" s="613">
        <f t="shared" si="8"/>
        <v>0</v>
      </c>
      <c r="F178" s="613">
        <f>IF(SUM($D$14:$D$16)=0,0,D178/SUM($D$14:D$16)*100)</f>
        <v>0</v>
      </c>
      <c r="G178" s="596">
        <f t="shared" si="9"/>
        <v>0</v>
      </c>
    </row>
    <row r="179" spans="2:7" x14ac:dyDescent="0.2">
      <c r="B179" s="611"/>
      <c r="C179" s="614" t="s">
        <v>523</v>
      </c>
      <c r="D179" s="595">
        <v>15.558455</v>
      </c>
      <c r="E179" s="613">
        <f t="shared" si="8"/>
        <v>2.1791774964638426</v>
      </c>
      <c r="F179" s="613">
        <f>IF(SUM($D$14:$D$16)=0,0,D179/SUM($D$14:D$16)*100)</f>
        <v>3.3571926193957236</v>
      </c>
      <c r="G179" s="596">
        <f t="shared" si="9"/>
        <v>4.1171974159702547</v>
      </c>
    </row>
    <row r="180" spans="2:7" x14ac:dyDescent="0.2">
      <c r="B180" s="611"/>
      <c r="C180" s="614" t="s">
        <v>524</v>
      </c>
      <c r="D180" s="595">
        <v>0</v>
      </c>
      <c r="E180" s="613">
        <f t="shared" si="8"/>
        <v>0</v>
      </c>
      <c r="F180" s="613">
        <f>IF(SUM($D$14:$D$16)=0,0,D180/SUM($D$14:D$16)*100)</f>
        <v>0</v>
      </c>
      <c r="G180" s="596">
        <f t="shared" si="9"/>
        <v>0</v>
      </c>
    </row>
    <row r="181" spans="2:7" x14ac:dyDescent="0.2">
      <c r="B181" s="611"/>
      <c r="C181" s="614" t="s">
        <v>525</v>
      </c>
      <c r="D181" s="595">
        <v>31.415768</v>
      </c>
      <c r="E181" s="613">
        <f t="shared" si="8"/>
        <v>4.4002142024853299</v>
      </c>
      <c r="F181" s="613">
        <f>IF(SUM($D$14:$D$16)=0,0,D181/SUM($D$14:D$16)*100)</f>
        <v>6.7788726105675874</v>
      </c>
      <c r="G181" s="596">
        <f t="shared" si="9"/>
        <v>8.3134809227729249</v>
      </c>
    </row>
    <row r="182" spans="2:7" x14ac:dyDescent="0.2">
      <c r="B182" s="611"/>
      <c r="C182" s="614" t="s">
        <v>526</v>
      </c>
      <c r="D182" s="595">
        <v>79.279894999999996</v>
      </c>
      <c r="E182" s="613">
        <f t="shared" si="8"/>
        <v>11.104249304061122</v>
      </c>
      <c r="F182" s="613">
        <f>IF(SUM($D$14:$D$16)=0,0,D182/SUM($D$14:D$16)*100)</f>
        <v>17.106960707889559</v>
      </c>
      <c r="G182" s="596">
        <f t="shared" si="9"/>
        <v>20.979652467574262</v>
      </c>
    </row>
    <row r="183" spans="2:7" x14ac:dyDescent="0.2">
      <c r="B183" s="611"/>
      <c r="C183" s="614" t="s">
        <v>527</v>
      </c>
      <c r="D183" s="595">
        <v>3.2482609999999998</v>
      </c>
      <c r="E183" s="613">
        <f t="shared" si="8"/>
        <v>0.45496402270284142</v>
      </c>
      <c r="F183" s="613">
        <f>IF(SUM($D$14:$D$16)=0,0,D183/SUM($D$14:D$16)*100)</f>
        <v>0.7009075036737884</v>
      </c>
      <c r="G183" s="596">
        <f t="shared" si="9"/>
        <v>0.85957968163271703</v>
      </c>
    </row>
    <row r="184" spans="2:7" x14ac:dyDescent="0.2">
      <c r="B184" s="611"/>
      <c r="C184" s="614" t="s">
        <v>528</v>
      </c>
      <c r="D184" s="595">
        <v>0</v>
      </c>
      <c r="E184" s="613">
        <f t="shared" si="8"/>
        <v>0</v>
      </c>
      <c r="F184" s="613">
        <f>IF(SUM($D$14:$D$16)=0,0,D184/SUM($D$14:D$16)*100)</f>
        <v>0</v>
      </c>
      <c r="G184" s="596">
        <f t="shared" si="9"/>
        <v>0</v>
      </c>
    </row>
    <row r="185" spans="2:7" x14ac:dyDescent="0.2">
      <c r="B185" s="611"/>
      <c r="C185" s="615" t="s">
        <v>529</v>
      </c>
      <c r="D185" s="595">
        <v>0</v>
      </c>
      <c r="E185" s="613">
        <f t="shared" si="8"/>
        <v>0</v>
      </c>
      <c r="F185" s="613">
        <f>IF(SUM($D$14:$D$16)=0,0,D185/SUM($D$14:D$16)*100)</f>
        <v>0</v>
      </c>
      <c r="G185" s="596">
        <f t="shared" si="9"/>
        <v>0</v>
      </c>
    </row>
    <row r="186" spans="2:7" x14ac:dyDescent="0.2">
      <c r="B186" s="611"/>
      <c r="C186" s="615" t="s">
        <v>530</v>
      </c>
      <c r="D186" s="595">
        <v>0</v>
      </c>
      <c r="E186" s="613">
        <f t="shared" si="8"/>
        <v>0</v>
      </c>
      <c r="F186" s="613">
        <f>IF(SUM($D$14:$D$16)=0,0,D186/SUM($D$14:D$16)*100)</f>
        <v>0</v>
      </c>
      <c r="G186" s="596">
        <f t="shared" si="9"/>
        <v>0</v>
      </c>
    </row>
    <row r="187" spans="2:7" x14ac:dyDescent="0.2">
      <c r="B187" s="611"/>
      <c r="C187" s="615" t="s">
        <v>531</v>
      </c>
      <c r="D187" s="595">
        <v>0</v>
      </c>
      <c r="E187" s="613">
        <f t="shared" si="8"/>
        <v>0</v>
      </c>
      <c r="F187" s="613">
        <f>IF(SUM($D$14:$D$16)=0,0,D187/SUM($D$14:D$16)*100)</f>
        <v>0</v>
      </c>
      <c r="G187" s="596">
        <f t="shared" si="9"/>
        <v>0</v>
      </c>
    </row>
    <row r="188" spans="2:7" x14ac:dyDescent="0.2">
      <c r="B188" s="611"/>
      <c r="C188" s="615" t="s">
        <v>532</v>
      </c>
      <c r="D188" s="595">
        <v>0</v>
      </c>
      <c r="E188" s="613">
        <f t="shared" si="8"/>
        <v>0</v>
      </c>
      <c r="F188" s="613">
        <f>IF(SUM($D$14:$D$16)=0,0,D188/SUM($D$14:D$16)*100)</f>
        <v>0</v>
      </c>
      <c r="G188" s="596">
        <f t="shared" si="9"/>
        <v>0</v>
      </c>
    </row>
    <row r="189" spans="2:7" x14ac:dyDescent="0.2">
      <c r="B189" s="611"/>
      <c r="C189" s="615" t="s">
        <v>533</v>
      </c>
      <c r="D189" s="595">
        <v>34.551990000000004</v>
      </c>
      <c r="E189" s="613">
        <f t="shared" si="8"/>
        <v>4.839485608695961</v>
      </c>
      <c r="F189" s="613">
        <f>IF(SUM($D$14:$D$16)=0,0,D189/SUM($D$14:D$16)*100)</f>
        <v>7.4556044165975885</v>
      </c>
      <c r="G189" s="596">
        <f t="shared" si="9"/>
        <v>9.1434119868990908</v>
      </c>
    </row>
    <row r="190" spans="2:7" x14ac:dyDescent="0.2">
      <c r="B190" s="611"/>
      <c r="C190" s="615" t="s">
        <v>534</v>
      </c>
      <c r="D190" s="595">
        <v>0</v>
      </c>
      <c r="E190" s="613">
        <f t="shared" si="8"/>
        <v>0</v>
      </c>
      <c r="F190" s="613">
        <f>IF(SUM($D$14:$D$16)=0,0,D190/SUM($D$14:D$16)*100)</f>
        <v>0</v>
      </c>
      <c r="G190" s="596">
        <f t="shared" si="9"/>
        <v>0</v>
      </c>
    </row>
    <row r="191" spans="2:7" x14ac:dyDescent="0.2">
      <c r="B191" s="611"/>
      <c r="C191" s="615" t="s">
        <v>535</v>
      </c>
      <c r="D191" s="595">
        <v>169.509254</v>
      </c>
      <c r="E191" s="613">
        <f t="shared" si="8"/>
        <v>23.742122965241315</v>
      </c>
      <c r="F191" s="613">
        <f>IF(SUM($D$14:$D$16)=0,0,D191/SUM($D$14:D$16)*100)</f>
        <v>36.5765891567045</v>
      </c>
      <c r="G191" s="596">
        <f t="shared" si="9"/>
        <v>44.856835884530021</v>
      </c>
    </row>
    <row r="192" spans="2:7" x14ac:dyDescent="0.2">
      <c r="B192" s="611"/>
      <c r="C192" s="615" t="s">
        <v>536</v>
      </c>
      <c r="D192" s="595">
        <v>0</v>
      </c>
      <c r="E192" s="613">
        <f t="shared" si="8"/>
        <v>0</v>
      </c>
      <c r="F192" s="613">
        <f>IF(SUM($D$14:$D$16)=0,0,D192/SUM($D$14:D$16)*100)</f>
        <v>0</v>
      </c>
      <c r="G192" s="596">
        <f t="shared" si="9"/>
        <v>0</v>
      </c>
    </row>
    <row r="193" spans="2:7" x14ac:dyDescent="0.2">
      <c r="B193" s="611"/>
      <c r="C193" s="615" t="s">
        <v>537</v>
      </c>
      <c r="D193" s="595">
        <v>1</v>
      </c>
      <c r="E193" s="613">
        <f t="shared" si="8"/>
        <v>0.14006387500968717</v>
      </c>
      <c r="F193" s="613">
        <f>IF(SUM($D$14:$D$16)=0,0,D193/SUM($D$14:D$16)*100)</f>
        <v>0.21577930581125976</v>
      </c>
      <c r="G193" s="596">
        <f t="shared" si="9"/>
        <v>0.26462765203680283</v>
      </c>
    </row>
    <row r="194" spans="2:7" x14ac:dyDescent="0.2">
      <c r="B194" s="611"/>
      <c r="C194" s="615" t="s">
        <v>538</v>
      </c>
      <c r="D194" s="595">
        <v>1.168779</v>
      </c>
      <c r="E194" s="613">
        <f t="shared" si="8"/>
        <v>0.16370371576994716</v>
      </c>
      <c r="F194" s="613">
        <f>IF(SUM($D$14:$D$16)=0,0,D194/SUM($D$14:D$16)*100)</f>
        <v>0.25219832126677832</v>
      </c>
      <c r="G194" s="596">
        <f t="shared" si="9"/>
        <v>0.30929124251992235</v>
      </c>
    </row>
    <row r="195" spans="2:7" x14ac:dyDescent="0.2">
      <c r="B195" s="611"/>
      <c r="C195" s="615" t="s">
        <v>539</v>
      </c>
      <c r="D195" s="595">
        <v>4.1380720000000002</v>
      </c>
      <c r="E195" s="613">
        <f t="shared" si="8"/>
        <v>0.57959439938908619</v>
      </c>
      <c r="F195" s="613">
        <f>IF(SUM($D$14:$D$16)=0,0,D195/SUM($D$14:D$16)*100)</f>
        <v>0.89291030355701118</v>
      </c>
      <c r="G195" s="596">
        <f t="shared" si="9"/>
        <v>1.0950482773192367</v>
      </c>
    </row>
    <row r="196" spans="2:7" x14ac:dyDescent="0.2">
      <c r="B196" s="611"/>
      <c r="C196" s="615" t="s">
        <v>540</v>
      </c>
      <c r="D196" s="595">
        <v>0</v>
      </c>
      <c r="E196" s="613">
        <f t="shared" si="8"/>
        <v>0</v>
      </c>
      <c r="F196" s="613">
        <f>IF(SUM($D$14:$D$16)=0,0,D196/SUM($D$14:D$16)*100)</f>
        <v>0</v>
      </c>
      <c r="G196" s="596">
        <f t="shared" si="9"/>
        <v>0</v>
      </c>
    </row>
    <row r="197" spans="2:7" x14ac:dyDescent="0.2">
      <c r="B197" s="611"/>
      <c r="C197" s="615" t="s">
        <v>541</v>
      </c>
      <c r="D197" s="595">
        <v>0</v>
      </c>
      <c r="E197" s="613">
        <f t="shared" si="8"/>
        <v>0</v>
      </c>
      <c r="F197" s="613">
        <f>IF(SUM($D$14:$D$16)=0,0,D197/SUM($D$14:D$16)*100)</f>
        <v>0</v>
      </c>
      <c r="G197" s="596">
        <f t="shared" si="9"/>
        <v>0</v>
      </c>
    </row>
    <row r="198" spans="2:7" x14ac:dyDescent="0.2">
      <c r="B198" s="611"/>
      <c r="C198" s="615" t="s">
        <v>542</v>
      </c>
      <c r="D198" s="595">
        <v>0</v>
      </c>
      <c r="E198" s="613">
        <f t="shared" si="8"/>
        <v>0</v>
      </c>
      <c r="F198" s="613">
        <f>IF(SUM($D$14:$D$16)=0,0,D198/SUM($D$14:D$16)*100)</f>
        <v>0</v>
      </c>
      <c r="G198" s="596">
        <f t="shared" si="9"/>
        <v>0</v>
      </c>
    </row>
    <row r="199" spans="2:7" x14ac:dyDescent="0.2">
      <c r="B199" s="611"/>
      <c r="C199" s="615" t="s">
        <v>543</v>
      </c>
      <c r="D199" s="595">
        <v>0</v>
      </c>
      <c r="E199" s="613">
        <f t="shared" si="8"/>
        <v>0</v>
      </c>
      <c r="F199" s="613">
        <f>IF(SUM($D$14:$D$16)=0,0,D199/SUM($D$14:D$16)*100)</f>
        <v>0</v>
      </c>
      <c r="G199" s="596">
        <f t="shared" si="9"/>
        <v>0</v>
      </c>
    </row>
    <row r="200" spans="2:7" x14ac:dyDescent="0.2">
      <c r="B200" s="611"/>
      <c r="C200" s="615" t="s">
        <v>544</v>
      </c>
      <c r="D200" s="595">
        <v>70.617133999999993</v>
      </c>
      <c r="E200" s="613">
        <f t="shared" si="8"/>
        <v>9.8909094301183291</v>
      </c>
      <c r="F200" s="613">
        <f>IF(SUM($D$14:$D$16)=0,0,D200/SUM($D$14:D$16)*100)</f>
        <v>15.237716152900708</v>
      </c>
      <c r="G200" s="596">
        <f t="shared" si="9"/>
        <v>18.687246363988276</v>
      </c>
    </row>
    <row r="201" spans="2:7" x14ac:dyDescent="0.2">
      <c r="B201" s="611"/>
      <c r="C201" s="615" t="s">
        <v>545</v>
      </c>
      <c r="D201" s="595">
        <v>38.727232999999998</v>
      </c>
      <c r="E201" s="613">
        <f t="shared" si="8"/>
        <v>5.4242863223830318</v>
      </c>
      <c r="F201" s="613">
        <f>IF(SUM($D$14:$D$16)=0,0,D201/SUM($D$14:D$16)*100)</f>
        <v>8.3565354527309097</v>
      </c>
      <c r="G201" s="596">
        <f t="shared" si="9"/>
        <v>10.248296738672186</v>
      </c>
    </row>
    <row r="202" spans="2:7" x14ac:dyDescent="0.2">
      <c r="B202" s="611"/>
      <c r="C202" s="615" t="s">
        <v>546</v>
      </c>
      <c r="D202" s="595">
        <v>0</v>
      </c>
      <c r="E202" s="613">
        <f t="shared" si="8"/>
        <v>0</v>
      </c>
      <c r="F202" s="613">
        <f>IF(SUM($D$14:$D$16)=0,0,D202/SUM($D$14:D$16)*100)</f>
        <v>0</v>
      </c>
      <c r="G202" s="596">
        <f t="shared" si="9"/>
        <v>0</v>
      </c>
    </row>
    <row r="203" spans="2:7" x14ac:dyDescent="0.2">
      <c r="B203" s="611"/>
      <c r="C203" s="615" t="s">
        <v>547</v>
      </c>
      <c r="D203" s="595">
        <v>0</v>
      </c>
      <c r="E203" s="613">
        <f t="shared" si="8"/>
        <v>0</v>
      </c>
      <c r="F203" s="613">
        <f>IF(SUM($D$14:$D$16)=0,0,D203/SUM($D$14:D$16)*100)</f>
        <v>0</v>
      </c>
      <c r="G203" s="596">
        <f t="shared" si="9"/>
        <v>0</v>
      </c>
    </row>
    <row r="204" spans="2:7" x14ac:dyDescent="0.2">
      <c r="B204" s="616"/>
      <c r="C204" s="617" t="s">
        <v>548</v>
      </c>
      <c r="D204" s="618">
        <v>0</v>
      </c>
      <c r="E204" s="619">
        <f t="shared" si="8"/>
        <v>0</v>
      </c>
      <c r="F204" s="619">
        <f>IF(SUM($D$14:$D$16)=0,0,D204/SUM($D$14:D$16)*100)</f>
        <v>0</v>
      </c>
      <c r="G204" s="599">
        <f t="shared" si="9"/>
        <v>0</v>
      </c>
    </row>
    <row r="205" spans="2:7" x14ac:dyDescent="0.2">
      <c r="D205" s="602"/>
      <c r="E205" s="603"/>
      <c r="F205" s="603"/>
      <c r="G205" s="603"/>
    </row>
    <row r="206" spans="2:7" x14ac:dyDescent="0.2">
      <c r="B206" s="608" t="s">
        <v>20</v>
      </c>
      <c r="C206" s="609" t="s">
        <v>517</v>
      </c>
      <c r="D206" s="593">
        <v>0</v>
      </c>
      <c r="E206" s="610">
        <f>IF($C$5=0,0,D206/$C$5*100)</f>
        <v>0</v>
      </c>
      <c r="F206" s="610">
        <f>IF(SUM($D$19:$D$21)=0,0,D206/SUM($D$19:D$21)*100)</f>
        <v>0</v>
      </c>
      <c r="G206" s="594">
        <f>IF($D$20=0,0,D206/$D$20*100)</f>
        <v>0</v>
      </c>
    </row>
    <row r="207" spans="2:7" ht="25.5" x14ac:dyDescent="0.2">
      <c r="B207" s="611"/>
      <c r="C207" s="612" t="s">
        <v>518</v>
      </c>
      <c r="D207" s="595">
        <v>0</v>
      </c>
      <c r="E207" s="613">
        <f t="shared" ref="E207:E237" si="10">IF($C$5=0,0,D207/$C$5*100)</f>
        <v>0</v>
      </c>
      <c r="F207" s="613">
        <f>IF(SUM($D$19:$D$21)=0,0,D207/SUM($D$19:D$21)*100)</f>
        <v>0</v>
      </c>
      <c r="G207" s="596">
        <f t="shared" ref="G207:G237" si="11">IF($D$20=0,0,D207/$D$20*100)</f>
        <v>0</v>
      </c>
    </row>
    <row r="208" spans="2:7" x14ac:dyDescent="0.2">
      <c r="B208" s="611"/>
      <c r="C208" s="614" t="s">
        <v>519</v>
      </c>
      <c r="D208" s="595">
        <v>9.4817769999999992</v>
      </c>
      <c r="E208" s="613">
        <f t="shared" si="10"/>
        <v>4.5161305717690077</v>
      </c>
      <c r="F208" s="613">
        <f>IF(SUM($D$19:$D$21)=0,0,D208/SUM($D$19:D$21)*100)</f>
        <v>4.9684009967616021</v>
      </c>
      <c r="G208" s="596">
        <f t="shared" si="11"/>
        <v>5.9280627360589833</v>
      </c>
    </row>
    <row r="209" spans="2:7" x14ac:dyDescent="0.2">
      <c r="B209" s="611"/>
      <c r="C209" s="614" t="s">
        <v>520</v>
      </c>
      <c r="D209" s="595">
        <v>0</v>
      </c>
      <c r="E209" s="613">
        <f t="shared" si="10"/>
        <v>0</v>
      </c>
      <c r="F209" s="613">
        <f>IF(SUM($D$19:$D$21)=0,0,D209/SUM($D$19:D$21)*100)</f>
        <v>0</v>
      </c>
      <c r="G209" s="596">
        <f t="shared" si="11"/>
        <v>0</v>
      </c>
    </row>
    <row r="210" spans="2:7" x14ac:dyDescent="0.2">
      <c r="B210" s="611"/>
      <c r="C210" s="614" t="s">
        <v>521</v>
      </c>
      <c r="D210" s="595">
        <v>59.429993000000003</v>
      </c>
      <c r="E210" s="613">
        <f t="shared" si="10"/>
        <v>28.306256123437429</v>
      </c>
      <c r="F210" s="613">
        <f>IF(SUM($D$19:$D$21)=0,0,D210/SUM($D$19:D$21)*100)</f>
        <v>31.141001993480238</v>
      </c>
      <c r="G210" s="596">
        <f t="shared" si="11"/>
        <v>37.155981089572798</v>
      </c>
    </row>
    <row r="211" spans="2:7" x14ac:dyDescent="0.2">
      <c r="B211" s="611"/>
      <c r="C211" s="614" t="s">
        <v>522</v>
      </c>
      <c r="D211" s="595">
        <v>0</v>
      </c>
      <c r="E211" s="613">
        <f t="shared" si="10"/>
        <v>0</v>
      </c>
      <c r="F211" s="613">
        <f>IF(SUM($D$19:$D$21)=0,0,D211/SUM($D$19:D$21)*100)</f>
        <v>0</v>
      </c>
      <c r="G211" s="596">
        <f t="shared" si="11"/>
        <v>0</v>
      </c>
    </row>
    <row r="212" spans="2:7" x14ac:dyDescent="0.2">
      <c r="B212" s="611"/>
      <c r="C212" s="614" t="s">
        <v>523</v>
      </c>
      <c r="D212" s="595">
        <v>2.3439700000000001</v>
      </c>
      <c r="E212" s="613">
        <f t="shared" si="10"/>
        <v>1.1164230688308112</v>
      </c>
      <c r="F212" s="613">
        <f>IF(SUM($D$19:$D$21)=0,0,D212/SUM($D$19:D$21)*100)</f>
        <v>1.2282278822186279</v>
      </c>
      <c r="G212" s="596">
        <f t="shared" si="11"/>
        <v>1.4654638272383094</v>
      </c>
    </row>
    <row r="213" spans="2:7" x14ac:dyDescent="0.2">
      <c r="B213" s="611"/>
      <c r="C213" s="614" t="s">
        <v>524</v>
      </c>
      <c r="D213" s="595">
        <v>0</v>
      </c>
      <c r="E213" s="613">
        <f t="shared" si="10"/>
        <v>0</v>
      </c>
      <c r="F213" s="613">
        <f>IF(SUM($D$19:$D$21)=0,0,D213/SUM($D$19:D$21)*100)</f>
        <v>0</v>
      </c>
      <c r="G213" s="596">
        <f t="shared" si="11"/>
        <v>0</v>
      </c>
    </row>
    <row r="214" spans="2:7" x14ac:dyDescent="0.2">
      <c r="B214" s="611"/>
      <c r="C214" s="614" t="s">
        <v>525</v>
      </c>
      <c r="D214" s="595">
        <v>41.612560000000002</v>
      </c>
      <c r="E214" s="613">
        <f t="shared" si="10"/>
        <v>19.81988759971598</v>
      </c>
      <c r="F214" s="613">
        <f>IF(SUM($D$19:$D$21)=0,0,D214/SUM($D$19:D$21)*100)</f>
        <v>21.804761341866826</v>
      </c>
      <c r="G214" s="596">
        <f t="shared" si="11"/>
        <v>26.016417206185999</v>
      </c>
    </row>
    <row r="215" spans="2:7" x14ac:dyDescent="0.2">
      <c r="B215" s="611"/>
      <c r="C215" s="614" t="s">
        <v>526</v>
      </c>
      <c r="D215" s="595">
        <v>22.46387</v>
      </c>
      <c r="E215" s="613">
        <f t="shared" si="10"/>
        <v>10.699446956751322</v>
      </c>
      <c r="F215" s="613">
        <f>IF(SUM($D$19:$D$21)=0,0,D215/SUM($D$19:D$21)*100)</f>
        <v>11.770949063569313</v>
      </c>
      <c r="G215" s="596">
        <f t="shared" si="11"/>
        <v>14.044543618213476</v>
      </c>
    </row>
    <row r="216" spans="2:7" x14ac:dyDescent="0.2">
      <c r="B216" s="611"/>
      <c r="C216" s="614" t="s">
        <v>527</v>
      </c>
      <c r="D216" s="595">
        <v>0</v>
      </c>
      <c r="E216" s="613">
        <f t="shared" si="10"/>
        <v>0</v>
      </c>
      <c r="F216" s="613">
        <f>IF(SUM($D$19:$D$21)=0,0,D216/SUM($D$19:D$21)*100)</f>
        <v>0</v>
      </c>
      <c r="G216" s="596">
        <f t="shared" si="11"/>
        <v>0</v>
      </c>
    </row>
    <row r="217" spans="2:7" x14ac:dyDescent="0.2">
      <c r="B217" s="611"/>
      <c r="C217" s="614" t="s">
        <v>528</v>
      </c>
      <c r="D217" s="595">
        <v>0</v>
      </c>
      <c r="E217" s="613">
        <f t="shared" si="10"/>
        <v>0</v>
      </c>
      <c r="F217" s="613">
        <f>IF(SUM($D$19:$D$21)=0,0,D217/SUM($D$19:D$21)*100)</f>
        <v>0</v>
      </c>
      <c r="G217" s="596">
        <f t="shared" si="11"/>
        <v>0</v>
      </c>
    </row>
    <row r="218" spans="2:7" x14ac:dyDescent="0.2">
      <c r="B218" s="611"/>
      <c r="C218" s="615" t="s">
        <v>529</v>
      </c>
      <c r="D218" s="595">
        <v>0</v>
      </c>
      <c r="E218" s="613">
        <f t="shared" si="10"/>
        <v>0</v>
      </c>
      <c r="F218" s="613">
        <f>IF(SUM($D$19:$D$21)=0,0,D218/SUM($D$19:D$21)*100)</f>
        <v>0</v>
      </c>
      <c r="G218" s="596">
        <f t="shared" si="11"/>
        <v>0</v>
      </c>
    </row>
    <row r="219" spans="2:7" x14ac:dyDescent="0.2">
      <c r="B219" s="611"/>
      <c r="C219" s="615" t="s">
        <v>530</v>
      </c>
      <c r="D219" s="595">
        <v>1.006543</v>
      </c>
      <c r="E219" s="613">
        <f t="shared" si="10"/>
        <v>0.4794122044950111</v>
      </c>
      <c r="F219" s="613">
        <f>IF(SUM($D$19:$D$21)=0,0,D219/SUM($D$19:D$21)*100)</f>
        <v>0.52742320816903976</v>
      </c>
      <c r="G219" s="596">
        <f t="shared" si="11"/>
        <v>0.62929660237116081</v>
      </c>
    </row>
    <row r="220" spans="2:7" x14ac:dyDescent="0.2">
      <c r="B220" s="611"/>
      <c r="C220" s="615" t="s">
        <v>531</v>
      </c>
      <c r="D220" s="595">
        <v>0</v>
      </c>
      <c r="E220" s="613">
        <f t="shared" si="10"/>
        <v>0</v>
      </c>
      <c r="F220" s="613">
        <f>IF(SUM($D$19:$D$21)=0,0,D220/SUM($D$19:D$21)*100)</f>
        <v>0</v>
      </c>
      <c r="G220" s="596">
        <f t="shared" si="11"/>
        <v>0</v>
      </c>
    </row>
    <row r="221" spans="2:7" x14ac:dyDescent="0.2">
      <c r="B221" s="611"/>
      <c r="C221" s="615" t="s">
        <v>532</v>
      </c>
      <c r="D221" s="595">
        <v>0</v>
      </c>
      <c r="E221" s="613">
        <f t="shared" si="10"/>
        <v>0</v>
      </c>
      <c r="F221" s="613">
        <f>IF(SUM($D$19:$D$21)=0,0,D221/SUM($D$19:D$21)*100)</f>
        <v>0</v>
      </c>
      <c r="G221" s="596">
        <f t="shared" si="11"/>
        <v>0</v>
      </c>
    </row>
    <row r="222" spans="2:7" x14ac:dyDescent="0.2">
      <c r="B222" s="611"/>
      <c r="C222" s="615" t="s">
        <v>533</v>
      </c>
      <c r="D222" s="595">
        <v>1</v>
      </c>
      <c r="E222" s="613">
        <f t="shared" si="10"/>
        <v>0.47629580106861918</v>
      </c>
      <c r="F222" s="613">
        <f>IF(SUM($D$19:$D$21)=0,0,D222/SUM($D$19:D$21)*100)</f>
        <v>0.52399471077642967</v>
      </c>
      <c r="G222" s="596">
        <f t="shared" si="11"/>
        <v>0.62520588029638158</v>
      </c>
    </row>
    <row r="223" spans="2:7" x14ac:dyDescent="0.2">
      <c r="B223" s="611"/>
      <c r="C223" s="615" t="s">
        <v>534</v>
      </c>
      <c r="D223" s="595">
        <v>0</v>
      </c>
      <c r="E223" s="613">
        <f t="shared" si="10"/>
        <v>0</v>
      </c>
      <c r="F223" s="613">
        <f>IF(SUM($D$19:$D$21)=0,0,D223/SUM($D$19:D$21)*100)</f>
        <v>0</v>
      </c>
      <c r="G223" s="596">
        <f t="shared" si="11"/>
        <v>0</v>
      </c>
    </row>
    <row r="224" spans="2:7" x14ac:dyDescent="0.2">
      <c r="B224" s="611"/>
      <c r="C224" s="615" t="s">
        <v>535</v>
      </c>
      <c r="D224" s="595">
        <v>63.760202</v>
      </c>
      <c r="E224" s="613">
        <f t="shared" si="10"/>
        <v>30.368716487886971</v>
      </c>
      <c r="F224" s="613">
        <f>IF(SUM($D$19:$D$21)=0,0,D224/SUM($D$19:D$21)*100)</f>
        <v>33.410008606036726</v>
      </c>
      <c r="G224" s="596">
        <f t="shared" si="11"/>
        <v>39.863253219285106</v>
      </c>
    </row>
    <row r="225" spans="2:7" x14ac:dyDescent="0.2">
      <c r="B225" s="611"/>
      <c r="C225" s="615" t="s">
        <v>536</v>
      </c>
      <c r="D225" s="595">
        <v>9.9297269999999997</v>
      </c>
      <c r="E225" s="613">
        <f t="shared" si="10"/>
        <v>4.7294872758576956</v>
      </c>
      <c r="F225" s="613">
        <f>IF(SUM($D$19:$D$21)=0,0,D225/SUM($D$19:D$21)*100)</f>
        <v>5.2031244274539041</v>
      </c>
      <c r="G225" s="596">
        <f t="shared" si="11"/>
        <v>6.2081237101377482</v>
      </c>
    </row>
    <row r="226" spans="2:7" x14ac:dyDescent="0.2">
      <c r="B226" s="611"/>
      <c r="C226" s="615" t="s">
        <v>537</v>
      </c>
      <c r="D226" s="595">
        <v>21.708604999999999</v>
      </c>
      <c r="E226" s="613">
        <f t="shared" si="10"/>
        <v>10.339717408557231</v>
      </c>
      <c r="F226" s="613">
        <f>IF(SUM($D$19:$D$21)=0,0,D226/SUM($D$19:D$21)*100)</f>
        <v>11.375194198334754</v>
      </c>
      <c r="G226" s="596">
        <f t="shared" si="11"/>
        <v>13.572347499031428</v>
      </c>
    </row>
    <row r="227" spans="2:7" x14ac:dyDescent="0.2">
      <c r="B227" s="611"/>
      <c r="C227" s="615" t="s">
        <v>538</v>
      </c>
      <c r="D227" s="595">
        <v>0</v>
      </c>
      <c r="E227" s="613">
        <f t="shared" si="10"/>
        <v>0</v>
      </c>
      <c r="F227" s="613">
        <f>IF(SUM($D$19:$D$21)=0,0,D227/SUM($D$19:D$21)*100)</f>
        <v>0</v>
      </c>
      <c r="G227" s="596">
        <f t="shared" si="11"/>
        <v>0</v>
      </c>
    </row>
    <row r="228" spans="2:7" x14ac:dyDescent="0.2">
      <c r="B228" s="611"/>
      <c r="C228" s="615" t="s">
        <v>539</v>
      </c>
      <c r="D228" s="595">
        <v>3.1972909999999999</v>
      </c>
      <c r="E228" s="613">
        <f t="shared" si="10"/>
        <v>1.5228562780944863</v>
      </c>
      <c r="F228" s="613">
        <f>IF(SUM($D$19:$D$21)=0,0,D228/SUM($D$19:D$21)*100)</f>
        <v>1.6753635728130816</v>
      </c>
      <c r="G228" s="596">
        <f t="shared" si="11"/>
        <v>1.998965134218698</v>
      </c>
    </row>
    <row r="229" spans="2:7" x14ac:dyDescent="0.2">
      <c r="B229" s="611"/>
      <c r="C229" s="615" t="s">
        <v>540</v>
      </c>
      <c r="D229" s="595">
        <v>0</v>
      </c>
      <c r="E229" s="613">
        <f t="shared" si="10"/>
        <v>0</v>
      </c>
      <c r="F229" s="613">
        <f>IF(SUM($D$19:$D$21)=0,0,D229/SUM($D$19:D$21)*100)</f>
        <v>0</v>
      </c>
      <c r="G229" s="596">
        <f t="shared" si="11"/>
        <v>0</v>
      </c>
    </row>
    <row r="230" spans="2:7" x14ac:dyDescent="0.2">
      <c r="B230" s="611"/>
      <c r="C230" s="615" t="s">
        <v>541</v>
      </c>
      <c r="D230" s="595">
        <v>0</v>
      </c>
      <c r="E230" s="613">
        <f t="shared" si="10"/>
        <v>0</v>
      </c>
      <c r="F230" s="613">
        <f>IF(SUM($D$19:$D$21)=0,0,D230/SUM($D$19:D$21)*100)</f>
        <v>0</v>
      </c>
      <c r="G230" s="596">
        <f t="shared" si="11"/>
        <v>0</v>
      </c>
    </row>
    <row r="231" spans="2:7" x14ac:dyDescent="0.2">
      <c r="B231" s="611"/>
      <c r="C231" s="615" t="s">
        <v>542</v>
      </c>
      <c r="D231" s="595">
        <v>2</v>
      </c>
      <c r="E231" s="613">
        <f t="shared" si="10"/>
        <v>0.95259160213723837</v>
      </c>
      <c r="F231" s="613">
        <f>IF(SUM($D$19:$D$21)=0,0,D231/SUM($D$19:D$21)*100)</f>
        <v>1.0479894215528593</v>
      </c>
      <c r="G231" s="596">
        <f t="shared" si="11"/>
        <v>1.2504117605927632</v>
      </c>
    </row>
    <row r="232" spans="2:7" x14ac:dyDescent="0.2">
      <c r="B232" s="611"/>
      <c r="C232" s="615" t="s">
        <v>543</v>
      </c>
      <c r="D232" s="595">
        <v>0</v>
      </c>
      <c r="E232" s="613">
        <f t="shared" si="10"/>
        <v>0</v>
      </c>
      <c r="F232" s="613">
        <f>IF(SUM($D$19:$D$21)=0,0,D232/SUM($D$19:D$21)*100)</f>
        <v>0</v>
      </c>
      <c r="G232" s="596">
        <f t="shared" si="11"/>
        <v>0</v>
      </c>
    </row>
    <row r="233" spans="2:7" x14ac:dyDescent="0.2">
      <c r="B233" s="611"/>
      <c r="C233" s="615" t="s">
        <v>544</v>
      </c>
      <c r="D233" s="595">
        <v>58.461297000000002</v>
      </c>
      <c r="E233" s="613">
        <f t="shared" si="10"/>
        <v>27.844870286125463</v>
      </c>
      <c r="F233" s="613">
        <f>IF(SUM($D$19:$D$21)=0,0,D233/SUM($D$19:D$21)*100)</f>
        <v>30.633410413129951</v>
      </c>
      <c r="G233" s="596">
        <f t="shared" si="11"/>
        <v>36.550346654153209</v>
      </c>
    </row>
    <row r="234" spans="2:7" x14ac:dyDescent="0.2">
      <c r="B234" s="611"/>
      <c r="C234" s="615" t="s">
        <v>545</v>
      </c>
      <c r="D234" s="595">
        <v>32.802428999999997</v>
      </c>
      <c r="E234" s="613">
        <f t="shared" si="10"/>
        <v>15.6236591975515</v>
      </c>
      <c r="F234" s="613">
        <f>IF(SUM($D$19:$D$21)=0,0,D234/SUM($D$19:D$21)*100)</f>
        <v>17.188299296619366</v>
      </c>
      <c r="G234" s="596">
        <f t="shared" si="11"/>
        <v>20.508271498804554</v>
      </c>
    </row>
    <row r="235" spans="2:7" x14ac:dyDescent="0.2">
      <c r="B235" s="611"/>
      <c r="C235" s="615" t="s">
        <v>546</v>
      </c>
      <c r="D235" s="595">
        <v>0</v>
      </c>
      <c r="E235" s="613">
        <f t="shared" si="10"/>
        <v>0</v>
      </c>
      <c r="F235" s="613">
        <f>IF(SUM($D$19:$D$21)=0,0,D235/SUM($D$19:D$21)*100)</f>
        <v>0</v>
      </c>
      <c r="G235" s="596">
        <f t="shared" si="11"/>
        <v>0</v>
      </c>
    </row>
    <row r="236" spans="2:7" x14ac:dyDescent="0.2">
      <c r="B236" s="611"/>
      <c r="C236" s="615" t="s">
        <v>547</v>
      </c>
      <c r="D236" s="595">
        <v>0</v>
      </c>
      <c r="E236" s="613">
        <f t="shared" si="10"/>
        <v>0</v>
      </c>
      <c r="F236" s="613">
        <f>IF(SUM($D$19:$D$21)=0,0,D236/SUM($D$19:D$21)*100)</f>
        <v>0</v>
      </c>
      <c r="G236" s="596">
        <f t="shared" si="11"/>
        <v>0</v>
      </c>
    </row>
    <row r="237" spans="2:7" x14ac:dyDescent="0.2">
      <c r="B237" s="616"/>
      <c r="C237" s="617" t="s">
        <v>548</v>
      </c>
      <c r="D237" s="618">
        <v>0</v>
      </c>
      <c r="E237" s="619">
        <f t="shared" si="10"/>
        <v>0</v>
      </c>
      <c r="F237" s="619">
        <f>IF(SUM($D$19:$D$21)=0,0,D237/SUM($D$19:D$21)*100)</f>
        <v>0</v>
      </c>
      <c r="G237" s="599">
        <f t="shared" si="11"/>
        <v>0</v>
      </c>
    </row>
    <row r="238" spans="2:7" x14ac:dyDescent="0.2">
      <c r="D238" s="602"/>
      <c r="E238" s="603"/>
      <c r="F238" s="603"/>
      <c r="G238" s="603"/>
    </row>
    <row r="239" spans="2:7" x14ac:dyDescent="0.2">
      <c r="B239" s="608" t="s">
        <v>502</v>
      </c>
      <c r="C239" s="609" t="s">
        <v>517</v>
      </c>
      <c r="D239" s="593">
        <v>0</v>
      </c>
      <c r="E239" s="610">
        <f>IF($C$6=0,0,D239/$C$6*100)</f>
        <v>0</v>
      </c>
      <c r="F239" s="610">
        <f>IF(SUM($D$24:$D$26)=0,0,D239/SUM($D$24:D$26)*100)</f>
        <v>0</v>
      </c>
      <c r="G239" s="594">
        <f>IF($D$25=0,0,D239/$D$25*100)</f>
        <v>0</v>
      </c>
    </row>
    <row r="240" spans="2:7" ht="25.5" x14ac:dyDescent="0.2">
      <c r="B240" s="611"/>
      <c r="C240" s="612" t="s">
        <v>518</v>
      </c>
      <c r="D240" s="595">
        <v>0</v>
      </c>
      <c r="E240" s="613">
        <f t="shared" ref="E240:E270" si="12">IF($C$6=0,0,D240/$C$6*100)</f>
        <v>0</v>
      </c>
      <c r="F240" s="613">
        <f>IF(SUM($D$24:$D$26)=0,0,D240/SUM($D$24:D$26)*100)</f>
        <v>0</v>
      </c>
      <c r="G240" s="596">
        <f t="shared" ref="G240:G270" si="13">IF($D$25=0,0,D240/$D$25*100)</f>
        <v>0</v>
      </c>
    </row>
    <row r="241" spans="2:7" x14ac:dyDescent="0.2">
      <c r="B241" s="611"/>
      <c r="C241" s="614" t="s">
        <v>519</v>
      </c>
      <c r="D241" s="595">
        <v>4.5633229999999996</v>
      </c>
      <c r="E241" s="613">
        <f t="shared" si="12"/>
        <v>1.7904599003370214</v>
      </c>
      <c r="F241" s="613">
        <f>IF(SUM($D$24:$D$26)=0,0,D241/SUM($D$24:D$26)*100)</f>
        <v>2.041563642592704</v>
      </c>
      <c r="G241" s="596">
        <f t="shared" si="13"/>
        <v>2.3239029443859263</v>
      </c>
    </row>
    <row r="242" spans="2:7" x14ac:dyDescent="0.2">
      <c r="B242" s="611"/>
      <c r="C242" s="614" t="s">
        <v>520</v>
      </c>
      <c r="D242" s="595">
        <v>1</v>
      </c>
      <c r="E242" s="613">
        <f t="shared" si="12"/>
        <v>0.39235879212079044</v>
      </c>
      <c r="F242" s="613">
        <f>IF(SUM($D$24:$D$26)=0,0,D242/SUM($D$24:D$26)*100)</f>
        <v>0.44738530290157064</v>
      </c>
      <c r="G242" s="596">
        <f t="shared" si="13"/>
        <v>0.50925672900777053</v>
      </c>
    </row>
    <row r="243" spans="2:7" x14ac:dyDescent="0.2">
      <c r="B243" s="611"/>
      <c r="C243" s="614" t="s">
        <v>521</v>
      </c>
      <c r="D243" s="595">
        <v>57.741413999999999</v>
      </c>
      <c r="E243" s="613">
        <f t="shared" si="12"/>
        <v>22.655351452386498</v>
      </c>
      <c r="F243" s="613">
        <f>IF(SUM($D$24:$D$26)=0,0,D243/SUM($D$24:D$26)*100)</f>
        <v>25.832659992354991</v>
      </c>
      <c r="G243" s="596">
        <f t="shared" si="13"/>
        <v>29.405203621923487</v>
      </c>
    </row>
    <row r="244" spans="2:7" x14ac:dyDescent="0.2">
      <c r="B244" s="611"/>
      <c r="C244" s="614" t="s">
        <v>522</v>
      </c>
      <c r="D244" s="595">
        <v>0</v>
      </c>
      <c r="E244" s="613">
        <f t="shared" si="12"/>
        <v>0</v>
      </c>
      <c r="F244" s="613">
        <f>IF(SUM($D$24:$D$26)=0,0,D244/SUM($D$24:D$26)*100)</f>
        <v>0</v>
      </c>
      <c r="G244" s="596">
        <f t="shared" si="13"/>
        <v>0</v>
      </c>
    </row>
    <row r="245" spans="2:7" x14ac:dyDescent="0.2">
      <c r="B245" s="611"/>
      <c r="C245" s="614" t="s">
        <v>523</v>
      </c>
      <c r="D245" s="595">
        <v>0</v>
      </c>
      <c r="E245" s="613">
        <f t="shared" si="12"/>
        <v>0</v>
      </c>
      <c r="F245" s="613">
        <f>IF(SUM($D$24:$D$26)=0,0,D245/SUM($D$24:D$26)*100)</f>
        <v>0</v>
      </c>
      <c r="G245" s="596">
        <f t="shared" si="13"/>
        <v>0</v>
      </c>
    </row>
    <row r="246" spans="2:7" x14ac:dyDescent="0.2">
      <c r="B246" s="611"/>
      <c r="C246" s="614" t="s">
        <v>524</v>
      </c>
      <c r="D246" s="595">
        <v>0</v>
      </c>
      <c r="E246" s="613">
        <f t="shared" si="12"/>
        <v>0</v>
      </c>
      <c r="F246" s="613">
        <f>IF(SUM($D$24:$D$26)=0,0,D246/SUM($D$24:D$26)*100)</f>
        <v>0</v>
      </c>
      <c r="G246" s="596">
        <f t="shared" si="13"/>
        <v>0</v>
      </c>
    </row>
    <row r="247" spans="2:7" x14ac:dyDescent="0.2">
      <c r="B247" s="611"/>
      <c r="C247" s="614" t="s">
        <v>525</v>
      </c>
      <c r="D247" s="595">
        <v>68.130560000000003</v>
      </c>
      <c r="E247" s="613">
        <f t="shared" si="12"/>
        <v>26.731624228113038</v>
      </c>
      <c r="F247" s="613">
        <f>IF(SUM($D$24:$D$26)=0,0,D247/SUM($D$24:D$26)*100)</f>
        <v>30.480611222453636</v>
      </c>
      <c r="G247" s="596">
        <f t="shared" si="13"/>
        <v>34.69594613106765</v>
      </c>
    </row>
    <row r="248" spans="2:7" x14ac:dyDescent="0.2">
      <c r="B248" s="611"/>
      <c r="C248" s="614" t="s">
        <v>526</v>
      </c>
      <c r="D248" s="595">
        <v>53.356549999999999</v>
      </c>
      <c r="E248" s="613">
        <f t="shared" si="12"/>
        <v>20.934911509732558</v>
      </c>
      <c r="F248" s="613">
        <f>IF(SUM($D$24:$D$26)=0,0,D248/SUM($D$24:D$26)*100)</f>
        <v>23.870936283532799</v>
      </c>
      <c r="G248" s="596">
        <f t="shared" si="13"/>
        <v>27.17218212413956</v>
      </c>
    </row>
    <row r="249" spans="2:7" x14ac:dyDescent="0.2">
      <c r="B249" s="611"/>
      <c r="C249" s="614" t="s">
        <v>527</v>
      </c>
      <c r="D249" s="595">
        <v>1.119394</v>
      </c>
      <c r="E249" s="613">
        <f t="shared" si="12"/>
        <v>0.43920407774726011</v>
      </c>
      <c r="F249" s="613">
        <f>IF(SUM($D$24:$D$26)=0,0,D249/SUM($D$24:D$26)*100)</f>
        <v>0.50080042375620071</v>
      </c>
      <c r="G249" s="596">
        <f t="shared" si="13"/>
        <v>0.5700589269109243</v>
      </c>
    </row>
    <row r="250" spans="2:7" x14ac:dyDescent="0.2">
      <c r="B250" s="611"/>
      <c r="C250" s="614" t="s">
        <v>528</v>
      </c>
      <c r="D250" s="595">
        <v>0</v>
      </c>
      <c r="E250" s="613">
        <f t="shared" si="12"/>
        <v>0</v>
      </c>
      <c r="F250" s="613">
        <f>IF(SUM($D$24:$D$26)=0,0,D250/SUM($D$24:D$26)*100)</f>
        <v>0</v>
      </c>
      <c r="G250" s="596">
        <f t="shared" si="13"/>
        <v>0</v>
      </c>
    </row>
    <row r="251" spans="2:7" x14ac:dyDescent="0.2">
      <c r="B251" s="611"/>
      <c r="C251" s="615" t="s">
        <v>529</v>
      </c>
      <c r="D251" s="595">
        <v>0</v>
      </c>
      <c r="E251" s="613">
        <f t="shared" si="12"/>
        <v>0</v>
      </c>
      <c r="F251" s="613">
        <f>IF(SUM($D$24:$D$26)=0,0,D251/SUM($D$24:D$26)*100)</f>
        <v>0</v>
      </c>
      <c r="G251" s="596">
        <f t="shared" si="13"/>
        <v>0</v>
      </c>
    </row>
    <row r="252" spans="2:7" x14ac:dyDescent="0.2">
      <c r="B252" s="611"/>
      <c r="C252" s="615" t="s">
        <v>530</v>
      </c>
      <c r="D252" s="595">
        <v>1.017433</v>
      </c>
      <c r="E252" s="613">
        <f t="shared" si="12"/>
        <v>0.39919878294383215</v>
      </c>
      <c r="F252" s="613">
        <f>IF(SUM($D$24:$D$26)=0,0,D252/SUM($D$24:D$26)*100)</f>
        <v>0.45518457088705377</v>
      </c>
      <c r="G252" s="596">
        <f t="shared" si="13"/>
        <v>0.51813460156456292</v>
      </c>
    </row>
    <row r="253" spans="2:7" x14ac:dyDescent="0.2">
      <c r="B253" s="611"/>
      <c r="C253" s="615" t="s">
        <v>531</v>
      </c>
      <c r="D253" s="595">
        <v>0</v>
      </c>
      <c r="E253" s="613">
        <f t="shared" si="12"/>
        <v>0</v>
      </c>
      <c r="F253" s="613">
        <f>IF(SUM($D$24:$D$26)=0,0,D253/SUM($D$24:D$26)*100)</f>
        <v>0</v>
      </c>
      <c r="G253" s="596">
        <f t="shared" si="13"/>
        <v>0</v>
      </c>
    </row>
    <row r="254" spans="2:7" x14ac:dyDescent="0.2">
      <c r="B254" s="611"/>
      <c r="C254" s="615" t="s">
        <v>532</v>
      </c>
      <c r="D254" s="595">
        <v>0</v>
      </c>
      <c r="E254" s="613">
        <f t="shared" si="12"/>
        <v>0</v>
      </c>
      <c r="F254" s="613">
        <f>IF(SUM($D$24:$D$26)=0,0,D254/SUM($D$24:D$26)*100)</f>
        <v>0</v>
      </c>
      <c r="G254" s="596">
        <f t="shared" si="13"/>
        <v>0</v>
      </c>
    </row>
    <row r="255" spans="2:7" x14ac:dyDescent="0.2">
      <c r="B255" s="611"/>
      <c r="C255" s="615" t="s">
        <v>533</v>
      </c>
      <c r="D255" s="595">
        <v>8.6514989999999994</v>
      </c>
      <c r="E255" s="613">
        <f t="shared" si="12"/>
        <v>3.3944916976742263</v>
      </c>
      <c r="F255" s="613">
        <f>IF(SUM($D$24:$D$26)=0,0,D255/SUM($D$24:D$26)*100)</f>
        <v>3.8705535006676355</v>
      </c>
      <c r="G255" s="596">
        <f t="shared" si="13"/>
        <v>4.4058340817539978</v>
      </c>
    </row>
    <row r="256" spans="2:7" x14ac:dyDescent="0.2">
      <c r="B256" s="611"/>
      <c r="C256" s="615" t="s">
        <v>534</v>
      </c>
      <c r="D256" s="595">
        <v>0</v>
      </c>
      <c r="E256" s="613">
        <f t="shared" si="12"/>
        <v>0</v>
      </c>
      <c r="F256" s="613">
        <f>IF(SUM($D$24:$D$26)=0,0,D256/SUM($D$24:D$26)*100)</f>
        <v>0</v>
      </c>
      <c r="G256" s="596">
        <f t="shared" si="13"/>
        <v>0</v>
      </c>
    </row>
    <row r="257" spans="2:12" x14ac:dyDescent="0.2">
      <c r="B257" s="611"/>
      <c r="C257" s="615" t="s">
        <v>535</v>
      </c>
      <c r="D257" s="595">
        <v>72.162993</v>
      </c>
      <c r="E257" s="613">
        <f t="shared" si="12"/>
        <v>28.313784769301055</v>
      </c>
      <c r="F257" s="613">
        <f>IF(SUM($D$24:$D$26)=0,0,D257/SUM($D$24:D$26)*100)</f>
        <v>32.284662481588924</v>
      </c>
      <c r="G257" s="596">
        <f t="shared" si="13"/>
        <v>36.749489770590642</v>
      </c>
    </row>
    <row r="258" spans="2:12" x14ac:dyDescent="0.2">
      <c r="B258" s="611"/>
      <c r="C258" s="615" t="s">
        <v>536</v>
      </c>
      <c r="D258" s="595">
        <v>3.732383</v>
      </c>
      <c r="E258" s="613">
        <f t="shared" si="12"/>
        <v>1.4644332856121722</v>
      </c>
      <c r="F258" s="613">
        <f>IF(SUM($D$24:$D$26)=0,0,D258/SUM($D$24:D$26)*100)</f>
        <v>1.6698132989996728</v>
      </c>
      <c r="G258" s="596">
        <f t="shared" si="13"/>
        <v>1.9007411579842097</v>
      </c>
    </row>
    <row r="259" spans="2:12" x14ac:dyDescent="0.2">
      <c r="B259" s="611"/>
      <c r="C259" s="615" t="s">
        <v>537</v>
      </c>
      <c r="D259" s="595">
        <v>4.4684850000000003</v>
      </c>
      <c r="E259" s="613">
        <f t="shared" si="12"/>
        <v>1.7532493772098705</v>
      </c>
      <c r="F259" s="613">
        <f>IF(SUM($D$24:$D$26)=0,0,D259/SUM($D$24:D$26)*100)</f>
        <v>1.9991345152361248</v>
      </c>
      <c r="G259" s="596">
        <f t="shared" si="13"/>
        <v>2.2756060547202877</v>
      </c>
    </row>
    <row r="260" spans="2:12" x14ac:dyDescent="0.2">
      <c r="B260" s="611"/>
      <c r="C260" s="615" t="s">
        <v>538</v>
      </c>
      <c r="D260" s="595">
        <v>0</v>
      </c>
      <c r="E260" s="613">
        <f t="shared" si="12"/>
        <v>0</v>
      </c>
      <c r="F260" s="613">
        <f>IF(SUM($D$24:$D$26)=0,0,D260/SUM($D$24:D$26)*100)</f>
        <v>0</v>
      </c>
      <c r="G260" s="596">
        <f t="shared" si="13"/>
        <v>0</v>
      </c>
    </row>
    <row r="261" spans="2:12" x14ac:dyDescent="0.2">
      <c r="B261" s="611"/>
      <c r="C261" s="615" t="s">
        <v>539</v>
      </c>
      <c r="D261" s="595">
        <v>2.7056740000000001</v>
      </c>
      <c r="E261" s="613">
        <f t="shared" si="12"/>
        <v>1.0615949825126276</v>
      </c>
      <c r="F261" s="613">
        <f>IF(SUM($D$24:$D$26)=0,0,D261/SUM($D$24:D$26)*100)</f>
        <v>1.2104787820429044</v>
      </c>
      <c r="G261" s="596">
        <f t="shared" si="13"/>
        <v>1.3778826910013706</v>
      </c>
      <c r="H261" s="621"/>
      <c r="I261" s="621"/>
      <c r="J261" s="621"/>
      <c r="K261" s="621"/>
      <c r="L261" s="621"/>
    </row>
    <row r="262" spans="2:12" x14ac:dyDescent="0.2">
      <c r="B262" s="611"/>
      <c r="C262" s="615" t="s">
        <v>540</v>
      </c>
      <c r="D262" s="595">
        <v>0</v>
      </c>
      <c r="E262" s="613">
        <f t="shared" si="12"/>
        <v>0</v>
      </c>
      <c r="F262" s="613">
        <f>IF(SUM($D$24:$D$26)=0,0,D262/SUM($D$24:D$26)*100)</f>
        <v>0</v>
      </c>
      <c r="G262" s="596">
        <f t="shared" si="13"/>
        <v>0</v>
      </c>
      <c r="H262" s="621"/>
      <c r="I262" s="621"/>
      <c r="J262" s="621"/>
      <c r="K262" s="621"/>
      <c r="L262" s="621"/>
    </row>
    <row r="263" spans="2:12" x14ac:dyDescent="0.2">
      <c r="B263" s="611"/>
      <c r="C263" s="615" t="s">
        <v>541</v>
      </c>
      <c r="D263" s="595">
        <v>0</v>
      </c>
      <c r="E263" s="613">
        <f t="shared" si="12"/>
        <v>0</v>
      </c>
      <c r="F263" s="613">
        <f>IF(SUM($D$24:$D$26)=0,0,D263/SUM($D$24:D$26)*100)</f>
        <v>0</v>
      </c>
      <c r="G263" s="596">
        <f t="shared" si="13"/>
        <v>0</v>
      </c>
      <c r="H263" s="621"/>
      <c r="I263" s="621"/>
      <c r="J263" s="621"/>
      <c r="K263" s="621"/>
      <c r="L263" s="621"/>
    </row>
    <row r="264" spans="2:12" x14ac:dyDescent="0.2">
      <c r="B264" s="611"/>
      <c r="C264" s="615" t="s">
        <v>542</v>
      </c>
      <c r="D264" s="595">
        <v>1</v>
      </c>
      <c r="E264" s="613">
        <f t="shared" si="12"/>
        <v>0.39235879212079044</v>
      </c>
      <c r="F264" s="613">
        <f>IF(SUM($D$24:$D$26)=0,0,D264/SUM($D$24:D$26)*100)</f>
        <v>0.44738530290157064</v>
      </c>
      <c r="G264" s="596">
        <f t="shared" si="13"/>
        <v>0.50925672900777053</v>
      </c>
      <c r="H264" s="621"/>
      <c r="I264" s="621"/>
      <c r="J264" s="621"/>
      <c r="K264" s="621"/>
      <c r="L264" s="621"/>
    </row>
    <row r="265" spans="2:12" x14ac:dyDescent="0.2">
      <c r="B265" s="611"/>
      <c r="C265" s="615" t="s">
        <v>543</v>
      </c>
      <c r="D265" s="595">
        <v>0</v>
      </c>
      <c r="E265" s="613">
        <f t="shared" si="12"/>
        <v>0</v>
      </c>
      <c r="F265" s="613">
        <f>IF(SUM($D$24:$D$26)=0,0,D265/SUM($D$24:D$26)*100)</f>
        <v>0</v>
      </c>
      <c r="G265" s="596">
        <f t="shared" si="13"/>
        <v>0</v>
      </c>
      <c r="H265" s="621"/>
      <c r="I265" s="621"/>
      <c r="J265" s="621"/>
      <c r="K265" s="621"/>
      <c r="L265" s="621"/>
    </row>
    <row r="266" spans="2:12" x14ac:dyDescent="0.2">
      <c r="B266" s="611"/>
      <c r="C266" s="615" t="s">
        <v>544</v>
      </c>
      <c r="D266" s="595">
        <v>69.164445000000001</v>
      </c>
      <c r="E266" s="613">
        <f t="shared" si="12"/>
        <v>27.137278097904844</v>
      </c>
      <c r="F266" s="613">
        <f>IF(SUM($D$24:$D$26)=0,0,D266/SUM($D$24:D$26)*100)</f>
        <v>30.943156176344022</v>
      </c>
      <c r="G266" s="596">
        <f t="shared" si="13"/>
        <v>35.222459024337851</v>
      </c>
      <c r="H266" s="621"/>
      <c r="I266" s="621"/>
      <c r="J266" s="621"/>
      <c r="K266" s="621"/>
      <c r="L266" s="621"/>
    </row>
    <row r="267" spans="2:12" x14ac:dyDescent="0.2">
      <c r="B267" s="611"/>
      <c r="C267" s="615" t="s">
        <v>545</v>
      </c>
      <c r="D267" s="595">
        <v>21.750073</v>
      </c>
      <c r="E267" s="613">
        <f t="shared" si="12"/>
        <v>8.5338323708190167</v>
      </c>
      <c r="F267" s="613">
        <f>IF(SUM($D$24:$D$26)=0,0,D267/SUM($D$24:D$26)*100)</f>
        <v>9.7306629972362746</v>
      </c>
      <c r="G267" s="596">
        <f t="shared" si="13"/>
        <v>11.076371031660226</v>
      </c>
      <c r="H267" s="621"/>
      <c r="I267" s="621"/>
      <c r="J267" s="621"/>
      <c r="K267" s="621"/>
      <c r="L267" s="621"/>
    </row>
    <row r="268" spans="2:12" x14ac:dyDescent="0.2">
      <c r="B268" s="611"/>
      <c r="C268" s="615" t="s">
        <v>546</v>
      </c>
      <c r="D268" s="595">
        <v>0</v>
      </c>
      <c r="E268" s="613">
        <f t="shared" si="12"/>
        <v>0</v>
      </c>
      <c r="F268" s="613">
        <f>IF(SUM($D$24:$D$26)=0,0,D268/SUM($D$24:D$26)*100)</f>
        <v>0</v>
      </c>
      <c r="G268" s="596">
        <f t="shared" si="13"/>
        <v>0</v>
      </c>
      <c r="H268" s="621"/>
      <c r="I268" s="621"/>
      <c r="J268" s="621"/>
      <c r="K268" s="621"/>
      <c r="L268" s="621"/>
    </row>
    <row r="269" spans="2:12" x14ac:dyDescent="0.2">
      <c r="B269" s="611"/>
      <c r="C269" s="615" t="s">
        <v>547</v>
      </c>
      <c r="D269" s="595">
        <v>3.1875429999999998</v>
      </c>
      <c r="E269" s="613">
        <f t="shared" si="12"/>
        <v>1.2506605213130806</v>
      </c>
      <c r="F269" s="613">
        <f>IF(SUM($D$24:$D$26)=0,0,D269/SUM($D$24:D$26)*100)</f>
        <v>1.4260598905667812</v>
      </c>
      <c r="G269" s="596">
        <f t="shared" si="13"/>
        <v>1.6232777217516159</v>
      </c>
      <c r="H269" s="621"/>
      <c r="I269" s="621"/>
      <c r="J269" s="621"/>
      <c r="K269" s="621"/>
      <c r="L269" s="621"/>
    </row>
    <row r="270" spans="2:12" x14ac:dyDescent="0.2">
      <c r="B270" s="616"/>
      <c r="C270" s="617" t="s">
        <v>548</v>
      </c>
      <c r="D270" s="618">
        <v>0</v>
      </c>
      <c r="E270" s="619">
        <f t="shared" si="12"/>
        <v>0</v>
      </c>
      <c r="F270" s="619">
        <f>IF(SUM($D$24:$D$26)=0,0,D270/SUM($D$24:D$26)*100)</f>
        <v>0</v>
      </c>
      <c r="G270" s="599">
        <f t="shared" si="13"/>
        <v>0</v>
      </c>
      <c r="H270" s="621"/>
      <c r="I270" s="621"/>
      <c r="J270" s="621"/>
      <c r="K270" s="621"/>
      <c r="L270" s="621"/>
    </row>
    <row r="271" spans="2:12" x14ac:dyDescent="0.2">
      <c r="D271" s="602"/>
      <c r="E271" s="603"/>
      <c r="F271" s="603"/>
      <c r="G271" s="603"/>
      <c r="H271" s="621"/>
      <c r="I271" s="621"/>
      <c r="J271" s="621"/>
      <c r="K271" s="621"/>
      <c r="L271" s="621"/>
    </row>
    <row r="272" spans="2:12" x14ac:dyDescent="0.2">
      <c r="B272" s="608" t="s">
        <v>503</v>
      </c>
      <c r="C272" s="609" t="s">
        <v>517</v>
      </c>
      <c r="D272" s="593">
        <v>0</v>
      </c>
      <c r="E272" s="610">
        <f>IF($C$7=0,0,D272/$C$7*100)</f>
        <v>0</v>
      </c>
      <c r="F272" s="610">
        <f>IF(SUM($D$29:$D$31)=0,0,D272/SUM($D$29:D$31)*100)</f>
        <v>0</v>
      </c>
      <c r="G272" s="594">
        <f>IF($D$30=0,0,D272/$D$30*100)</f>
        <v>0</v>
      </c>
      <c r="H272" s="621"/>
      <c r="I272" s="621"/>
      <c r="J272" s="621"/>
      <c r="K272" s="621"/>
      <c r="L272" s="621"/>
    </row>
    <row r="273" spans="2:12" ht="25.5" x14ac:dyDescent="0.2">
      <c r="B273" s="611"/>
      <c r="C273" s="612" t="s">
        <v>518</v>
      </c>
      <c r="D273" s="595">
        <v>1</v>
      </c>
      <c r="E273" s="613">
        <f t="shared" ref="E273:E303" si="14">IF($C$7=0,0,D273/$C$7*100)</f>
        <v>0.16587607007668798</v>
      </c>
      <c r="F273" s="613">
        <f>IF(SUM($D$29:$D$31)=0,0,D273/SUM($D$29:D$31)*100)</f>
        <v>0.60370387783873325</v>
      </c>
      <c r="G273" s="596">
        <f t="shared" ref="G273:G303" si="15">IF($D$30=0,0,D273/$D$30*100)</f>
        <v>0.74106797440066641</v>
      </c>
      <c r="H273" s="621"/>
      <c r="I273" s="621"/>
      <c r="J273" s="621"/>
      <c r="K273" s="621"/>
      <c r="L273" s="621"/>
    </row>
    <row r="274" spans="2:12" x14ac:dyDescent="0.2">
      <c r="B274" s="611"/>
      <c r="C274" s="614" t="s">
        <v>519</v>
      </c>
      <c r="D274" s="595">
        <v>0</v>
      </c>
      <c r="E274" s="613">
        <f t="shared" si="14"/>
        <v>0</v>
      </c>
      <c r="F274" s="613">
        <f>IF(SUM($D$29:$D$31)=0,0,D274/SUM($D$29:D$31)*100)</f>
        <v>0</v>
      </c>
      <c r="G274" s="596">
        <f t="shared" si="15"/>
        <v>0</v>
      </c>
      <c r="H274" s="621"/>
      <c r="I274" s="621"/>
      <c r="J274" s="621"/>
      <c r="K274" s="621"/>
      <c r="L274" s="621"/>
    </row>
    <row r="275" spans="2:12" x14ac:dyDescent="0.2">
      <c r="B275" s="611"/>
      <c r="C275" s="614" t="s">
        <v>520</v>
      </c>
      <c r="D275" s="595">
        <v>0</v>
      </c>
      <c r="E275" s="613">
        <f t="shared" si="14"/>
        <v>0</v>
      </c>
      <c r="F275" s="613">
        <f>IF(SUM($D$29:$D$31)=0,0,D275/SUM($D$29:D$31)*100)</f>
        <v>0</v>
      </c>
      <c r="G275" s="596">
        <f t="shared" si="15"/>
        <v>0</v>
      </c>
      <c r="H275" s="621"/>
      <c r="I275" s="621"/>
      <c r="J275" s="621"/>
      <c r="K275" s="621"/>
      <c r="L275" s="621"/>
    </row>
    <row r="276" spans="2:12" x14ac:dyDescent="0.2">
      <c r="B276" s="611"/>
      <c r="C276" s="614" t="s">
        <v>521</v>
      </c>
      <c r="D276" s="595">
        <v>77.479641999999998</v>
      </c>
      <c r="E276" s="613">
        <f t="shared" si="14"/>
        <v>12.852018525908695</v>
      </c>
      <c r="F276" s="613">
        <f>IF(SUM($D$29:$D$31)=0,0,D276/SUM($D$29:D$31)*100)</f>
        <v>46.774760328956781</v>
      </c>
      <c r="G276" s="596">
        <f t="shared" si="15"/>
        <v>57.417681354228797</v>
      </c>
      <c r="H276" s="621"/>
      <c r="I276" s="621"/>
      <c r="J276" s="621"/>
      <c r="K276" s="621"/>
      <c r="L276" s="621"/>
    </row>
    <row r="277" spans="2:12" x14ac:dyDescent="0.2">
      <c r="B277" s="611"/>
      <c r="C277" s="614" t="s">
        <v>522</v>
      </c>
      <c r="D277" s="595">
        <v>0</v>
      </c>
      <c r="E277" s="613">
        <f t="shared" si="14"/>
        <v>0</v>
      </c>
      <c r="F277" s="613">
        <f>IF(SUM($D$29:$D$31)=0,0,D277/SUM($D$29:D$31)*100)</f>
        <v>0</v>
      </c>
      <c r="G277" s="596">
        <f t="shared" si="15"/>
        <v>0</v>
      </c>
      <c r="H277" s="621"/>
      <c r="I277" s="621"/>
      <c r="J277" s="621"/>
      <c r="K277" s="621"/>
      <c r="L277" s="621"/>
    </row>
    <row r="278" spans="2:12" x14ac:dyDescent="0.2">
      <c r="B278" s="611"/>
      <c r="C278" s="614" t="s">
        <v>523</v>
      </c>
      <c r="D278" s="595">
        <v>0</v>
      </c>
      <c r="E278" s="613">
        <f t="shared" si="14"/>
        <v>0</v>
      </c>
      <c r="F278" s="613">
        <f>IF(SUM($D$29:$D$31)=0,0,D278/SUM($D$29:D$31)*100)</f>
        <v>0</v>
      </c>
      <c r="G278" s="596">
        <f t="shared" si="15"/>
        <v>0</v>
      </c>
      <c r="H278" s="621"/>
      <c r="I278" s="621"/>
      <c r="J278" s="621"/>
      <c r="K278" s="621"/>
      <c r="L278" s="621"/>
    </row>
    <row r="279" spans="2:12" x14ac:dyDescent="0.2">
      <c r="B279" s="611"/>
      <c r="C279" s="614" t="s">
        <v>524</v>
      </c>
      <c r="D279" s="595">
        <v>0</v>
      </c>
      <c r="E279" s="613">
        <f t="shared" si="14"/>
        <v>0</v>
      </c>
      <c r="F279" s="613">
        <f>IF(SUM($D$29:$D$31)=0,0,D279/SUM($D$29:D$31)*100)</f>
        <v>0</v>
      </c>
      <c r="G279" s="596">
        <f t="shared" si="15"/>
        <v>0</v>
      </c>
      <c r="H279" s="621"/>
      <c r="I279" s="621"/>
      <c r="J279" s="621"/>
      <c r="K279" s="621"/>
      <c r="L279" s="621"/>
    </row>
    <row r="280" spans="2:12" x14ac:dyDescent="0.2">
      <c r="B280" s="611"/>
      <c r="C280" s="614" t="s">
        <v>525</v>
      </c>
      <c r="D280" s="595">
        <v>43.255994000000001</v>
      </c>
      <c r="E280" s="613">
        <f t="shared" si="14"/>
        <v>7.1751342919807932</v>
      </c>
      <c r="F280" s="613">
        <f>IF(SUM($D$29:$D$31)=0,0,D280/SUM($D$29:D$31)*100)</f>
        <v>26.113811317568981</v>
      </c>
      <c r="G280" s="596">
        <f t="shared" si="15"/>
        <v>32.055631854267382</v>
      </c>
      <c r="H280" s="621"/>
      <c r="I280" s="621"/>
      <c r="J280" s="621"/>
      <c r="K280" s="621"/>
      <c r="L280" s="621"/>
    </row>
    <row r="281" spans="2:12" x14ac:dyDescent="0.2">
      <c r="B281" s="611"/>
      <c r="C281" s="614" t="s">
        <v>526</v>
      </c>
      <c r="D281" s="595">
        <v>35.805838000000001</v>
      </c>
      <c r="E281" s="613">
        <f t="shared" si="14"/>
        <v>5.9393316932425364</v>
      </c>
      <c r="F281" s="613">
        <f>IF(SUM($D$29:$D$31)=0,0,D281/SUM($D$29:D$31)*100)</f>
        <v>21.616123249865474</v>
      </c>
      <c r="G281" s="596">
        <f t="shared" si="15"/>
        <v>26.534559838378406</v>
      </c>
      <c r="H281" s="621"/>
      <c r="I281" s="621"/>
      <c r="J281" s="621"/>
      <c r="K281" s="621"/>
      <c r="L281" s="621"/>
    </row>
    <row r="282" spans="2:12" x14ac:dyDescent="0.2">
      <c r="B282" s="611"/>
      <c r="C282" s="614" t="s">
        <v>527</v>
      </c>
      <c r="D282" s="595">
        <v>0</v>
      </c>
      <c r="E282" s="613">
        <f t="shared" si="14"/>
        <v>0</v>
      </c>
      <c r="F282" s="613">
        <f>IF(SUM($D$29:$D$31)=0,0,D282/SUM($D$29:D$31)*100)</f>
        <v>0</v>
      </c>
      <c r="G282" s="596">
        <f t="shared" si="15"/>
        <v>0</v>
      </c>
      <c r="H282" s="621"/>
      <c r="I282" s="621"/>
      <c r="J282" s="621"/>
      <c r="K282" s="621"/>
      <c r="L282" s="621"/>
    </row>
    <row r="283" spans="2:12" x14ac:dyDescent="0.2">
      <c r="B283" s="611"/>
      <c r="C283" s="614" t="s">
        <v>528</v>
      </c>
      <c r="D283" s="595">
        <v>0</v>
      </c>
      <c r="E283" s="613">
        <f t="shared" si="14"/>
        <v>0</v>
      </c>
      <c r="F283" s="613">
        <f>IF(SUM($D$29:$D$31)=0,0,D283/SUM($D$29:D$31)*100)</f>
        <v>0</v>
      </c>
      <c r="G283" s="596">
        <f t="shared" si="15"/>
        <v>0</v>
      </c>
      <c r="H283" s="621"/>
      <c r="I283" s="621"/>
      <c r="J283" s="621"/>
      <c r="K283" s="621"/>
      <c r="L283" s="621"/>
    </row>
    <row r="284" spans="2:12" x14ac:dyDescent="0.2">
      <c r="B284" s="611"/>
      <c r="C284" s="615" t="s">
        <v>529</v>
      </c>
      <c r="D284" s="595">
        <v>0</v>
      </c>
      <c r="E284" s="613">
        <f t="shared" si="14"/>
        <v>0</v>
      </c>
      <c r="F284" s="613">
        <f>IF(SUM($D$29:$D$31)=0,0,D284/SUM($D$29:D$31)*100)</f>
        <v>0</v>
      </c>
      <c r="G284" s="596">
        <f t="shared" si="15"/>
        <v>0</v>
      </c>
      <c r="H284" s="621"/>
      <c r="I284" s="621"/>
      <c r="J284" s="621"/>
      <c r="K284" s="621"/>
      <c r="L284" s="621"/>
    </row>
    <row r="285" spans="2:12" x14ac:dyDescent="0.2">
      <c r="B285" s="611"/>
      <c r="C285" s="615" t="s">
        <v>530</v>
      </c>
      <c r="D285" s="595">
        <v>0</v>
      </c>
      <c r="E285" s="613">
        <f t="shared" si="14"/>
        <v>0</v>
      </c>
      <c r="F285" s="613">
        <f>IF(SUM($D$29:$D$31)=0,0,D285/SUM($D$29:D$31)*100)</f>
        <v>0</v>
      </c>
      <c r="G285" s="596">
        <f t="shared" si="15"/>
        <v>0</v>
      </c>
      <c r="H285" s="621"/>
      <c r="I285" s="621"/>
      <c r="J285" s="621"/>
      <c r="K285" s="621"/>
      <c r="L285" s="621"/>
    </row>
    <row r="286" spans="2:12" x14ac:dyDescent="0.2">
      <c r="B286" s="611"/>
      <c r="C286" s="615" t="s">
        <v>531</v>
      </c>
      <c r="D286" s="595">
        <v>0</v>
      </c>
      <c r="E286" s="613">
        <f t="shared" si="14"/>
        <v>0</v>
      </c>
      <c r="F286" s="613">
        <f>IF(SUM($D$29:$D$31)=0,0,D286/SUM($D$29:D$31)*100)</f>
        <v>0</v>
      </c>
      <c r="G286" s="596">
        <f t="shared" si="15"/>
        <v>0</v>
      </c>
      <c r="H286" s="621"/>
      <c r="I286" s="621"/>
      <c r="J286" s="621"/>
      <c r="K286" s="621"/>
      <c r="L286" s="621"/>
    </row>
    <row r="287" spans="2:12" x14ac:dyDescent="0.2">
      <c r="B287" s="611"/>
      <c r="C287" s="615" t="s">
        <v>532</v>
      </c>
      <c r="D287" s="595">
        <v>0</v>
      </c>
      <c r="E287" s="613">
        <f t="shared" si="14"/>
        <v>0</v>
      </c>
      <c r="F287" s="613">
        <f>IF(SUM($D$29:$D$31)=0,0,D287/SUM($D$29:D$31)*100)</f>
        <v>0</v>
      </c>
      <c r="G287" s="596">
        <f t="shared" si="15"/>
        <v>0</v>
      </c>
      <c r="H287" s="621"/>
      <c r="I287" s="621"/>
      <c r="J287" s="621"/>
      <c r="K287" s="621"/>
      <c r="L287" s="621"/>
    </row>
    <row r="288" spans="2:12" x14ac:dyDescent="0.2">
      <c r="B288" s="611"/>
      <c r="C288" s="615" t="s">
        <v>533</v>
      </c>
      <c r="D288" s="595">
        <v>13.190106999999999</v>
      </c>
      <c r="E288" s="613">
        <f t="shared" si="14"/>
        <v>2.1879231130510122</v>
      </c>
      <c r="F288" s="613">
        <f>IF(SUM($D$29:$D$31)=0,0,D288/SUM($D$29:D$31)*100)</f>
        <v>7.96291874500782</v>
      </c>
      <c r="G288" s="596">
        <f t="shared" si="15"/>
        <v>9.7747658766180496</v>
      </c>
      <c r="H288" s="621"/>
      <c r="I288" s="621"/>
      <c r="J288" s="621"/>
      <c r="K288" s="621"/>
      <c r="L288" s="621"/>
    </row>
    <row r="289" spans="2:12" x14ac:dyDescent="0.2">
      <c r="B289" s="611"/>
      <c r="C289" s="615" t="s">
        <v>534</v>
      </c>
      <c r="D289" s="595">
        <v>0</v>
      </c>
      <c r="E289" s="613">
        <f t="shared" si="14"/>
        <v>0</v>
      </c>
      <c r="F289" s="613">
        <f>IF(SUM($D$29:$D$31)=0,0,D289/SUM($D$29:D$31)*100)</f>
        <v>0</v>
      </c>
      <c r="G289" s="596">
        <f t="shared" si="15"/>
        <v>0</v>
      </c>
      <c r="H289" s="621"/>
      <c r="I289" s="621"/>
      <c r="J289" s="621"/>
      <c r="K289" s="621"/>
      <c r="L289" s="621"/>
    </row>
    <row r="290" spans="2:12" x14ac:dyDescent="0.2">
      <c r="B290" s="611"/>
      <c r="C290" s="615" t="s">
        <v>535</v>
      </c>
      <c r="D290" s="595">
        <v>4.9371729999999996</v>
      </c>
      <c r="E290" s="613">
        <f t="shared" si="14"/>
        <v>0.81895885452873163</v>
      </c>
      <c r="F290" s="613">
        <f>IF(SUM($D$29:$D$31)=0,0,D290/SUM($D$29:D$31)*100)</f>
        <v>2.980590485660692</v>
      </c>
      <c r="G290" s="596">
        <f t="shared" si="15"/>
        <v>3.6587807943756609</v>
      </c>
      <c r="H290" s="621"/>
      <c r="I290" s="621"/>
      <c r="J290" s="621"/>
      <c r="K290" s="621"/>
      <c r="L290" s="621"/>
    </row>
    <row r="291" spans="2:12" x14ac:dyDescent="0.2">
      <c r="B291" s="611"/>
      <c r="C291" s="615" t="s">
        <v>536</v>
      </c>
      <c r="D291" s="595">
        <v>0</v>
      </c>
      <c r="E291" s="613">
        <f t="shared" si="14"/>
        <v>0</v>
      </c>
      <c r="F291" s="613">
        <f>IF(SUM($D$29:$D$31)=0,0,D291/SUM($D$29:D$31)*100)</f>
        <v>0</v>
      </c>
      <c r="G291" s="596">
        <f t="shared" si="15"/>
        <v>0</v>
      </c>
      <c r="H291" s="621"/>
      <c r="I291" s="621"/>
      <c r="J291" s="621"/>
      <c r="K291" s="621"/>
      <c r="L291" s="621"/>
    </row>
    <row r="292" spans="2:12" x14ac:dyDescent="0.2">
      <c r="B292" s="611"/>
      <c r="C292" s="615" t="s">
        <v>537</v>
      </c>
      <c r="D292" s="595">
        <v>1</v>
      </c>
      <c r="E292" s="613">
        <f t="shared" si="14"/>
        <v>0.16587607007668798</v>
      </c>
      <c r="F292" s="613">
        <f>IF(SUM($D$29:$D$31)=0,0,D292/SUM($D$29:D$31)*100)</f>
        <v>0.60370387783873325</v>
      </c>
      <c r="G292" s="596">
        <f t="shared" si="15"/>
        <v>0.74106797440066641</v>
      </c>
      <c r="H292" s="621"/>
      <c r="I292" s="621"/>
      <c r="J292" s="621"/>
      <c r="K292" s="621"/>
      <c r="L292" s="621"/>
    </row>
    <row r="293" spans="2:12" x14ac:dyDescent="0.2">
      <c r="B293" s="611"/>
      <c r="C293" s="615" t="s">
        <v>538</v>
      </c>
      <c r="D293" s="595">
        <v>0</v>
      </c>
      <c r="E293" s="613">
        <f t="shared" si="14"/>
        <v>0</v>
      </c>
      <c r="F293" s="613">
        <f>IF(SUM($D$29:$D$31)=0,0,D293/SUM($D$29:D$31)*100)</f>
        <v>0</v>
      </c>
      <c r="G293" s="596">
        <f t="shared" si="15"/>
        <v>0</v>
      </c>
      <c r="H293" s="621"/>
      <c r="I293" s="621"/>
      <c r="J293" s="621"/>
      <c r="K293" s="621"/>
      <c r="L293" s="621"/>
    </row>
    <row r="294" spans="2:12" x14ac:dyDescent="0.2">
      <c r="B294" s="611"/>
      <c r="C294" s="615" t="s">
        <v>539</v>
      </c>
      <c r="D294" s="595">
        <v>0</v>
      </c>
      <c r="E294" s="613">
        <f t="shared" si="14"/>
        <v>0</v>
      </c>
      <c r="F294" s="613">
        <f>IF(SUM($D$29:$D$31)=0,0,D294/SUM($D$29:D$31)*100)</f>
        <v>0</v>
      </c>
      <c r="G294" s="596">
        <f t="shared" si="15"/>
        <v>0</v>
      </c>
      <c r="H294" s="621"/>
      <c r="I294" s="621"/>
      <c r="J294" s="621"/>
      <c r="K294" s="621"/>
      <c r="L294" s="621"/>
    </row>
    <row r="295" spans="2:12" x14ac:dyDescent="0.2">
      <c r="B295" s="611"/>
      <c r="C295" s="615" t="s">
        <v>540</v>
      </c>
      <c r="D295" s="595">
        <v>0</v>
      </c>
      <c r="E295" s="613">
        <f t="shared" si="14"/>
        <v>0</v>
      </c>
      <c r="F295" s="613">
        <f>IF(SUM($D$29:$D$31)=0,0,D295/SUM($D$29:D$31)*100)</f>
        <v>0</v>
      </c>
      <c r="G295" s="596">
        <f t="shared" si="15"/>
        <v>0</v>
      </c>
      <c r="H295" s="621"/>
      <c r="I295" s="621"/>
      <c r="J295" s="621"/>
      <c r="K295" s="621"/>
      <c r="L295" s="621"/>
    </row>
    <row r="296" spans="2:12" x14ac:dyDescent="0.2">
      <c r="B296" s="611"/>
      <c r="C296" s="615" t="s">
        <v>541</v>
      </c>
      <c r="D296" s="595">
        <v>0</v>
      </c>
      <c r="E296" s="613">
        <f t="shared" si="14"/>
        <v>0</v>
      </c>
      <c r="F296" s="613">
        <f>IF(SUM($D$29:$D$31)=0,0,D296/SUM($D$29:D$31)*100)</f>
        <v>0</v>
      </c>
      <c r="G296" s="596">
        <f t="shared" si="15"/>
        <v>0</v>
      </c>
      <c r="H296" s="621"/>
      <c r="I296" s="621"/>
      <c r="J296" s="621"/>
      <c r="K296" s="621"/>
      <c r="L296" s="621"/>
    </row>
    <row r="297" spans="2:12" x14ac:dyDescent="0.2">
      <c r="B297" s="611"/>
      <c r="C297" s="615" t="s">
        <v>542</v>
      </c>
      <c r="D297" s="595">
        <v>0</v>
      </c>
      <c r="E297" s="613">
        <f t="shared" si="14"/>
        <v>0</v>
      </c>
      <c r="F297" s="613">
        <f>IF(SUM($D$29:$D$31)=0,0,D297/SUM($D$29:D$31)*100)</f>
        <v>0</v>
      </c>
      <c r="G297" s="596">
        <f t="shared" si="15"/>
        <v>0</v>
      </c>
      <c r="H297" s="621"/>
      <c r="I297" s="621"/>
      <c r="J297" s="621"/>
      <c r="K297" s="621"/>
      <c r="L297" s="621"/>
    </row>
    <row r="298" spans="2:12" x14ac:dyDescent="0.2">
      <c r="B298" s="611"/>
      <c r="C298" s="615" t="s">
        <v>543</v>
      </c>
      <c r="D298" s="595">
        <v>0</v>
      </c>
      <c r="E298" s="613">
        <f t="shared" si="14"/>
        <v>0</v>
      </c>
      <c r="F298" s="613">
        <f>IF(SUM($D$29:$D$31)=0,0,D298/SUM($D$29:D$31)*100)</f>
        <v>0</v>
      </c>
      <c r="G298" s="596">
        <f t="shared" si="15"/>
        <v>0</v>
      </c>
      <c r="H298" s="621"/>
      <c r="I298" s="621"/>
      <c r="J298" s="621"/>
      <c r="K298" s="621"/>
      <c r="L298" s="621"/>
    </row>
    <row r="299" spans="2:12" x14ac:dyDescent="0.2">
      <c r="B299" s="611"/>
      <c r="C299" s="615" t="s">
        <v>544</v>
      </c>
      <c r="D299" s="595">
        <v>5.9476170000000002</v>
      </c>
      <c r="E299" s="613">
        <f t="shared" si="14"/>
        <v>0.98656733428130061</v>
      </c>
      <c r="F299" s="613">
        <f>IF(SUM($D$29:$D$31)=0,0,D299/SUM($D$29:D$31)*100)</f>
        <v>3.590599446799573</v>
      </c>
      <c r="G299" s="596">
        <f t="shared" si="15"/>
        <v>4.4075884827009686</v>
      </c>
      <c r="H299" s="621"/>
      <c r="I299" s="621"/>
      <c r="J299" s="621"/>
      <c r="K299" s="621"/>
      <c r="L299" s="621"/>
    </row>
    <row r="300" spans="2:12" x14ac:dyDescent="0.2">
      <c r="B300" s="611"/>
      <c r="C300" s="615" t="s">
        <v>545</v>
      </c>
      <c r="D300" s="595">
        <v>0</v>
      </c>
      <c r="E300" s="613">
        <f t="shared" si="14"/>
        <v>0</v>
      </c>
      <c r="F300" s="613">
        <f>IF(SUM($D$29:$D$31)=0,0,D300/SUM($D$29:D$31)*100)</f>
        <v>0</v>
      </c>
      <c r="G300" s="596">
        <f t="shared" si="15"/>
        <v>0</v>
      </c>
      <c r="H300" s="621"/>
      <c r="I300" s="621"/>
      <c r="J300" s="621"/>
      <c r="K300" s="621"/>
      <c r="L300" s="621"/>
    </row>
    <row r="301" spans="2:12" x14ac:dyDescent="0.2">
      <c r="B301" s="611"/>
      <c r="C301" s="615" t="s">
        <v>546</v>
      </c>
      <c r="D301" s="595">
        <v>0</v>
      </c>
      <c r="E301" s="613">
        <f t="shared" si="14"/>
        <v>0</v>
      </c>
      <c r="F301" s="613">
        <f>IF(SUM($D$29:$D$31)=0,0,D301/SUM($D$29:D$31)*100)</f>
        <v>0</v>
      </c>
      <c r="G301" s="596">
        <f t="shared" si="15"/>
        <v>0</v>
      </c>
      <c r="H301" s="621"/>
      <c r="I301" s="621"/>
      <c r="J301" s="621"/>
      <c r="K301" s="621"/>
      <c r="L301" s="621"/>
    </row>
    <row r="302" spans="2:12" x14ac:dyDescent="0.2">
      <c r="B302" s="611"/>
      <c r="C302" s="615" t="s">
        <v>547</v>
      </c>
      <c r="D302" s="595">
        <v>3.1875429999999998</v>
      </c>
      <c r="E302" s="613">
        <f t="shared" si="14"/>
        <v>0.5287371060404561</v>
      </c>
      <c r="F302" s="613">
        <f>IF(SUM($D$29:$D$31)=0,0,D302/SUM($D$29:D$31)*100)</f>
        <v>1.9243320698777089</v>
      </c>
      <c r="G302" s="596">
        <f t="shared" si="15"/>
        <v>2.3621860343250232</v>
      </c>
      <c r="H302" s="621"/>
      <c r="I302" s="621"/>
      <c r="J302" s="621"/>
      <c r="K302" s="621"/>
      <c r="L302" s="621"/>
    </row>
    <row r="303" spans="2:12" x14ac:dyDescent="0.2">
      <c r="B303" s="616"/>
      <c r="C303" s="617" t="s">
        <v>548</v>
      </c>
      <c r="D303" s="618">
        <v>0</v>
      </c>
      <c r="E303" s="619">
        <f t="shared" si="14"/>
        <v>0</v>
      </c>
      <c r="F303" s="619">
        <f>IF(SUM($D$29:$D$31)=0,0,D303/SUM($D$29:D$31)*100)</f>
        <v>0</v>
      </c>
      <c r="G303" s="599">
        <f t="shared" si="15"/>
        <v>0</v>
      </c>
      <c r="H303" s="621"/>
      <c r="I303" s="621"/>
      <c r="J303" s="621"/>
      <c r="K303" s="621"/>
      <c r="L303" s="621"/>
    </row>
    <row r="304" spans="2:12" x14ac:dyDescent="0.2">
      <c r="D304" s="602"/>
      <c r="H304" s="621"/>
      <c r="I304" s="621"/>
      <c r="J304" s="621"/>
      <c r="K304" s="621"/>
      <c r="L304" s="621"/>
    </row>
    <row r="305" spans="2:12" x14ac:dyDescent="0.2">
      <c r="D305" s="602"/>
      <c r="H305" s="621"/>
      <c r="I305" s="621"/>
      <c r="J305" s="621"/>
      <c r="K305" s="621"/>
      <c r="L305" s="621"/>
    </row>
    <row r="306" spans="2:12" x14ac:dyDescent="0.2">
      <c r="D306" s="602"/>
      <c r="H306" s="621"/>
      <c r="I306" s="621"/>
      <c r="J306" s="621"/>
      <c r="K306" s="621"/>
      <c r="L306" s="621"/>
    </row>
    <row r="307" spans="2:12" x14ac:dyDescent="0.2">
      <c r="B307" s="588" t="s">
        <v>550</v>
      </c>
      <c r="D307" s="602"/>
      <c r="H307" s="621"/>
      <c r="I307" s="621"/>
      <c r="J307" s="621"/>
      <c r="K307" s="621"/>
      <c r="L307" s="621"/>
    </row>
    <row r="308" spans="2:12" x14ac:dyDescent="0.2">
      <c r="B308" s="588"/>
      <c r="D308" s="602"/>
      <c r="H308" s="621"/>
      <c r="I308" s="621"/>
      <c r="J308" s="621"/>
      <c r="K308" s="621"/>
      <c r="L308" s="621"/>
    </row>
    <row r="309" spans="2:12" ht="38.25" x14ac:dyDescent="0.2">
      <c r="B309" s="604"/>
      <c r="C309" s="605" t="s">
        <v>512</v>
      </c>
      <c r="D309" s="606" t="s">
        <v>513</v>
      </c>
      <c r="E309" s="606" t="s">
        <v>514</v>
      </c>
      <c r="F309" s="606" t="s">
        <v>515</v>
      </c>
      <c r="G309" s="607" t="s">
        <v>516</v>
      </c>
    </row>
    <row r="310" spans="2:12" x14ac:dyDescent="0.2">
      <c r="B310" s="608" t="s">
        <v>501</v>
      </c>
      <c r="C310" s="609" t="s">
        <v>517</v>
      </c>
      <c r="D310" s="593">
        <v>0</v>
      </c>
      <c r="E310" s="610">
        <f>IF($C$4=0,0,D310/$C$4*100)</f>
        <v>0</v>
      </c>
      <c r="F310" s="610">
        <f>IF(SUM($D$14:$D$16)=0,0,D310/SUM($D$14:D$16)*100)</f>
        <v>0</v>
      </c>
      <c r="G310" s="594">
        <f>IF($D$16=0,0,D310/$D$16*100)</f>
        <v>0</v>
      </c>
    </row>
    <row r="311" spans="2:12" ht="25.5" x14ac:dyDescent="0.2">
      <c r="B311" s="611"/>
      <c r="C311" s="612" t="s">
        <v>518</v>
      </c>
      <c r="D311" s="595">
        <v>0</v>
      </c>
      <c r="E311" s="613">
        <f t="shared" ref="E311:E341" si="16">IF($C$4=0,0,D311/$C$4*100)</f>
        <v>0</v>
      </c>
      <c r="F311" s="613">
        <f>IF(SUM($D$14:$D$16)=0,0,D311/SUM($D$14:D$16)*100)</f>
        <v>0</v>
      </c>
      <c r="G311" s="596">
        <f>IF($D$16=0,0,D311/$D$16*100)</f>
        <v>0</v>
      </c>
    </row>
    <row r="312" spans="2:12" x14ac:dyDescent="0.2">
      <c r="B312" s="611"/>
      <c r="C312" s="614" t="s">
        <v>519</v>
      </c>
      <c r="D312" s="595">
        <v>0</v>
      </c>
      <c r="E312" s="613">
        <f t="shared" si="16"/>
        <v>0</v>
      </c>
      <c r="F312" s="613">
        <f>IF(SUM($D$14:$D$16)=0,0,D312/SUM($D$14:D$16)*100)</f>
        <v>0</v>
      </c>
      <c r="G312" s="596">
        <f t="shared" ref="G312:G341" si="17">IF($D$16=0,0,D312/$D$16*100)</f>
        <v>0</v>
      </c>
    </row>
    <row r="313" spans="2:12" x14ac:dyDescent="0.2">
      <c r="B313" s="611"/>
      <c r="C313" s="614" t="s">
        <v>520</v>
      </c>
      <c r="D313" s="595">
        <v>3.0669300000000002</v>
      </c>
      <c r="E313" s="613">
        <f t="shared" si="16"/>
        <v>0.42956610018345986</v>
      </c>
      <c r="F313" s="613">
        <f>IF(SUM($D$14:$D$16)=0,0,D313/SUM($D$14:D$16)*100)</f>
        <v>0.66178002637172684</v>
      </c>
      <c r="G313" s="596">
        <f t="shared" si="17"/>
        <v>5.1060858073746687</v>
      </c>
    </row>
    <row r="314" spans="2:12" x14ac:dyDescent="0.2">
      <c r="B314" s="611"/>
      <c r="C314" s="614" t="s">
        <v>521</v>
      </c>
      <c r="D314" s="595">
        <v>37.783800999999997</v>
      </c>
      <c r="E314" s="613">
        <f t="shared" si="16"/>
        <v>5.2921455806548927</v>
      </c>
      <c r="F314" s="613">
        <f>IF(SUM($D$14:$D$16)=0,0,D314/SUM($D$14:D$16)*100)</f>
        <v>8.15296235069078</v>
      </c>
      <c r="G314" s="596">
        <f t="shared" si="17"/>
        <v>62.905684197151146</v>
      </c>
    </row>
    <row r="315" spans="2:12" x14ac:dyDescent="0.2">
      <c r="B315" s="611"/>
      <c r="C315" s="614" t="s">
        <v>522</v>
      </c>
      <c r="D315" s="595">
        <v>0</v>
      </c>
      <c r="E315" s="613">
        <f t="shared" si="16"/>
        <v>0</v>
      </c>
      <c r="F315" s="613">
        <f>IF(SUM($D$14:$D$16)=0,0,D315/SUM($D$14:D$16)*100)</f>
        <v>0</v>
      </c>
      <c r="G315" s="596">
        <f t="shared" si="17"/>
        <v>0</v>
      </c>
    </row>
    <row r="316" spans="2:12" x14ac:dyDescent="0.2">
      <c r="B316" s="611"/>
      <c r="C316" s="614" t="s">
        <v>523</v>
      </c>
      <c r="D316" s="595">
        <v>1.133907</v>
      </c>
      <c r="E316" s="613">
        <f t="shared" si="16"/>
        <v>0.15881940832060934</v>
      </c>
      <c r="F316" s="613">
        <f>IF(SUM($D$14:$D$16)=0,0,D316/SUM($D$14:D$16)*100)</f>
        <v>0.24467366531452811</v>
      </c>
      <c r="G316" s="596">
        <f t="shared" si="17"/>
        <v>1.8878247757799453</v>
      </c>
    </row>
    <row r="317" spans="2:12" x14ac:dyDescent="0.2">
      <c r="B317" s="611"/>
      <c r="C317" s="614" t="s">
        <v>524</v>
      </c>
      <c r="D317" s="595">
        <v>0</v>
      </c>
      <c r="E317" s="613">
        <f t="shared" si="16"/>
        <v>0</v>
      </c>
      <c r="F317" s="613">
        <f>IF(SUM($D$14:$D$16)=0,0,D317/SUM($D$14:D$16)*100)</f>
        <v>0</v>
      </c>
      <c r="G317" s="596">
        <f t="shared" si="17"/>
        <v>0</v>
      </c>
    </row>
    <row r="318" spans="2:12" x14ac:dyDescent="0.2">
      <c r="B318" s="611"/>
      <c r="C318" s="614" t="s">
        <v>525</v>
      </c>
      <c r="D318" s="595">
        <v>2.8315039999999998</v>
      </c>
      <c r="E318" s="613">
        <f t="shared" si="16"/>
        <v>0.39659142234542927</v>
      </c>
      <c r="F318" s="613">
        <f>IF(SUM($D$14:$D$16)=0,0,D318/SUM($D$14:D$16)*100)</f>
        <v>0.61097996752180517</v>
      </c>
      <c r="G318" s="596">
        <f t="shared" si="17"/>
        <v>4.7141285871945566</v>
      </c>
    </row>
    <row r="319" spans="2:12" x14ac:dyDescent="0.2">
      <c r="B319" s="611"/>
      <c r="C319" s="614" t="s">
        <v>526</v>
      </c>
      <c r="D319" s="595">
        <v>3.9319760000000001</v>
      </c>
      <c r="E319" s="613">
        <f t="shared" si="16"/>
        <v>0.55072779500508973</v>
      </c>
      <c r="F319" s="613">
        <f>IF(SUM($D$14:$D$16)=0,0,D319/SUM($D$14:D$16)*100)</f>
        <v>0.84843905174653378</v>
      </c>
      <c r="G319" s="596">
        <f t="shared" si="17"/>
        <v>6.5462879324072674</v>
      </c>
    </row>
    <row r="320" spans="2:12" x14ac:dyDescent="0.2">
      <c r="B320" s="611"/>
      <c r="C320" s="614" t="s">
        <v>527</v>
      </c>
      <c r="D320" s="595">
        <v>0</v>
      </c>
      <c r="E320" s="613">
        <f t="shared" si="16"/>
        <v>0</v>
      </c>
      <c r="F320" s="613">
        <f>IF(SUM($D$14:$D$16)=0,0,D320/SUM($D$14:D$16)*100)</f>
        <v>0</v>
      </c>
      <c r="G320" s="596">
        <f t="shared" si="17"/>
        <v>0</v>
      </c>
    </row>
    <row r="321" spans="2:7" x14ac:dyDescent="0.2">
      <c r="B321" s="611"/>
      <c r="C321" s="614" t="s">
        <v>528</v>
      </c>
      <c r="D321" s="595">
        <v>1.0772060000000001</v>
      </c>
      <c r="E321" s="613">
        <f t="shared" si="16"/>
        <v>0.15087764654368507</v>
      </c>
      <c r="F321" s="613">
        <f>IF(SUM($D$14:$D$16)=0,0,D321/SUM($D$14:D$16)*100)</f>
        <v>0.2324387628957239</v>
      </c>
      <c r="G321" s="596">
        <f t="shared" si="17"/>
        <v>1.793424130390598</v>
      </c>
    </row>
    <row r="322" spans="2:7" x14ac:dyDescent="0.2">
      <c r="B322" s="611"/>
      <c r="C322" s="615" t="s">
        <v>529</v>
      </c>
      <c r="D322" s="595">
        <v>0</v>
      </c>
      <c r="E322" s="613">
        <f t="shared" si="16"/>
        <v>0</v>
      </c>
      <c r="F322" s="613">
        <f>IF(SUM($D$14:$D$16)=0,0,D322/SUM($D$14:D$16)*100)</f>
        <v>0</v>
      </c>
      <c r="G322" s="596">
        <f t="shared" si="17"/>
        <v>0</v>
      </c>
    </row>
    <row r="323" spans="2:7" x14ac:dyDescent="0.2">
      <c r="B323" s="611"/>
      <c r="C323" s="615" t="s">
        <v>530</v>
      </c>
      <c r="D323" s="595">
        <v>0</v>
      </c>
      <c r="E323" s="613">
        <f t="shared" si="16"/>
        <v>0</v>
      </c>
      <c r="F323" s="613">
        <f>IF(SUM($D$14:$D$16)=0,0,D323/SUM($D$14:D$16)*100)</f>
        <v>0</v>
      </c>
      <c r="G323" s="596">
        <f t="shared" si="17"/>
        <v>0</v>
      </c>
    </row>
    <row r="324" spans="2:7" x14ac:dyDescent="0.2">
      <c r="B324" s="611"/>
      <c r="C324" s="615" t="s">
        <v>531</v>
      </c>
      <c r="D324" s="595">
        <v>0</v>
      </c>
      <c r="E324" s="613">
        <f t="shared" si="16"/>
        <v>0</v>
      </c>
      <c r="F324" s="613">
        <f>IF(SUM($D$14:$D$16)=0,0,D324/SUM($D$14:D$16)*100)</f>
        <v>0</v>
      </c>
      <c r="G324" s="596">
        <f t="shared" si="17"/>
        <v>0</v>
      </c>
    </row>
    <row r="325" spans="2:7" x14ac:dyDescent="0.2">
      <c r="B325" s="611"/>
      <c r="C325" s="615" t="s">
        <v>532</v>
      </c>
      <c r="D325" s="595">
        <v>0</v>
      </c>
      <c r="E325" s="613">
        <f t="shared" si="16"/>
        <v>0</v>
      </c>
      <c r="F325" s="613">
        <f>IF(SUM($D$14:$D$16)=0,0,D325/SUM($D$14:D$16)*100)</f>
        <v>0</v>
      </c>
      <c r="G325" s="596">
        <f t="shared" si="17"/>
        <v>0</v>
      </c>
    </row>
    <row r="326" spans="2:7" x14ac:dyDescent="0.2">
      <c r="B326" s="611"/>
      <c r="C326" s="615" t="s">
        <v>533</v>
      </c>
      <c r="D326" s="595">
        <v>34.844456000000001</v>
      </c>
      <c r="E326" s="613">
        <f t="shared" si="16"/>
        <v>4.8804495299645447</v>
      </c>
      <c r="F326" s="613">
        <f>IF(SUM($D$14:$D$16)=0,0,D326/SUM($D$14:D$16)*100)</f>
        <v>7.518712527050984</v>
      </c>
      <c r="G326" s="596">
        <f t="shared" si="17"/>
        <v>58.012012744761407</v>
      </c>
    </row>
    <row r="327" spans="2:7" x14ac:dyDescent="0.2">
      <c r="B327" s="611"/>
      <c r="C327" s="615" t="s">
        <v>534</v>
      </c>
      <c r="D327" s="595">
        <v>0</v>
      </c>
      <c r="E327" s="613">
        <f t="shared" si="16"/>
        <v>0</v>
      </c>
      <c r="F327" s="613">
        <f>IF(SUM($D$14:$D$16)=0,0,D327/SUM($D$14:D$16)*100)</f>
        <v>0</v>
      </c>
      <c r="G327" s="596">
        <f t="shared" si="17"/>
        <v>0</v>
      </c>
    </row>
    <row r="328" spans="2:7" x14ac:dyDescent="0.2">
      <c r="B328" s="611"/>
      <c r="C328" s="615" t="s">
        <v>535</v>
      </c>
      <c r="D328" s="595">
        <v>37.529224999999997</v>
      </c>
      <c r="E328" s="613">
        <f t="shared" si="16"/>
        <v>5.2564886796104267</v>
      </c>
      <c r="F328" s="613">
        <f>IF(SUM($D$14:$D$16)=0,0,D328/SUM($D$14:D$16)*100)</f>
        <v>8.0980301181345737</v>
      </c>
      <c r="G328" s="596">
        <f t="shared" si="17"/>
        <v>62.481844428881828</v>
      </c>
    </row>
    <row r="329" spans="2:7" x14ac:dyDescent="0.2">
      <c r="B329" s="611"/>
      <c r="C329" s="615" t="s">
        <v>536</v>
      </c>
      <c r="D329" s="595">
        <v>0</v>
      </c>
      <c r="E329" s="613">
        <f t="shared" si="16"/>
        <v>0</v>
      </c>
      <c r="F329" s="613">
        <f>IF(SUM($D$14:$D$16)=0,0,D329/SUM($D$14:D$16)*100)</f>
        <v>0</v>
      </c>
      <c r="G329" s="596">
        <f t="shared" si="17"/>
        <v>0</v>
      </c>
    </row>
    <row r="330" spans="2:7" x14ac:dyDescent="0.2">
      <c r="B330" s="611"/>
      <c r="C330" s="615" t="s">
        <v>537</v>
      </c>
      <c r="D330" s="595">
        <v>0</v>
      </c>
      <c r="E330" s="613">
        <f t="shared" si="16"/>
        <v>0</v>
      </c>
      <c r="F330" s="613">
        <f>IF(SUM($D$14:$D$16)=0,0,D330/SUM($D$14:D$16)*100)</f>
        <v>0</v>
      </c>
      <c r="G330" s="596">
        <f t="shared" si="17"/>
        <v>0</v>
      </c>
    </row>
    <row r="331" spans="2:7" x14ac:dyDescent="0.2">
      <c r="B331" s="611"/>
      <c r="C331" s="615" t="s">
        <v>538</v>
      </c>
      <c r="D331" s="595">
        <v>1.6609529999999999</v>
      </c>
      <c r="E331" s="613">
        <f t="shared" si="16"/>
        <v>0.23263951338896491</v>
      </c>
      <c r="F331" s="613">
        <f>IF(SUM($D$14:$D$16)=0,0,D331/SUM($D$14:D$16)*100)</f>
        <v>0.35839928532512927</v>
      </c>
      <c r="G331" s="596">
        <f t="shared" si="17"/>
        <v>2.7652957648255345</v>
      </c>
    </row>
    <row r="332" spans="2:7" x14ac:dyDescent="0.2">
      <c r="B332" s="611"/>
      <c r="C332" s="615" t="s">
        <v>539</v>
      </c>
      <c r="D332" s="595">
        <v>34.682966</v>
      </c>
      <c r="E332" s="613">
        <f t="shared" si="16"/>
        <v>4.8578306147892301</v>
      </c>
      <c r="F332" s="613">
        <f>IF(SUM($D$14:$D$16)=0,0,D332/SUM($D$14:D$16)*100)</f>
        <v>7.4838663269555239</v>
      </c>
      <c r="G332" s="596">
        <f t="shared" si="17"/>
        <v>57.743150463250927</v>
      </c>
    </row>
    <row r="333" spans="2:7" x14ac:dyDescent="0.2">
      <c r="B333" s="611"/>
      <c r="C333" s="615" t="s">
        <v>540</v>
      </c>
      <c r="D333" s="595">
        <v>1.0674330000000001</v>
      </c>
      <c r="E333" s="613">
        <f t="shared" si="16"/>
        <v>0.14950880229321542</v>
      </c>
      <c r="F333" s="613">
        <f>IF(SUM($D$14:$D$16)=0,0,D333/SUM($D$14:D$16)*100)</f>
        <v>0.23032995174003043</v>
      </c>
      <c r="G333" s="596">
        <f t="shared" si="17"/>
        <v>1.7771532091124884</v>
      </c>
    </row>
    <row r="334" spans="2:7" x14ac:dyDescent="0.2">
      <c r="B334" s="611"/>
      <c r="C334" s="615" t="s">
        <v>541</v>
      </c>
      <c r="D334" s="595">
        <v>0</v>
      </c>
      <c r="E334" s="613">
        <f t="shared" si="16"/>
        <v>0</v>
      </c>
      <c r="F334" s="613">
        <f>IF(SUM($D$14:$D$16)=0,0,D334/SUM($D$14:D$16)*100)</f>
        <v>0</v>
      </c>
      <c r="G334" s="596">
        <f t="shared" si="17"/>
        <v>0</v>
      </c>
    </row>
    <row r="335" spans="2:7" x14ac:dyDescent="0.2">
      <c r="B335" s="611"/>
      <c r="C335" s="615" t="s">
        <v>542</v>
      </c>
      <c r="D335" s="595">
        <v>0</v>
      </c>
      <c r="E335" s="613">
        <f t="shared" si="16"/>
        <v>0</v>
      </c>
      <c r="F335" s="613">
        <f>IF(SUM($D$14:$D$16)=0,0,D335/SUM($D$14:D$16)*100)</f>
        <v>0</v>
      </c>
      <c r="G335" s="596">
        <f t="shared" si="17"/>
        <v>0</v>
      </c>
    </row>
    <row r="336" spans="2:7" x14ac:dyDescent="0.2">
      <c r="B336" s="611"/>
      <c r="C336" s="615" t="s">
        <v>543</v>
      </c>
      <c r="D336" s="595">
        <v>0</v>
      </c>
      <c r="E336" s="613">
        <f t="shared" si="16"/>
        <v>0</v>
      </c>
      <c r="F336" s="613">
        <f>IF(SUM($D$14:$D$16)=0,0,D336/SUM($D$14:D$16)*100)</f>
        <v>0</v>
      </c>
      <c r="G336" s="596">
        <f t="shared" si="17"/>
        <v>0</v>
      </c>
    </row>
    <row r="337" spans="2:7" x14ac:dyDescent="0.2">
      <c r="B337" s="611"/>
      <c r="C337" s="615" t="s">
        <v>544</v>
      </c>
      <c r="D337" s="595">
        <v>19.686228</v>
      </c>
      <c r="E337" s="613">
        <f t="shared" si="16"/>
        <v>2.7573293780042039</v>
      </c>
      <c r="F337" s="613">
        <f>IF(SUM($D$14:$D$16)=0,0,D337/SUM($D$14:D$16)*100)</f>
        <v>4.2478806118821844</v>
      </c>
      <c r="G337" s="596">
        <f t="shared" si="17"/>
        <v>32.775306052483032</v>
      </c>
    </row>
    <row r="338" spans="2:7" x14ac:dyDescent="0.2">
      <c r="B338" s="611"/>
      <c r="C338" s="615" t="s">
        <v>545</v>
      </c>
      <c r="D338" s="595">
        <v>24.286698999999999</v>
      </c>
      <c r="E338" s="613">
        <f t="shared" si="16"/>
        <v>3.4016891731338941</v>
      </c>
      <c r="F338" s="613">
        <f>IF(SUM($D$14:$D$16)=0,0,D338/SUM($D$14:D$16)*100)</f>
        <v>5.2405670506670159</v>
      </c>
      <c r="G338" s="596">
        <f t="shared" si="17"/>
        <v>40.434561294806379</v>
      </c>
    </row>
    <row r="339" spans="2:7" x14ac:dyDescent="0.2">
      <c r="B339" s="611"/>
      <c r="C339" s="615" t="s">
        <v>546</v>
      </c>
      <c r="D339" s="595">
        <v>0</v>
      </c>
      <c r="E339" s="613">
        <f t="shared" si="16"/>
        <v>0</v>
      </c>
      <c r="F339" s="613">
        <f>IF(SUM($D$14:$D$16)=0,0,D339/SUM($D$14:D$16)*100)</f>
        <v>0</v>
      </c>
      <c r="G339" s="596">
        <f t="shared" si="17"/>
        <v>0</v>
      </c>
    </row>
    <row r="340" spans="2:7" x14ac:dyDescent="0.2">
      <c r="B340" s="611"/>
      <c r="C340" s="615" t="s">
        <v>547</v>
      </c>
      <c r="D340" s="595">
        <v>0</v>
      </c>
      <c r="E340" s="613">
        <f t="shared" si="16"/>
        <v>0</v>
      </c>
      <c r="F340" s="613">
        <f>IF(SUM($D$14:$D$16)=0,0,D340/SUM($D$14:D$16)*100)</f>
        <v>0</v>
      </c>
      <c r="G340" s="596">
        <f t="shared" si="17"/>
        <v>0</v>
      </c>
    </row>
    <row r="341" spans="2:7" x14ac:dyDescent="0.2">
      <c r="B341" s="616"/>
      <c r="C341" s="617" t="s">
        <v>548</v>
      </c>
      <c r="D341" s="618">
        <v>0</v>
      </c>
      <c r="E341" s="619">
        <f t="shared" si="16"/>
        <v>0</v>
      </c>
      <c r="F341" s="619">
        <f>IF(SUM($D$14:$D$16)=0,0,D341/SUM($D$14:D$16)*100)</f>
        <v>0</v>
      </c>
      <c r="G341" s="599">
        <f t="shared" si="17"/>
        <v>0</v>
      </c>
    </row>
    <row r="342" spans="2:7" x14ac:dyDescent="0.2">
      <c r="D342" s="602"/>
      <c r="E342" s="603"/>
      <c r="F342" s="603"/>
      <c r="G342" s="603"/>
    </row>
    <row r="343" spans="2:7" x14ac:dyDescent="0.2">
      <c r="B343" s="608" t="s">
        <v>20</v>
      </c>
      <c r="C343" s="609" t="s">
        <v>517</v>
      </c>
      <c r="D343" s="593">
        <v>0</v>
      </c>
      <c r="E343" s="610">
        <f>IF($C$5=0,0,D343/$C$5*100)</f>
        <v>0</v>
      </c>
      <c r="F343" s="610">
        <f>IF(SUM($D$19:$D$21)=0,0,D343/SUM($D$19:D$21)*100)</f>
        <v>0</v>
      </c>
      <c r="G343" s="594">
        <f>IF($D$21=0,0,D343/$D$21*100)</f>
        <v>0</v>
      </c>
    </row>
    <row r="344" spans="2:7" ht="25.5" x14ac:dyDescent="0.2">
      <c r="B344" s="611"/>
      <c r="C344" s="612" t="s">
        <v>518</v>
      </c>
      <c r="D344" s="595">
        <v>0</v>
      </c>
      <c r="E344" s="613">
        <f t="shared" ref="E344:E374" si="18">IF($C$5=0,0,D344/$C$5*100)</f>
        <v>0</v>
      </c>
      <c r="F344" s="613">
        <f>IF(SUM($D$19:$D$21)=0,0,D344/SUM($D$19:D$21)*100)</f>
        <v>0</v>
      </c>
      <c r="G344" s="596">
        <f t="shared" ref="G344:G374" si="19">IF($D$21=0,0,D344/$D$21*100)</f>
        <v>0</v>
      </c>
    </row>
    <row r="345" spans="2:7" x14ac:dyDescent="0.2">
      <c r="B345" s="611"/>
      <c r="C345" s="614" t="s">
        <v>519</v>
      </c>
      <c r="D345" s="595">
        <v>6.318759</v>
      </c>
      <c r="E345" s="613">
        <f t="shared" si="18"/>
        <v>3.0095983796645469</v>
      </c>
      <c r="F345" s="613">
        <f>IF(SUM($D$19:$D$21)=0,0,D345/SUM($D$19:D$21)*100)</f>
        <v>3.3109962946709621</v>
      </c>
      <c r="G345" s="596">
        <f t="shared" si="19"/>
        <v>37.322121031058344</v>
      </c>
    </row>
    <row r="346" spans="2:7" x14ac:dyDescent="0.2">
      <c r="B346" s="611"/>
      <c r="C346" s="614" t="s">
        <v>520</v>
      </c>
      <c r="D346" s="595">
        <v>1</v>
      </c>
      <c r="E346" s="613">
        <f t="shared" si="18"/>
        <v>0.47629580106861918</v>
      </c>
      <c r="F346" s="613">
        <f>IF(SUM($D$19:$D$21)=0,0,D346/SUM($D$19:D$21)*100)</f>
        <v>0.52399471077642967</v>
      </c>
      <c r="G346" s="596">
        <f t="shared" si="19"/>
        <v>5.9065587136743689</v>
      </c>
    </row>
    <row r="347" spans="2:7" x14ac:dyDescent="0.2">
      <c r="B347" s="611"/>
      <c r="C347" s="614" t="s">
        <v>521</v>
      </c>
      <c r="D347" s="595">
        <v>3.7710270000000001</v>
      </c>
      <c r="E347" s="613">
        <f t="shared" si="18"/>
        <v>1.7961243258163919</v>
      </c>
      <c r="F347" s="613">
        <f>IF(SUM($D$19:$D$21)=0,0,D347/SUM($D$19:D$21)*100)</f>
        <v>1.9759982021951072</v>
      </c>
      <c r="G347" s="596">
        <f t="shared" si="19"/>
        <v>22.273792386351314</v>
      </c>
    </row>
    <row r="348" spans="2:7" x14ac:dyDescent="0.2">
      <c r="B348" s="611"/>
      <c r="C348" s="614" t="s">
        <v>522</v>
      </c>
      <c r="D348" s="595">
        <v>0</v>
      </c>
      <c r="E348" s="613">
        <f t="shared" si="18"/>
        <v>0</v>
      </c>
      <c r="F348" s="613">
        <f>IF(SUM($D$19:$D$21)=0,0,D348/SUM($D$19:D$21)*100)</f>
        <v>0</v>
      </c>
      <c r="G348" s="596">
        <f t="shared" si="19"/>
        <v>0</v>
      </c>
    </row>
    <row r="349" spans="2:7" x14ac:dyDescent="0.2">
      <c r="B349" s="611"/>
      <c r="C349" s="614" t="s">
        <v>523</v>
      </c>
      <c r="D349" s="595">
        <v>0</v>
      </c>
      <c r="E349" s="613">
        <f t="shared" si="18"/>
        <v>0</v>
      </c>
      <c r="F349" s="613">
        <f>IF(SUM($D$19:$D$21)=0,0,D349/SUM($D$19:D$21)*100)</f>
        <v>0</v>
      </c>
      <c r="G349" s="596">
        <f t="shared" si="19"/>
        <v>0</v>
      </c>
    </row>
    <row r="350" spans="2:7" x14ac:dyDescent="0.2">
      <c r="B350" s="611"/>
      <c r="C350" s="614" t="s">
        <v>524</v>
      </c>
      <c r="D350" s="595">
        <v>0</v>
      </c>
      <c r="E350" s="613">
        <f t="shared" si="18"/>
        <v>0</v>
      </c>
      <c r="F350" s="613">
        <f>IF(SUM($D$19:$D$21)=0,0,D350/SUM($D$19:D$21)*100)</f>
        <v>0</v>
      </c>
      <c r="G350" s="596">
        <f t="shared" si="19"/>
        <v>0</v>
      </c>
    </row>
    <row r="351" spans="2:7" x14ac:dyDescent="0.2">
      <c r="B351" s="611"/>
      <c r="C351" s="614" t="s">
        <v>525</v>
      </c>
      <c r="D351" s="595">
        <v>6.8199040000000002</v>
      </c>
      <c r="E351" s="613">
        <f t="shared" si="18"/>
        <v>3.2482916388910801</v>
      </c>
      <c r="F351" s="613">
        <f>IF(SUM($D$19:$D$21)=0,0,D351/SUM($D$19:D$21)*100)</f>
        <v>3.5735936240030157</v>
      </c>
      <c r="G351" s="596">
        <f t="shared" si="19"/>
        <v>40.282163397622682</v>
      </c>
    </row>
    <row r="352" spans="2:7" x14ac:dyDescent="0.2">
      <c r="B352" s="611"/>
      <c r="C352" s="614" t="s">
        <v>526</v>
      </c>
      <c r="D352" s="595">
        <v>0</v>
      </c>
      <c r="E352" s="613">
        <f t="shared" si="18"/>
        <v>0</v>
      </c>
      <c r="F352" s="613">
        <f>IF(SUM($D$19:$D$21)=0,0,D352/SUM($D$19:D$21)*100)</f>
        <v>0</v>
      </c>
      <c r="G352" s="596">
        <f t="shared" si="19"/>
        <v>0</v>
      </c>
    </row>
    <row r="353" spans="2:7" x14ac:dyDescent="0.2">
      <c r="B353" s="611"/>
      <c r="C353" s="614" t="s">
        <v>527</v>
      </c>
      <c r="D353" s="595">
        <v>0</v>
      </c>
      <c r="E353" s="613">
        <f t="shared" si="18"/>
        <v>0</v>
      </c>
      <c r="F353" s="613">
        <f>IF(SUM($D$19:$D$21)=0,0,D353/SUM($D$19:D$21)*100)</f>
        <v>0</v>
      </c>
      <c r="G353" s="596">
        <f t="shared" si="19"/>
        <v>0</v>
      </c>
    </row>
    <row r="354" spans="2:7" x14ac:dyDescent="0.2">
      <c r="B354" s="611"/>
      <c r="C354" s="614" t="s">
        <v>528</v>
      </c>
      <c r="D354" s="595">
        <v>0</v>
      </c>
      <c r="E354" s="613">
        <f t="shared" si="18"/>
        <v>0</v>
      </c>
      <c r="F354" s="613">
        <f>IF(SUM($D$19:$D$21)=0,0,D354/SUM($D$19:D$21)*100)</f>
        <v>0</v>
      </c>
      <c r="G354" s="596">
        <f t="shared" si="19"/>
        <v>0</v>
      </c>
    </row>
    <row r="355" spans="2:7" x14ac:dyDescent="0.2">
      <c r="B355" s="611"/>
      <c r="C355" s="615" t="s">
        <v>529</v>
      </c>
      <c r="D355" s="595">
        <v>0</v>
      </c>
      <c r="E355" s="613">
        <f t="shared" si="18"/>
        <v>0</v>
      </c>
      <c r="F355" s="613">
        <f>IF(SUM($D$19:$D$21)=0,0,D355/SUM($D$19:D$21)*100)</f>
        <v>0</v>
      </c>
      <c r="G355" s="596">
        <f t="shared" si="19"/>
        <v>0</v>
      </c>
    </row>
    <row r="356" spans="2:7" x14ac:dyDescent="0.2">
      <c r="B356" s="611"/>
      <c r="C356" s="615" t="s">
        <v>530</v>
      </c>
      <c r="D356" s="595">
        <v>1</v>
      </c>
      <c r="E356" s="613">
        <f t="shared" si="18"/>
        <v>0.47629580106861918</v>
      </c>
      <c r="F356" s="613">
        <f>IF(SUM($D$19:$D$21)=0,0,D356/SUM($D$19:D$21)*100)</f>
        <v>0.52399471077642967</v>
      </c>
      <c r="G356" s="596">
        <f t="shared" si="19"/>
        <v>5.9065587136743689</v>
      </c>
    </row>
    <row r="357" spans="2:7" x14ac:dyDescent="0.2">
      <c r="B357" s="611"/>
      <c r="C357" s="615" t="s">
        <v>531</v>
      </c>
      <c r="D357" s="595">
        <v>0</v>
      </c>
      <c r="E357" s="613">
        <f t="shared" si="18"/>
        <v>0</v>
      </c>
      <c r="F357" s="613">
        <f>IF(SUM($D$19:$D$21)=0,0,D357/SUM($D$19:D$21)*100)</f>
        <v>0</v>
      </c>
      <c r="G357" s="596">
        <f t="shared" si="19"/>
        <v>0</v>
      </c>
    </row>
    <row r="358" spans="2:7" x14ac:dyDescent="0.2">
      <c r="B358" s="611"/>
      <c r="C358" s="615" t="s">
        <v>532</v>
      </c>
      <c r="D358" s="595">
        <v>0</v>
      </c>
      <c r="E358" s="613">
        <f t="shared" si="18"/>
        <v>0</v>
      </c>
      <c r="F358" s="613">
        <f>IF(SUM($D$19:$D$21)=0,0,D358/SUM($D$19:D$21)*100)</f>
        <v>0</v>
      </c>
      <c r="G358" s="596">
        <f t="shared" si="19"/>
        <v>0</v>
      </c>
    </row>
    <row r="359" spans="2:7" x14ac:dyDescent="0.2">
      <c r="B359" s="611"/>
      <c r="C359" s="615" t="s">
        <v>533</v>
      </c>
      <c r="D359" s="595">
        <v>0</v>
      </c>
      <c r="E359" s="613">
        <f t="shared" si="18"/>
        <v>0</v>
      </c>
      <c r="F359" s="613">
        <f>IF(SUM($D$19:$D$21)=0,0,D359/SUM($D$19:D$21)*100)</f>
        <v>0</v>
      </c>
      <c r="G359" s="596">
        <f t="shared" si="19"/>
        <v>0</v>
      </c>
    </row>
    <row r="360" spans="2:7" x14ac:dyDescent="0.2">
      <c r="B360" s="611"/>
      <c r="C360" s="615" t="s">
        <v>534</v>
      </c>
      <c r="D360" s="595">
        <v>0</v>
      </c>
      <c r="E360" s="613">
        <f t="shared" si="18"/>
        <v>0</v>
      </c>
      <c r="F360" s="613">
        <f>IF(SUM($D$19:$D$21)=0,0,D360/SUM($D$19:D$21)*100)</f>
        <v>0</v>
      </c>
      <c r="G360" s="596">
        <f t="shared" si="19"/>
        <v>0</v>
      </c>
    </row>
    <row r="361" spans="2:7" x14ac:dyDescent="0.2">
      <c r="B361" s="611"/>
      <c r="C361" s="615" t="s">
        <v>535</v>
      </c>
      <c r="D361" s="595">
        <v>0</v>
      </c>
      <c r="E361" s="613">
        <f t="shared" si="18"/>
        <v>0</v>
      </c>
      <c r="F361" s="613">
        <f>IF(SUM($D$19:$D$21)=0,0,D361/SUM($D$19:D$21)*100)</f>
        <v>0</v>
      </c>
      <c r="G361" s="596">
        <f t="shared" si="19"/>
        <v>0</v>
      </c>
    </row>
    <row r="362" spans="2:7" x14ac:dyDescent="0.2">
      <c r="B362" s="611"/>
      <c r="C362" s="615" t="s">
        <v>536</v>
      </c>
      <c r="D362" s="595">
        <v>2.0439790000000002</v>
      </c>
      <c r="E362" s="613">
        <f t="shared" si="18"/>
        <v>0.97353861517243523</v>
      </c>
      <c r="F362" s="613">
        <f>IF(SUM($D$19:$D$21)=0,0,D362/SUM($D$19:D$21)*100)</f>
        <v>1.071034184938096</v>
      </c>
      <c r="G362" s="596">
        <f t="shared" si="19"/>
        <v>12.072881973017424</v>
      </c>
    </row>
    <row r="363" spans="2:7" x14ac:dyDescent="0.2">
      <c r="B363" s="611"/>
      <c r="C363" s="615" t="s">
        <v>537</v>
      </c>
      <c r="D363" s="595">
        <v>0</v>
      </c>
      <c r="E363" s="613">
        <f t="shared" si="18"/>
        <v>0</v>
      </c>
      <c r="F363" s="613">
        <f>IF(SUM($D$19:$D$21)=0,0,D363/SUM($D$19:D$21)*100)</f>
        <v>0</v>
      </c>
      <c r="G363" s="596">
        <f t="shared" si="19"/>
        <v>0</v>
      </c>
    </row>
    <row r="364" spans="2:7" x14ac:dyDescent="0.2">
      <c r="B364" s="611"/>
      <c r="C364" s="615" t="s">
        <v>538</v>
      </c>
      <c r="D364" s="595">
        <v>0</v>
      </c>
      <c r="E364" s="613">
        <f t="shared" si="18"/>
        <v>0</v>
      </c>
      <c r="F364" s="613">
        <f>IF(SUM($D$19:$D$21)=0,0,D364/SUM($D$19:D$21)*100)</f>
        <v>0</v>
      </c>
      <c r="G364" s="596">
        <f t="shared" si="19"/>
        <v>0</v>
      </c>
    </row>
    <row r="365" spans="2:7" x14ac:dyDescent="0.2">
      <c r="B365" s="611"/>
      <c r="C365" s="615" t="s">
        <v>539</v>
      </c>
      <c r="D365" s="595">
        <v>0</v>
      </c>
      <c r="E365" s="613">
        <f t="shared" si="18"/>
        <v>0</v>
      </c>
      <c r="F365" s="613">
        <f>IF(SUM($D$19:$D$21)=0,0,D365/SUM($D$19:D$21)*100)</f>
        <v>0</v>
      </c>
      <c r="G365" s="596">
        <f t="shared" si="19"/>
        <v>0</v>
      </c>
    </row>
    <row r="366" spans="2:7" x14ac:dyDescent="0.2">
      <c r="B366" s="611"/>
      <c r="C366" s="615" t="s">
        <v>540</v>
      </c>
      <c r="D366" s="595">
        <v>0</v>
      </c>
      <c r="E366" s="613">
        <f t="shared" si="18"/>
        <v>0</v>
      </c>
      <c r="F366" s="613">
        <f>IF(SUM($D$19:$D$21)=0,0,D366/SUM($D$19:D$21)*100)</f>
        <v>0</v>
      </c>
      <c r="G366" s="596">
        <f t="shared" si="19"/>
        <v>0</v>
      </c>
    </row>
    <row r="367" spans="2:7" x14ac:dyDescent="0.2">
      <c r="B367" s="611"/>
      <c r="C367" s="615" t="s">
        <v>541</v>
      </c>
      <c r="D367" s="595">
        <v>0</v>
      </c>
      <c r="E367" s="613">
        <f t="shared" si="18"/>
        <v>0</v>
      </c>
      <c r="F367" s="613">
        <f>IF(SUM($D$19:$D$21)=0,0,D367/SUM($D$19:D$21)*100)</f>
        <v>0</v>
      </c>
      <c r="G367" s="596">
        <f t="shared" si="19"/>
        <v>0</v>
      </c>
    </row>
    <row r="368" spans="2:7" x14ac:dyDescent="0.2">
      <c r="B368" s="611"/>
      <c r="C368" s="615" t="s">
        <v>542</v>
      </c>
      <c r="D368" s="595">
        <v>0</v>
      </c>
      <c r="E368" s="613">
        <f t="shared" si="18"/>
        <v>0</v>
      </c>
      <c r="F368" s="613">
        <f>IF(SUM($D$19:$D$21)=0,0,D368/SUM($D$19:D$21)*100)</f>
        <v>0</v>
      </c>
      <c r="G368" s="596">
        <f t="shared" si="19"/>
        <v>0</v>
      </c>
    </row>
    <row r="369" spans="2:7" x14ac:dyDescent="0.2">
      <c r="B369" s="611"/>
      <c r="C369" s="615" t="s">
        <v>543</v>
      </c>
      <c r="D369" s="595">
        <v>0</v>
      </c>
      <c r="E369" s="613">
        <f t="shared" si="18"/>
        <v>0</v>
      </c>
      <c r="F369" s="613">
        <f>IF(SUM($D$19:$D$21)=0,0,D369/SUM($D$19:D$21)*100)</f>
        <v>0</v>
      </c>
      <c r="G369" s="596">
        <f t="shared" si="19"/>
        <v>0</v>
      </c>
    </row>
    <row r="370" spans="2:7" x14ac:dyDescent="0.2">
      <c r="B370" s="611"/>
      <c r="C370" s="615" t="s">
        <v>544</v>
      </c>
      <c r="D370" s="595">
        <v>6.3395029999999997</v>
      </c>
      <c r="E370" s="613">
        <f t="shared" si="18"/>
        <v>3.0194786597619143</v>
      </c>
      <c r="F370" s="613">
        <f>IF(SUM($D$19:$D$21)=0,0,D370/SUM($D$19:D$21)*100)</f>
        <v>3.3218660409513081</v>
      </c>
      <c r="G370" s="596">
        <f t="shared" si="19"/>
        <v>37.444646685014796</v>
      </c>
    </row>
    <row r="371" spans="2:7" x14ac:dyDescent="0.2">
      <c r="B371" s="611"/>
      <c r="C371" s="615" t="s">
        <v>545</v>
      </c>
      <c r="D371" s="595">
        <v>9.0597930000000009</v>
      </c>
      <c r="E371" s="613">
        <f t="shared" si="18"/>
        <v>4.3151413644508692</v>
      </c>
      <c r="F371" s="613">
        <f>IF(SUM($D$19:$D$21)=0,0,D371/SUM($D$19:D$21)*100)</f>
        <v>4.7472836127293219</v>
      </c>
      <c r="G371" s="596">
        <f t="shared" si="19"/>
        <v>53.512199288236047</v>
      </c>
    </row>
    <row r="372" spans="2:7" x14ac:dyDescent="0.2">
      <c r="B372" s="611"/>
      <c r="C372" s="615" t="s">
        <v>546</v>
      </c>
      <c r="D372" s="595">
        <v>0</v>
      </c>
      <c r="E372" s="613">
        <f t="shared" si="18"/>
        <v>0</v>
      </c>
      <c r="F372" s="613">
        <f>IF(SUM($D$19:$D$21)=0,0,D372/SUM($D$19:D$21)*100)</f>
        <v>0</v>
      </c>
      <c r="G372" s="596">
        <f t="shared" si="19"/>
        <v>0</v>
      </c>
    </row>
    <row r="373" spans="2:7" x14ac:dyDescent="0.2">
      <c r="B373" s="611"/>
      <c r="C373" s="615" t="s">
        <v>547</v>
      </c>
      <c r="D373" s="595">
        <v>1.5516779999999999</v>
      </c>
      <c r="E373" s="613">
        <f t="shared" si="18"/>
        <v>0.7390577160105527</v>
      </c>
      <c r="F373" s="613">
        <f>IF(SUM($D$19:$D$21)=0,0,D373/SUM($D$19:D$21)*100)</f>
        <v>0.81307106482814873</v>
      </c>
      <c r="G373" s="596">
        <f t="shared" si="19"/>
        <v>9.1650772117168167</v>
      </c>
    </row>
    <row r="374" spans="2:7" x14ac:dyDescent="0.2">
      <c r="B374" s="616"/>
      <c r="C374" s="617" t="s">
        <v>548</v>
      </c>
      <c r="D374" s="618">
        <v>0</v>
      </c>
      <c r="E374" s="619">
        <f t="shared" si="18"/>
        <v>0</v>
      </c>
      <c r="F374" s="619">
        <f>IF(SUM($D$19:$D$21)=0,0,D374/SUM($D$19:D$21)*100)</f>
        <v>0</v>
      </c>
      <c r="G374" s="599">
        <f t="shared" si="19"/>
        <v>0</v>
      </c>
    </row>
    <row r="375" spans="2:7" x14ac:dyDescent="0.2">
      <c r="D375" s="602"/>
      <c r="E375" s="603"/>
      <c r="F375" s="603"/>
      <c r="G375" s="603"/>
    </row>
    <row r="376" spans="2:7" x14ac:dyDescent="0.2">
      <c r="B376" s="608" t="s">
        <v>502</v>
      </c>
      <c r="C376" s="609" t="s">
        <v>517</v>
      </c>
      <c r="D376" s="593">
        <v>0</v>
      </c>
      <c r="E376" s="610">
        <f>IF($C$6=0,0,D376/$C$6*100)</f>
        <v>0</v>
      </c>
      <c r="F376" s="610">
        <f>IF(SUM($D$24:$D$26)=0,0,D376/SUM($D$24:D$26)*100)</f>
        <v>0</v>
      </c>
      <c r="G376" s="594">
        <f>IF($D$26=0,0,D376/$D$26*100)</f>
        <v>0</v>
      </c>
    </row>
    <row r="377" spans="2:7" ht="25.5" x14ac:dyDescent="0.2">
      <c r="B377" s="611"/>
      <c r="C377" s="612" t="s">
        <v>518</v>
      </c>
      <c r="D377" s="595">
        <v>8.8847959999999997</v>
      </c>
      <c r="E377" s="613">
        <f t="shared" ref="E377:E407" si="20">IF($C$6=0,0,D377/$C$6*100)</f>
        <v>3.4860278267996301</v>
      </c>
      <c r="F377" s="613">
        <f>IF(SUM($D$24:$D$26)=0,0,D377/SUM($D$24:D$26)*100)</f>
        <v>3.9749271496786629</v>
      </c>
      <c r="G377" s="596">
        <f t="shared" ref="G377:G407" si="21">IF($D$26=0,0,D377/$D$26*100)</f>
        <v>36.067885825734244</v>
      </c>
    </row>
    <row r="378" spans="2:7" x14ac:dyDescent="0.2">
      <c r="B378" s="611"/>
      <c r="C378" s="614" t="s">
        <v>519</v>
      </c>
      <c r="D378" s="595">
        <v>4.9565330000000003</v>
      </c>
      <c r="E378" s="613">
        <f t="shared" si="20"/>
        <v>1.9447393009868377</v>
      </c>
      <c r="F378" s="613">
        <f>IF(SUM($D$24:$D$26)=0,0,D378/SUM($D$24:D$26)*100)</f>
        <v>2.2174800175466309</v>
      </c>
      <c r="G378" s="596">
        <f t="shared" si="21"/>
        <v>20.121077212744563</v>
      </c>
    </row>
    <row r="379" spans="2:7" x14ac:dyDescent="0.2">
      <c r="B379" s="611"/>
      <c r="C379" s="614" t="s">
        <v>520</v>
      </c>
      <c r="D379" s="595">
        <v>13.115774999999999</v>
      </c>
      <c r="E379" s="613">
        <f t="shared" si="20"/>
        <v>5.1460896367280595</v>
      </c>
      <c r="F379" s="613">
        <f>IF(SUM($D$24:$D$26)=0,0,D379/SUM($D$24:D$26)*100)</f>
        <v>5.8678049711638476</v>
      </c>
      <c r="G379" s="596">
        <f t="shared" si="21"/>
        <v>53.243571964513251</v>
      </c>
    </row>
    <row r="380" spans="2:7" x14ac:dyDescent="0.2">
      <c r="B380" s="611"/>
      <c r="C380" s="614" t="s">
        <v>521</v>
      </c>
      <c r="D380" s="595">
        <v>4.9813470000000004</v>
      </c>
      <c r="E380" s="613">
        <f t="shared" si="20"/>
        <v>1.9544752920545232</v>
      </c>
      <c r="F380" s="613">
        <f>IF(SUM($D$24:$D$26)=0,0,D380/SUM($D$24:D$26)*100)</f>
        <v>2.2285814364528305</v>
      </c>
      <c r="G380" s="596">
        <f t="shared" si="21"/>
        <v>20.221809803439921</v>
      </c>
    </row>
    <row r="381" spans="2:7" x14ac:dyDescent="0.2">
      <c r="B381" s="611"/>
      <c r="C381" s="614" t="s">
        <v>522</v>
      </c>
      <c r="D381" s="595">
        <v>0</v>
      </c>
      <c r="E381" s="613">
        <f t="shared" si="20"/>
        <v>0</v>
      </c>
      <c r="F381" s="613">
        <f>IF(SUM($D$24:$D$26)=0,0,D381/SUM($D$24:D$26)*100)</f>
        <v>0</v>
      </c>
      <c r="G381" s="596">
        <f t="shared" si="21"/>
        <v>0</v>
      </c>
    </row>
    <row r="382" spans="2:7" x14ac:dyDescent="0.2">
      <c r="B382" s="611"/>
      <c r="C382" s="614" t="s">
        <v>523</v>
      </c>
      <c r="D382" s="595">
        <v>0</v>
      </c>
      <c r="E382" s="613">
        <f t="shared" si="20"/>
        <v>0</v>
      </c>
      <c r="F382" s="613">
        <f>IF(SUM($D$24:$D$26)=0,0,D382/SUM($D$24:D$26)*100)</f>
        <v>0</v>
      </c>
      <c r="G382" s="596">
        <f t="shared" si="21"/>
        <v>0</v>
      </c>
    </row>
    <row r="383" spans="2:7" x14ac:dyDescent="0.2">
      <c r="B383" s="611"/>
      <c r="C383" s="614" t="s">
        <v>524</v>
      </c>
      <c r="D383" s="595">
        <v>0</v>
      </c>
      <c r="E383" s="613">
        <f t="shared" si="20"/>
        <v>0</v>
      </c>
      <c r="F383" s="613">
        <f>IF(SUM($D$24:$D$26)=0,0,D383/SUM($D$24:D$26)*100)</f>
        <v>0</v>
      </c>
      <c r="G383" s="596">
        <f t="shared" si="21"/>
        <v>0</v>
      </c>
    </row>
    <row r="384" spans="2:7" x14ac:dyDescent="0.2">
      <c r="B384" s="611"/>
      <c r="C384" s="614" t="s">
        <v>525</v>
      </c>
      <c r="D384" s="595">
        <v>12.133057000000001</v>
      </c>
      <c r="E384" s="613">
        <f t="shared" si="20"/>
        <v>4.760511589252701</v>
      </c>
      <c r="F384" s="613">
        <f>IF(SUM($D$24:$D$26)=0,0,D384/SUM($D$24:D$26)*100)</f>
        <v>5.4281513810670221</v>
      </c>
      <c r="G384" s="596">
        <f t="shared" si="21"/>
        <v>49.254221998245725</v>
      </c>
    </row>
    <row r="385" spans="2:7" x14ac:dyDescent="0.2">
      <c r="B385" s="611"/>
      <c r="C385" s="614" t="s">
        <v>526</v>
      </c>
      <c r="D385" s="595">
        <v>5.4995690000000002</v>
      </c>
      <c r="E385" s="613">
        <f t="shared" si="20"/>
        <v>2.1578042500249435</v>
      </c>
      <c r="F385" s="613">
        <f>IF(SUM($D$24:$D$26)=0,0,D385/SUM($D$24:D$26)*100)</f>
        <v>2.4604263428930881</v>
      </c>
      <c r="G385" s="596">
        <f t="shared" si="21"/>
        <v>22.325535305790638</v>
      </c>
    </row>
    <row r="386" spans="2:7" x14ac:dyDescent="0.2">
      <c r="B386" s="611"/>
      <c r="C386" s="614" t="s">
        <v>527</v>
      </c>
      <c r="D386" s="595">
        <v>0</v>
      </c>
      <c r="E386" s="613">
        <f t="shared" si="20"/>
        <v>0</v>
      </c>
      <c r="F386" s="613">
        <f>IF(SUM($D$24:$D$26)=0,0,D386/SUM($D$24:D$26)*100)</f>
        <v>0</v>
      </c>
      <c r="G386" s="596">
        <f t="shared" si="21"/>
        <v>0</v>
      </c>
    </row>
    <row r="387" spans="2:7" x14ac:dyDescent="0.2">
      <c r="B387" s="611"/>
      <c r="C387" s="614" t="s">
        <v>528</v>
      </c>
      <c r="D387" s="595">
        <v>1.2482610000000001</v>
      </c>
      <c r="E387" s="613">
        <f t="shared" si="20"/>
        <v>0.48976617821148999</v>
      </c>
      <c r="F387" s="613">
        <f>IF(SUM($D$24:$D$26)=0,0,D387/SUM($D$24:D$26)*100)</f>
        <v>0.55845362558521749</v>
      </c>
      <c r="G387" s="596">
        <f t="shared" si="21"/>
        <v>5.0673234623188703</v>
      </c>
    </row>
    <row r="388" spans="2:7" x14ac:dyDescent="0.2">
      <c r="B388" s="611"/>
      <c r="C388" s="615" t="s">
        <v>529</v>
      </c>
      <c r="D388" s="595">
        <v>0</v>
      </c>
      <c r="E388" s="613">
        <f t="shared" si="20"/>
        <v>0</v>
      </c>
      <c r="F388" s="613">
        <f>IF(SUM($D$24:$D$26)=0,0,D388/SUM($D$24:D$26)*100)</f>
        <v>0</v>
      </c>
      <c r="G388" s="596">
        <f t="shared" si="21"/>
        <v>0</v>
      </c>
    </row>
    <row r="389" spans="2:7" x14ac:dyDescent="0.2">
      <c r="B389" s="611"/>
      <c r="C389" s="615" t="s">
        <v>530</v>
      </c>
      <c r="D389" s="595">
        <v>0</v>
      </c>
      <c r="E389" s="613">
        <f t="shared" si="20"/>
        <v>0</v>
      </c>
      <c r="F389" s="613">
        <f>IF(SUM($D$24:$D$26)=0,0,D389/SUM($D$24:D$26)*100)</f>
        <v>0</v>
      </c>
      <c r="G389" s="596">
        <f t="shared" si="21"/>
        <v>0</v>
      </c>
    </row>
    <row r="390" spans="2:7" x14ac:dyDescent="0.2">
      <c r="B390" s="611"/>
      <c r="C390" s="615" t="s">
        <v>531</v>
      </c>
      <c r="D390" s="595">
        <v>0</v>
      </c>
      <c r="E390" s="613">
        <f t="shared" si="20"/>
        <v>0</v>
      </c>
      <c r="F390" s="613">
        <f>IF(SUM($D$24:$D$26)=0,0,D390/SUM($D$24:D$26)*100)</f>
        <v>0</v>
      </c>
      <c r="G390" s="596">
        <f t="shared" si="21"/>
        <v>0</v>
      </c>
    </row>
    <row r="391" spans="2:7" x14ac:dyDescent="0.2">
      <c r="B391" s="611"/>
      <c r="C391" s="615" t="s">
        <v>532</v>
      </c>
      <c r="D391" s="595">
        <v>0</v>
      </c>
      <c r="E391" s="613">
        <f t="shared" si="20"/>
        <v>0</v>
      </c>
      <c r="F391" s="613">
        <f>IF(SUM($D$24:$D$26)=0,0,D391/SUM($D$24:D$26)*100)</f>
        <v>0</v>
      </c>
      <c r="G391" s="596">
        <f t="shared" si="21"/>
        <v>0</v>
      </c>
    </row>
    <row r="392" spans="2:7" x14ac:dyDescent="0.2">
      <c r="B392" s="611"/>
      <c r="C392" s="615" t="s">
        <v>533</v>
      </c>
      <c r="D392" s="595">
        <v>8.9596820000000008</v>
      </c>
      <c r="E392" s="613">
        <f t="shared" si="20"/>
        <v>3.5154100073063881</v>
      </c>
      <c r="F392" s="613">
        <f>IF(SUM($D$24:$D$26)=0,0,D392/SUM($D$24:D$26)*100)</f>
        <v>4.0084300454717505</v>
      </c>
      <c r="G392" s="596">
        <f t="shared" si="21"/>
        <v>36.371886018641987</v>
      </c>
    </row>
    <row r="393" spans="2:7" x14ac:dyDescent="0.2">
      <c r="B393" s="611"/>
      <c r="C393" s="615" t="s">
        <v>534</v>
      </c>
      <c r="D393" s="595">
        <v>0</v>
      </c>
      <c r="E393" s="613">
        <f t="shared" si="20"/>
        <v>0</v>
      </c>
      <c r="F393" s="613">
        <f>IF(SUM($D$24:$D$26)=0,0,D393/SUM($D$24:D$26)*100)</f>
        <v>0</v>
      </c>
      <c r="G393" s="596">
        <f t="shared" si="21"/>
        <v>0</v>
      </c>
    </row>
    <row r="394" spans="2:7" x14ac:dyDescent="0.2">
      <c r="B394" s="611"/>
      <c r="C394" s="615" t="s">
        <v>535</v>
      </c>
      <c r="D394" s="595">
        <v>16.091871999999999</v>
      </c>
      <c r="E394" s="613">
        <f t="shared" si="20"/>
        <v>6.3137874608823665</v>
      </c>
      <c r="F394" s="613">
        <f>IF(SUM($D$24:$D$26)=0,0,D394/SUM($D$24:D$26)*100)</f>
        <v>7.1992670289733027</v>
      </c>
      <c r="G394" s="596">
        <f t="shared" si="21"/>
        <v>65.325056649396302</v>
      </c>
    </row>
    <row r="395" spans="2:7" x14ac:dyDescent="0.2">
      <c r="B395" s="611"/>
      <c r="C395" s="615" t="s">
        <v>536</v>
      </c>
      <c r="D395" s="595">
        <v>0</v>
      </c>
      <c r="E395" s="613">
        <f t="shared" si="20"/>
        <v>0</v>
      </c>
      <c r="F395" s="613">
        <f>IF(SUM($D$24:$D$26)=0,0,D395/SUM($D$24:D$26)*100)</f>
        <v>0</v>
      </c>
      <c r="G395" s="596">
        <f t="shared" si="21"/>
        <v>0</v>
      </c>
    </row>
    <row r="396" spans="2:7" x14ac:dyDescent="0.2">
      <c r="B396" s="611"/>
      <c r="C396" s="615" t="s">
        <v>537</v>
      </c>
      <c r="D396" s="595">
        <v>0</v>
      </c>
      <c r="E396" s="613">
        <f t="shared" si="20"/>
        <v>0</v>
      </c>
      <c r="F396" s="613">
        <f>IF(SUM($D$24:$D$26)=0,0,D396/SUM($D$24:D$26)*100)</f>
        <v>0</v>
      </c>
      <c r="G396" s="596">
        <f t="shared" si="21"/>
        <v>0</v>
      </c>
    </row>
    <row r="397" spans="2:7" x14ac:dyDescent="0.2">
      <c r="B397" s="611"/>
      <c r="C397" s="615" t="s">
        <v>538</v>
      </c>
      <c r="D397" s="595">
        <v>0</v>
      </c>
      <c r="E397" s="613">
        <f t="shared" si="20"/>
        <v>0</v>
      </c>
      <c r="F397" s="613">
        <f>IF(SUM($D$24:$D$26)=0,0,D397/SUM($D$24:D$26)*100)</f>
        <v>0</v>
      </c>
      <c r="G397" s="596">
        <f t="shared" si="21"/>
        <v>0</v>
      </c>
    </row>
    <row r="398" spans="2:7" x14ac:dyDescent="0.2">
      <c r="B398" s="611"/>
      <c r="C398" s="615" t="s">
        <v>539</v>
      </c>
      <c r="D398" s="595">
        <v>0</v>
      </c>
      <c r="E398" s="613">
        <f t="shared" si="20"/>
        <v>0</v>
      </c>
      <c r="F398" s="613">
        <f>IF(SUM($D$24:$D$26)=0,0,D398/SUM($D$24:D$26)*100)</f>
        <v>0</v>
      </c>
      <c r="G398" s="596">
        <f t="shared" si="21"/>
        <v>0</v>
      </c>
    </row>
    <row r="399" spans="2:7" x14ac:dyDescent="0.2">
      <c r="B399" s="611"/>
      <c r="C399" s="615" t="s">
        <v>540</v>
      </c>
      <c r="D399" s="595">
        <v>0</v>
      </c>
      <c r="E399" s="613">
        <f t="shared" si="20"/>
        <v>0</v>
      </c>
      <c r="F399" s="613">
        <f>IF(SUM($D$24:$D$26)=0,0,D399/SUM($D$24:D$26)*100)</f>
        <v>0</v>
      </c>
      <c r="G399" s="596">
        <f t="shared" si="21"/>
        <v>0</v>
      </c>
    </row>
    <row r="400" spans="2:7" x14ac:dyDescent="0.2">
      <c r="B400" s="611"/>
      <c r="C400" s="615" t="s">
        <v>541</v>
      </c>
      <c r="D400" s="595">
        <v>0</v>
      </c>
      <c r="E400" s="613">
        <f t="shared" si="20"/>
        <v>0</v>
      </c>
      <c r="F400" s="613">
        <f>IF(SUM($D$24:$D$26)=0,0,D400/SUM($D$24:D$26)*100)</f>
        <v>0</v>
      </c>
      <c r="G400" s="596">
        <f t="shared" si="21"/>
        <v>0</v>
      </c>
    </row>
    <row r="401" spans="2:7" x14ac:dyDescent="0.2">
      <c r="B401" s="611"/>
      <c r="C401" s="615" t="s">
        <v>542</v>
      </c>
      <c r="D401" s="595">
        <v>0</v>
      </c>
      <c r="E401" s="613">
        <f t="shared" si="20"/>
        <v>0</v>
      </c>
      <c r="F401" s="613">
        <f>IF(SUM($D$24:$D$26)=0,0,D401/SUM($D$24:D$26)*100)</f>
        <v>0</v>
      </c>
      <c r="G401" s="596">
        <f t="shared" si="21"/>
        <v>0</v>
      </c>
    </row>
    <row r="402" spans="2:7" x14ac:dyDescent="0.2">
      <c r="B402" s="611"/>
      <c r="C402" s="615" t="s">
        <v>543</v>
      </c>
      <c r="D402" s="595">
        <v>0</v>
      </c>
      <c r="E402" s="613">
        <f t="shared" si="20"/>
        <v>0</v>
      </c>
      <c r="F402" s="613">
        <f>IF(SUM($D$24:$D$26)=0,0,D402/SUM($D$24:D$26)*100)</f>
        <v>0</v>
      </c>
      <c r="G402" s="596">
        <f t="shared" si="21"/>
        <v>0</v>
      </c>
    </row>
    <row r="403" spans="2:7" x14ac:dyDescent="0.2">
      <c r="B403" s="611"/>
      <c r="C403" s="615" t="s">
        <v>544</v>
      </c>
      <c r="D403" s="595">
        <v>8.8847959999999997</v>
      </c>
      <c r="E403" s="613">
        <f t="shared" si="20"/>
        <v>3.4860278267996301</v>
      </c>
      <c r="F403" s="613">
        <f>IF(SUM($D$24:$D$26)=0,0,D403/SUM($D$24:D$26)*100)</f>
        <v>3.9749271496786629</v>
      </c>
      <c r="G403" s="596">
        <f t="shared" si="21"/>
        <v>36.067885825734244</v>
      </c>
    </row>
    <row r="404" spans="2:7" x14ac:dyDescent="0.2">
      <c r="B404" s="611"/>
      <c r="C404" s="615" t="s">
        <v>545</v>
      </c>
      <c r="D404" s="595">
        <v>3.2903570000000002</v>
      </c>
      <c r="E404" s="613">
        <f t="shared" si="20"/>
        <v>1.2910004981661876</v>
      </c>
      <c r="F404" s="613">
        <f>IF(SUM($D$24:$D$26)=0,0,D404/SUM($D$24:D$26)*100)</f>
        <v>1.4720573630993035</v>
      </c>
      <c r="G404" s="596">
        <f t="shared" si="21"/>
        <v>13.357225152035618</v>
      </c>
    </row>
    <row r="405" spans="2:7" x14ac:dyDescent="0.2">
      <c r="B405" s="611"/>
      <c r="C405" s="615" t="s">
        <v>546</v>
      </c>
      <c r="D405" s="595">
        <v>0</v>
      </c>
      <c r="E405" s="613">
        <f t="shared" si="20"/>
        <v>0</v>
      </c>
      <c r="F405" s="613">
        <f>IF(SUM($D$24:$D$26)=0,0,D405/SUM($D$24:D$26)*100)</f>
        <v>0</v>
      </c>
      <c r="G405" s="596">
        <f t="shared" si="21"/>
        <v>0</v>
      </c>
    </row>
    <row r="406" spans="2:7" x14ac:dyDescent="0.2">
      <c r="B406" s="611"/>
      <c r="C406" s="615" t="s">
        <v>547</v>
      </c>
      <c r="D406" s="595">
        <v>0</v>
      </c>
      <c r="E406" s="613">
        <f t="shared" si="20"/>
        <v>0</v>
      </c>
      <c r="F406" s="613">
        <f>IF(SUM($D$24:$D$26)=0,0,D406/SUM($D$24:D$26)*100)</f>
        <v>0</v>
      </c>
      <c r="G406" s="596">
        <f t="shared" si="21"/>
        <v>0</v>
      </c>
    </row>
    <row r="407" spans="2:7" x14ac:dyDescent="0.2">
      <c r="B407" s="616"/>
      <c r="C407" s="617" t="s">
        <v>548</v>
      </c>
      <c r="D407" s="618">
        <v>0</v>
      </c>
      <c r="E407" s="619">
        <f t="shared" si="20"/>
        <v>0</v>
      </c>
      <c r="F407" s="619">
        <f>IF(SUM($D$24:$D$26)=0,0,D407/SUM($D$24:D$26)*100)</f>
        <v>0</v>
      </c>
      <c r="G407" s="599">
        <f t="shared" si="21"/>
        <v>0</v>
      </c>
    </row>
    <row r="408" spans="2:7" x14ac:dyDescent="0.2">
      <c r="D408" s="602"/>
      <c r="E408" s="603"/>
      <c r="F408" s="603"/>
      <c r="G408" s="603"/>
    </row>
    <row r="409" spans="2:7" x14ac:dyDescent="0.2">
      <c r="B409" s="608" t="s">
        <v>503</v>
      </c>
      <c r="C409" s="609" t="s">
        <v>517</v>
      </c>
      <c r="D409" s="593">
        <v>0</v>
      </c>
      <c r="E409" s="610">
        <f>IF($C$7=0,0,D409/$C$7*100)</f>
        <v>0</v>
      </c>
      <c r="F409" s="610">
        <f>IF(SUM($D$29:$D$31)=0,0,D409/SUM($D$29:D$31)*100)</f>
        <v>0</v>
      </c>
      <c r="G409" s="594">
        <f>IF($D$31=0,0,D409/$D$31*100)</f>
        <v>0</v>
      </c>
    </row>
    <row r="410" spans="2:7" ht="25.5" x14ac:dyDescent="0.2">
      <c r="B410" s="611"/>
      <c r="C410" s="612" t="s">
        <v>518</v>
      </c>
      <c r="D410" s="595">
        <v>0</v>
      </c>
      <c r="E410" s="613">
        <f t="shared" ref="E410:E440" si="22">IF($C$7=0,0,D410/$C$7*100)</f>
        <v>0</v>
      </c>
      <c r="F410" s="613">
        <f>IF(SUM($D$29:$D$31)=0,0,D410/SUM($D$29:D$31)*100)</f>
        <v>0</v>
      </c>
      <c r="G410" s="596">
        <f t="shared" ref="G410:G440" si="23">IF($D$31=0,0,D410/$D$31*100)</f>
        <v>0</v>
      </c>
    </row>
    <row r="411" spans="2:7" x14ac:dyDescent="0.2">
      <c r="B411" s="611"/>
      <c r="C411" s="614" t="s">
        <v>519</v>
      </c>
      <c r="D411" s="595">
        <v>0</v>
      </c>
      <c r="E411" s="613">
        <f t="shared" si="22"/>
        <v>0</v>
      </c>
      <c r="F411" s="613">
        <f>IF(SUM($D$29:$D$31)=0,0,D411/SUM($D$29:D$31)*100)</f>
        <v>0</v>
      </c>
      <c r="G411" s="596">
        <f t="shared" si="23"/>
        <v>0</v>
      </c>
    </row>
    <row r="412" spans="2:7" x14ac:dyDescent="0.2">
      <c r="B412" s="611"/>
      <c r="C412" s="614" t="s">
        <v>520</v>
      </c>
      <c r="D412" s="595">
        <v>0</v>
      </c>
      <c r="E412" s="613">
        <f t="shared" si="22"/>
        <v>0</v>
      </c>
      <c r="F412" s="613">
        <f>IF(SUM($D$29:$D$31)=0,0,D412/SUM($D$29:D$31)*100)</f>
        <v>0</v>
      </c>
      <c r="G412" s="596">
        <f t="shared" si="23"/>
        <v>0</v>
      </c>
    </row>
    <row r="413" spans="2:7" x14ac:dyDescent="0.2">
      <c r="B413" s="611"/>
      <c r="C413" s="614" t="s">
        <v>521</v>
      </c>
      <c r="D413" s="595">
        <v>2</v>
      </c>
      <c r="E413" s="613">
        <f t="shared" si="22"/>
        <v>0.33175214015337595</v>
      </c>
      <c r="F413" s="613">
        <f>IF(SUM($D$29:$D$31)=0,0,D413/SUM($D$29:D$31)*100)</f>
        <v>1.2074077556774665</v>
      </c>
      <c r="G413" s="596">
        <f t="shared" si="23"/>
        <v>26.600403288714258</v>
      </c>
    </row>
    <row r="414" spans="2:7" x14ac:dyDescent="0.2">
      <c r="B414" s="611"/>
      <c r="C414" s="614" t="s">
        <v>522</v>
      </c>
      <c r="D414" s="595">
        <v>0</v>
      </c>
      <c r="E414" s="613">
        <f t="shared" si="22"/>
        <v>0</v>
      </c>
      <c r="F414" s="613">
        <f>IF(SUM($D$29:$D$31)=0,0,D414/SUM($D$29:D$31)*100)</f>
        <v>0</v>
      </c>
      <c r="G414" s="596">
        <f t="shared" si="23"/>
        <v>0</v>
      </c>
    </row>
    <row r="415" spans="2:7" x14ac:dyDescent="0.2">
      <c r="B415" s="611"/>
      <c r="C415" s="614" t="s">
        <v>523</v>
      </c>
      <c r="D415" s="595">
        <v>0</v>
      </c>
      <c r="E415" s="613">
        <f t="shared" si="22"/>
        <v>0</v>
      </c>
      <c r="F415" s="613">
        <f>IF(SUM($D$29:$D$31)=0,0,D415/SUM($D$29:D$31)*100)</f>
        <v>0</v>
      </c>
      <c r="G415" s="596">
        <f t="shared" si="23"/>
        <v>0</v>
      </c>
    </row>
    <row r="416" spans="2:7" x14ac:dyDescent="0.2">
      <c r="B416" s="611"/>
      <c r="C416" s="614" t="s">
        <v>524</v>
      </c>
      <c r="D416" s="595">
        <v>0</v>
      </c>
      <c r="E416" s="613">
        <f t="shared" si="22"/>
        <v>0</v>
      </c>
      <c r="F416" s="613">
        <f>IF(SUM($D$29:$D$31)=0,0,D416/SUM($D$29:D$31)*100)</f>
        <v>0</v>
      </c>
      <c r="G416" s="596">
        <f t="shared" si="23"/>
        <v>0</v>
      </c>
    </row>
    <row r="417" spans="2:7" x14ac:dyDescent="0.2">
      <c r="B417" s="611"/>
      <c r="C417" s="614" t="s">
        <v>525</v>
      </c>
      <c r="D417" s="595">
        <v>2.020642</v>
      </c>
      <c r="E417" s="613">
        <f t="shared" si="22"/>
        <v>0.33517615399189893</v>
      </c>
      <c r="F417" s="613">
        <f>IF(SUM($D$29:$D$31)=0,0,D417/SUM($D$29:D$31)*100)</f>
        <v>1.2198694111238135</v>
      </c>
      <c r="G417" s="596">
        <f t="shared" si="23"/>
        <v>26.87494605105708</v>
      </c>
    </row>
    <row r="418" spans="2:7" x14ac:dyDescent="0.2">
      <c r="B418" s="611"/>
      <c r="C418" s="614" t="s">
        <v>526</v>
      </c>
      <c r="D418" s="595">
        <v>2.1004719999999999</v>
      </c>
      <c r="E418" s="613">
        <f t="shared" si="22"/>
        <v>0.34841804066612092</v>
      </c>
      <c r="F418" s="613">
        <f>IF(SUM($D$29:$D$31)=0,0,D418/SUM($D$29:D$31)*100)</f>
        <v>1.2680630916916795</v>
      </c>
      <c r="G418" s="596">
        <f t="shared" si="23"/>
        <v>27.936701148326108</v>
      </c>
    </row>
    <row r="419" spans="2:7" x14ac:dyDescent="0.2">
      <c r="B419" s="611"/>
      <c r="C419" s="614" t="s">
        <v>527</v>
      </c>
      <c r="D419" s="595">
        <v>0</v>
      </c>
      <c r="E419" s="613">
        <f t="shared" si="22"/>
        <v>0</v>
      </c>
      <c r="F419" s="613">
        <f>IF(SUM($D$29:$D$31)=0,0,D419/SUM($D$29:D$31)*100)</f>
        <v>0</v>
      </c>
      <c r="G419" s="596">
        <f t="shared" si="23"/>
        <v>0</v>
      </c>
    </row>
    <row r="420" spans="2:7" x14ac:dyDescent="0.2">
      <c r="B420" s="611"/>
      <c r="C420" s="614" t="s">
        <v>528</v>
      </c>
      <c r="D420" s="595">
        <v>0</v>
      </c>
      <c r="E420" s="613">
        <f t="shared" si="22"/>
        <v>0</v>
      </c>
      <c r="F420" s="613">
        <f>IF(SUM($D$29:$D$31)=0,0,D420/SUM($D$29:D$31)*100)</f>
        <v>0</v>
      </c>
      <c r="G420" s="596">
        <f t="shared" si="23"/>
        <v>0</v>
      </c>
    </row>
    <row r="421" spans="2:7" x14ac:dyDescent="0.2">
      <c r="B421" s="611"/>
      <c r="C421" s="615" t="s">
        <v>529</v>
      </c>
      <c r="D421" s="595">
        <v>2.1004719999999999</v>
      </c>
      <c r="E421" s="613">
        <f t="shared" si="22"/>
        <v>0.34841804066612092</v>
      </c>
      <c r="F421" s="613">
        <f>IF(SUM($D$29:$D$31)=0,0,D421/SUM($D$29:D$31)*100)</f>
        <v>1.2680630916916795</v>
      </c>
      <c r="G421" s="596">
        <f t="shared" si="23"/>
        <v>27.936701148326108</v>
      </c>
    </row>
    <row r="422" spans="2:7" x14ac:dyDescent="0.2">
      <c r="B422" s="611"/>
      <c r="C422" s="615" t="s">
        <v>530</v>
      </c>
      <c r="D422" s="595">
        <v>1</v>
      </c>
      <c r="E422" s="613">
        <f t="shared" si="22"/>
        <v>0.16587607007668798</v>
      </c>
      <c r="F422" s="613">
        <f>IF(SUM($D$29:$D$31)=0,0,D422/SUM($D$29:D$31)*100)</f>
        <v>0.60370387783873325</v>
      </c>
      <c r="G422" s="596">
        <f t="shared" si="23"/>
        <v>13.300201644357129</v>
      </c>
    </row>
    <row r="423" spans="2:7" x14ac:dyDescent="0.2">
      <c r="B423" s="611"/>
      <c r="C423" s="615" t="s">
        <v>531</v>
      </c>
      <c r="D423" s="595">
        <v>0</v>
      </c>
      <c r="E423" s="613">
        <f t="shared" si="22"/>
        <v>0</v>
      </c>
      <c r="F423" s="613">
        <f>IF(SUM($D$29:$D$31)=0,0,D423/SUM($D$29:D$31)*100)</f>
        <v>0</v>
      </c>
      <c r="G423" s="596">
        <f t="shared" si="23"/>
        <v>0</v>
      </c>
    </row>
    <row r="424" spans="2:7" x14ac:dyDescent="0.2">
      <c r="B424" s="611"/>
      <c r="C424" s="615" t="s">
        <v>532</v>
      </c>
      <c r="D424" s="595">
        <v>0</v>
      </c>
      <c r="E424" s="613">
        <f t="shared" si="22"/>
        <v>0</v>
      </c>
      <c r="F424" s="613">
        <f>IF(SUM($D$29:$D$31)=0,0,D424/SUM($D$29:D$31)*100)</f>
        <v>0</v>
      </c>
      <c r="G424" s="596">
        <f t="shared" si="23"/>
        <v>0</v>
      </c>
    </row>
    <row r="425" spans="2:7" x14ac:dyDescent="0.2">
      <c r="B425" s="611"/>
      <c r="C425" s="615" t="s">
        <v>533</v>
      </c>
      <c r="D425" s="595">
        <v>3.4182109999999999</v>
      </c>
      <c r="E425" s="613">
        <f t="shared" si="22"/>
        <v>0.56699940737290566</v>
      </c>
      <c r="F425" s="613">
        <f>IF(SUM($D$29:$D$31)=0,0,D425/SUM($D$29:D$31)*100)</f>
        <v>2.0635872359710139</v>
      </c>
      <c r="G425" s="596">
        <f t="shared" si="23"/>
        <v>45.462895562959623</v>
      </c>
    </row>
    <row r="426" spans="2:7" x14ac:dyDescent="0.2">
      <c r="B426" s="611"/>
      <c r="C426" s="615" t="s">
        <v>534</v>
      </c>
      <c r="D426" s="595">
        <v>0</v>
      </c>
      <c r="E426" s="613">
        <f t="shared" si="22"/>
        <v>0</v>
      </c>
      <c r="F426" s="613">
        <f>IF(SUM($D$29:$D$31)=0,0,D426/SUM($D$29:D$31)*100)</f>
        <v>0</v>
      </c>
      <c r="G426" s="596">
        <f t="shared" si="23"/>
        <v>0</v>
      </c>
    </row>
    <row r="427" spans="2:7" x14ac:dyDescent="0.2">
      <c r="B427" s="611"/>
      <c r="C427" s="615" t="s">
        <v>535</v>
      </c>
      <c r="D427" s="595">
        <v>3.3975689999999998</v>
      </c>
      <c r="E427" s="613">
        <f t="shared" si="22"/>
        <v>0.56357539353438257</v>
      </c>
      <c r="F427" s="613">
        <f>IF(SUM($D$29:$D$31)=0,0,D427/SUM($D$29:D$31)*100)</f>
        <v>2.0511255805246669</v>
      </c>
      <c r="G427" s="596">
        <f t="shared" si="23"/>
        <v>45.188352800616805</v>
      </c>
    </row>
    <row r="428" spans="2:7" x14ac:dyDescent="0.2">
      <c r="B428" s="611"/>
      <c r="C428" s="615" t="s">
        <v>536</v>
      </c>
      <c r="D428" s="595">
        <v>1</v>
      </c>
      <c r="E428" s="613">
        <f t="shared" si="22"/>
        <v>0.16587607007668798</v>
      </c>
      <c r="F428" s="613">
        <f>IF(SUM($D$29:$D$31)=0,0,D428/SUM($D$29:D$31)*100)</f>
        <v>0.60370387783873325</v>
      </c>
      <c r="G428" s="596">
        <f t="shared" si="23"/>
        <v>13.300201644357129</v>
      </c>
    </row>
    <row r="429" spans="2:7" x14ac:dyDescent="0.2">
      <c r="B429" s="611"/>
      <c r="C429" s="615" t="s">
        <v>537</v>
      </c>
      <c r="D429" s="595">
        <v>1</v>
      </c>
      <c r="E429" s="613">
        <f t="shared" si="22"/>
        <v>0.16587607007668798</v>
      </c>
      <c r="F429" s="613">
        <f>IF(SUM($D$29:$D$31)=0,0,D429/SUM($D$29:D$31)*100)</f>
        <v>0.60370387783873325</v>
      </c>
      <c r="G429" s="596">
        <f t="shared" si="23"/>
        <v>13.300201644357129</v>
      </c>
    </row>
    <row r="430" spans="2:7" x14ac:dyDescent="0.2">
      <c r="B430" s="611"/>
      <c r="C430" s="615" t="s">
        <v>538</v>
      </c>
      <c r="D430" s="595">
        <v>0</v>
      </c>
      <c r="E430" s="613">
        <f t="shared" si="22"/>
        <v>0</v>
      </c>
      <c r="F430" s="613">
        <f>IF(SUM($D$29:$D$31)=0,0,D430/SUM($D$29:D$31)*100)</f>
        <v>0</v>
      </c>
      <c r="G430" s="596">
        <f t="shared" si="23"/>
        <v>0</v>
      </c>
    </row>
    <row r="431" spans="2:7" x14ac:dyDescent="0.2">
      <c r="B431" s="611"/>
      <c r="C431" s="615" t="s">
        <v>539</v>
      </c>
      <c r="D431" s="595">
        <v>2.1004719999999999</v>
      </c>
      <c r="E431" s="613">
        <f t="shared" si="22"/>
        <v>0.34841804066612092</v>
      </c>
      <c r="F431" s="613">
        <f>IF(SUM($D$29:$D$31)=0,0,D431/SUM($D$29:D$31)*100)</f>
        <v>1.2680630916916795</v>
      </c>
      <c r="G431" s="596">
        <f t="shared" si="23"/>
        <v>27.936701148326108</v>
      </c>
    </row>
    <row r="432" spans="2:7" x14ac:dyDescent="0.2">
      <c r="B432" s="611"/>
      <c r="C432" s="615" t="s">
        <v>540</v>
      </c>
      <c r="D432" s="595">
        <v>0</v>
      </c>
      <c r="E432" s="613">
        <f t="shared" si="22"/>
        <v>0</v>
      </c>
      <c r="F432" s="613">
        <f>IF(SUM($D$29:$D$31)=0,0,D432/SUM($D$29:D$31)*100)</f>
        <v>0</v>
      </c>
      <c r="G432" s="596">
        <f t="shared" si="23"/>
        <v>0</v>
      </c>
    </row>
    <row r="433" spans="2:7" x14ac:dyDescent="0.2">
      <c r="B433" s="611"/>
      <c r="C433" s="615" t="s">
        <v>541</v>
      </c>
      <c r="D433" s="595">
        <v>0</v>
      </c>
      <c r="E433" s="613">
        <f t="shared" si="22"/>
        <v>0</v>
      </c>
      <c r="F433" s="613">
        <f>IF(SUM($D$29:$D$31)=0,0,D433/SUM($D$29:D$31)*100)</f>
        <v>0</v>
      </c>
      <c r="G433" s="596">
        <f t="shared" si="23"/>
        <v>0</v>
      </c>
    </row>
    <row r="434" spans="2:7" x14ac:dyDescent="0.2">
      <c r="B434" s="611"/>
      <c r="C434" s="615" t="s">
        <v>542</v>
      </c>
      <c r="D434" s="595">
        <v>0</v>
      </c>
      <c r="E434" s="613">
        <f t="shared" si="22"/>
        <v>0</v>
      </c>
      <c r="F434" s="613">
        <f>IF(SUM($D$29:$D$31)=0,0,D434/SUM($D$29:D$31)*100)</f>
        <v>0</v>
      </c>
      <c r="G434" s="596">
        <f t="shared" si="23"/>
        <v>0</v>
      </c>
    </row>
    <row r="435" spans="2:7" x14ac:dyDescent="0.2">
      <c r="B435" s="611"/>
      <c r="C435" s="615" t="s">
        <v>543</v>
      </c>
      <c r="D435" s="595">
        <v>0</v>
      </c>
      <c r="E435" s="613">
        <f t="shared" si="22"/>
        <v>0</v>
      </c>
      <c r="F435" s="613">
        <f>IF(SUM($D$29:$D$31)=0,0,D435/SUM($D$29:D$31)*100)</f>
        <v>0</v>
      </c>
      <c r="G435" s="596">
        <f t="shared" si="23"/>
        <v>0</v>
      </c>
    </row>
    <row r="436" spans="2:7" x14ac:dyDescent="0.2">
      <c r="B436" s="611"/>
      <c r="C436" s="615" t="s">
        <v>544</v>
      </c>
      <c r="D436" s="595">
        <v>0</v>
      </c>
      <c r="E436" s="613">
        <f t="shared" si="22"/>
        <v>0</v>
      </c>
      <c r="F436" s="613">
        <f>IF(SUM($D$29:$D$31)=0,0,D436/SUM($D$29:D$31)*100)</f>
        <v>0</v>
      </c>
      <c r="G436" s="596">
        <f t="shared" si="23"/>
        <v>0</v>
      </c>
    </row>
    <row r="437" spans="2:7" x14ac:dyDescent="0.2">
      <c r="B437" s="611"/>
      <c r="C437" s="615" t="s">
        <v>545</v>
      </c>
      <c r="D437" s="595">
        <v>0</v>
      </c>
      <c r="E437" s="613">
        <f t="shared" si="22"/>
        <v>0</v>
      </c>
      <c r="F437" s="613">
        <f>IF(SUM($D$29:$D$31)=0,0,D437/SUM($D$29:D$31)*100)</f>
        <v>0</v>
      </c>
      <c r="G437" s="596">
        <f t="shared" si="23"/>
        <v>0</v>
      </c>
    </row>
    <row r="438" spans="2:7" x14ac:dyDescent="0.2">
      <c r="B438" s="611"/>
      <c r="C438" s="615" t="s">
        <v>546</v>
      </c>
      <c r="D438" s="595">
        <v>0</v>
      </c>
      <c r="E438" s="613">
        <f t="shared" si="22"/>
        <v>0</v>
      </c>
      <c r="F438" s="613">
        <f>IF(SUM($D$29:$D$31)=0,0,D438/SUM($D$29:D$31)*100)</f>
        <v>0</v>
      </c>
      <c r="G438" s="596">
        <f t="shared" si="23"/>
        <v>0</v>
      </c>
    </row>
    <row r="439" spans="2:7" x14ac:dyDescent="0.2">
      <c r="B439" s="611"/>
      <c r="C439" s="615" t="s">
        <v>547</v>
      </c>
      <c r="D439" s="595">
        <v>0</v>
      </c>
      <c r="E439" s="613">
        <f t="shared" si="22"/>
        <v>0</v>
      </c>
      <c r="F439" s="613">
        <f>IF(SUM($D$29:$D$31)=0,0,D439/SUM($D$29:D$31)*100)</f>
        <v>0</v>
      </c>
      <c r="G439" s="596">
        <f t="shared" si="23"/>
        <v>0</v>
      </c>
    </row>
    <row r="440" spans="2:7" x14ac:dyDescent="0.2">
      <c r="B440" s="616"/>
      <c r="C440" s="617" t="s">
        <v>548</v>
      </c>
      <c r="D440" s="618">
        <v>0</v>
      </c>
      <c r="E440" s="619">
        <f t="shared" si="22"/>
        <v>0</v>
      </c>
      <c r="F440" s="619">
        <f>IF(SUM($D$29:$D$31)=0,0,D440/SUM($D$29:D$31)*100)</f>
        <v>0</v>
      </c>
      <c r="G440" s="599">
        <f t="shared" si="23"/>
        <v>0</v>
      </c>
    </row>
    <row r="441" spans="2:7" x14ac:dyDescent="0.2">
      <c r="D441" s="602"/>
      <c r="F441" s="600"/>
    </row>
    <row r="442" spans="2:7" x14ac:dyDescent="0.2">
      <c r="D442" s="602"/>
      <c r="F442" s="600"/>
    </row>
    <row r="443" spans="2:7" x14ac:dyDescent="0.2">
      <c r="B443" s="588" t="s">
        <v>551</v>
      </c>
      <c r="D443" s="602"/>
    </row>
    <row r="444" spans="2:7" x14ac:dyDescent="0.2">
      <c r="D444" s="602"/>
    </row>
    <row r="445" spans="2:7" ht="25.5" x14ac:dyDescent="0.2">
      <c r="B445" s="604"/>
      <c r="C445" s="605" t="s">
        <v>512</v>
      </c>
      <c r="D445" s="622" t="s">
        <v>513</v>
      </c>
      <c r="E445" s="607" t="s">
        <v>514</v>
      </c>
      <c r="F445" s="623"/>
    </row>
    <row r="446" spans="2:7" x14ac:dyDescent="0.2">
      <c r="B446" s="608" t="s">
        <v>501</v>
      </c>
      <c r="C446" s="609" t="s">
        <v>517</v>
      </c>
      <c r="D446" s="593">
        <v>0</v>
      </c>
      <c r="E446" s="594">
        <f>IF($C$4=0,0,D446/$C$4*100)</f>
        <v>0</v>
      </c>
      <c r="F446" s="624"/>
    </row>
    <row r="447" spans="2:7" ht="25.5" x14ac:dyDescent="0.2">
      <c r="B447" s="611"/>
      <c r="C447" s="612" t="s">
        <v>518</v>
      </c>
      <c r="D447" s="595">
        <v>0</v>
      </c>
      <c r="E447" s="596">
        <f t="shared" ref="E447:E476" si="24">IF($C$4=0,0,D447/$C$4*100)</f>
        <v>0</v>
      </c>
      <c r="F447" s="624"/>
    </row>
    <row r="448" spans="2:7" x14ac:dyDescent="0.2">
      <c r="B448" s="611"/>
      <c r="C448" s="614" t="s">
        <v>519</v>
      </c>
      <c r="D448" s="595">
        <v>4.5799510000000003</v>
      </c>
      <c r="E448" s="596">
        <f t="shared" si="24"/>
        <v>0.64148568441449183</v>
      </c>
      <c r="F448" s="624"/>
    </row>
    <row r="449" spans="2:6" x14ac:dyDescent="0.2">
      <c r="B449" s="611"/>
      <c r="C449" s="614" t="s">
        <v>520</v>
      </c>
      <c r="D449" s="595">
        <v>10.645775</v>
      </c>
      <c r="E449" s="596">
        <f t="shared" si="24"/>
        <v>1.4910884989812525</v>
      </c>
      <c r="F449" s="624"/>
    </row>
    <row r="450" spans="2:6" x14ac:dyDescent="0.2">
      <c r="B450" s="611"/>
      <c r="C450" s="614" t="s">
        <v>521</v>
      </c>
      <c r="D450" s="595">
        <v>182.779539</v>
      </c>
      <c r="E450" s="596">
        <f t="shared" si="24"/>
        <v>25.600810504824238</v>
      </c>
      <c r="F450" s="624"/>
    </row>
    <row r="451" spans="2:6" x14ac:dyDescent="0.2">
      <c r="B451" s="611"/>
      <c r="C451" s="614" t="s">
        <v>522</v>
      </c>
      <c r="D451" s="595">
        <v>0</v>
      </c>
      <c r="E451" s="596">
        <f t="shared" si="24"/>
        <v>0</v>
      </c>
      <c r="F451" s="624"/>
    </row>
    <row r="452" spans="2:6" x14ac:dyDescent="0.2">
      <c r="B452" s="611"/>
      <c r="C452" s="614" t="s">
        <v>523</v>
      </c>
      <c r="D452" s="595">
        <v>16.692361999999999</v>
      </c>
      <c r="E452" s="596">
        <f t="shared" si="24"/>
        <v>2.3379969047844518</v>
      </c>
      <c r="F452" s="624"/>
    </row>
    <row r="453" spans="2:6" x14ac:dyDescent="0.2">
      <c r="B453" s="611"/>
      <c r="C453" s="614" t="s">
        <v>524</v>
      </c>
      <c r="D453" s="595">
        <v>0</v>
      </c>
      <c r="E453" s="596">
        <f t="shared" si="24"/>
        <v>0</v>
      </c>
      <c r="F453" s="624"/>
    </row>
    <row r="454" spans="2:6" x14ac:dyDescent="0.2">
      <c r="B454" s="611"/>
      <c r="C454" s="614" t="s">
        <v>525</v>
      </c>
      <c r="D454" s="595">
        <v>34.247272000000002</v>
      </c>
      <c r="E454" s="596">
        <f t="shared" si="24"/>
        <v>4.7968056248307596</v>
      </c>
      <c r="F454" s="624"/>
    </row>
    <row r="455" spans="2:6" x14ac:dyDescent="0.2">
      <c r="B455" s="611"/>
      <c r="C455" s="614" t="s">
        <v>526</v>
      </c>
      <c r="D455" s="595">
        <v>88.463178999999997</v>
      </c>
      <c r="E455" s="596">
        <f t="shared" si="24"/>
        <v>12.390495646415582</v>
      </c>
      <c r="F455" s="624"/>
    </row>
    <row r="456" spans="2:6" x14ac:dyDescent="0.2">
      <c r="B456" s="611"/>
      <c r="C456" s="614" t="s">
        <v>527</v>
      </c>
      <c r="D456" s="595">
        <v>3.2482609999999998</v>
      </c>
      <c r="E456" s="596">
        <f t="shared" si="24"/>
        <v>0.45496402270284142</v>
      </c>
      <c r="F456" s="624"/>
    </row>
    <row r="457" spans="2:6" x14ac:dyDescent="0.2">
      <c r="B457" s="611"/>
      <c r="C457" s="614" t="s">
        <v>528</v>
      </c>
      <c r="D457" s="595">
        <v>0</v>
      </c>
      <c r="E457" s="596">
        <f t="shared" si="24"/>
        <v>0</v>
      </c>
      <c r="F457" s="624"/>
    </row>
    <row r="458" spans="2:6" x14ac:dyDescent="0.2">
      <c r="B458" s="611"/>
      <c r="C458" s="615" t="s">
        <v>529</v>
      </c>
      <c r="D458" s="595">
        <v>0</v>
      </c>
      <c r="E458" s="596">
        <f t="shared" si="24"/>
        <v>0</v>
      </c>
      <c r="F458" s="624"/>
    </row>
    <row r="459" spans="2:6" x14ac:dyDescent="0.2">
      <c r="B459" s="611"/>
      <c r="C459" s="615" t="s">
        <v>530</v>
      </c>
      <c r="D459" s="595">
        <v>0</v>
      </c>
      <c r="E459" s="596">
        <f t="shared" si="24"/>
        <v>0</v>
      </c>
      <c r="F459" s="624"/>
    </row>
    <row r="460" spans="2:6" x14ac:dyDescent="0.2">
      <c r="B460" s="611"/>
      <c r="C460" s="615" t="s">
        <v>531</v>
      </c>
      <c r="D460" s="595">
        <v>0</v>
      </c>
      <c r="E460" s="596">
        <f t="shared" si="24"/>
        <v>0</v>
      </c>
      <c r="F460" s="624"/>
    </row>
    <row r="461" spans="2:6" x14ac:dyDescent="0.2">
      <c r="B461" s="611"/>
      <c r="C461" s="615" t="s">
        <v>532</v>
      </c>
      <c r="D461" s="595">
        <v>0</v>
      </c>
      <c r="E461" s="596">
        <f t="shared" si="24"/>
        <v>0</v>
      </c>
      <c r="F461" s="624"/>
    </row>
    <row r="462" spans="2:6" x14ac:dyDescent="0.2">
      <c r="B462" s="611"/>
      <c r="C462" s="615" t="s">
        <v>533</v>
      </c>
      <c r="D462" s="595">
        <v>78.022711999999999</v>
      </c>
      <c r="E462" s="596">
        <f t="shared" si="24"/>
        <v>10.928163381484818</v>
      </c>
      <c r="F462" s="624"/>
    </row>
    <row r="463" spans="2:6" x14ac:dyDescent="0.2">
      <c r="B463" s="611"/>
      <c r="C463" s="615" t="s">
        <v>534</v>
      </c>
      <c r="D463" s="595">
        <v>0</v>
      </c>
      <c r="E463" s="596">
        <f t="shared" si="24"/>
        <v>0</v>
      </c>
      <c r="F463" s="624"/>
    </row>
    <row r="464" spans="2:6" x14ac:dyDescent="0.2">
      <c r="B464" s="611"/>
      <c r="C464" s="615" t="s">
        <v>535</v>
      </c>
      <c r="D464" s="595">
        <v>219.31816499999999</v>
      </c>
      <c r="E464" s="596">
        <f t="shared" si="24"/>
        <v>30.718552049913946</v>
      </c>
      <c r="F464" s="624"/>
    </row>
    <row r="465" spans="2:6" x14ac:dyDescent="0.2">
      <c r="B465" s="611"/>
      <c r="C465" s="615" t="s">
        <v>536</v>
      </c>
      <c r="D465" s="595">
        <v>0</v>
      </c>
      <c r="E465" s="596">
        <f t="shared" si="24"/>
        <v>0</v>
      </c>
      <c r="F465" s="624"/>
    </row>
    <row r="466" spans="2:6" x14ac:dyDescent="0.2">
      <c r="B466" s="611"/>
      <c r="C466" s="615" t="s">
        <v>537</v>
      </c>
      <c r="D466" s="595">
        <v>1</v>
      </c>
      <c r="E466" s="596">
        <f t="shared" si="24"/>
        <v>0.14006387500968717</v>
      </c>
      <c r="F466" s="624"/>
    </row>
    <row r="467" spans="2:6" x14ac:dyDescent="0.2">
      <c r="B467" s="611"/>
      <c r="C467" s="615" t="s">
        <v>538</v>
      </c>
      <c r="D467" s="595">
        <v>3.8297319999999999</v>
      </c>
      <c r="E467" s="596">
        <f t="shared" si="24"/>
        <v>0.53640710416859916</v>
      </c>
      <c r="F467" s="624"/>
    </row>
    <row r="468" spans="2:6" x14ac:dyDescent="0.2">
      <c r="B468" s="611"/>
      <c r="C468" s="615" t="s">
        <v>539</v>
      </c>
      <c r="D468" s="595">
        <v>41.164489000000003</v>
      </c>
      <c r="E468" s="596">
        <f t="shared" si="24"/>
        <v>5.7656578421336429</v>
      </c>
      <c r="F468" s="624"/>
    </row>
    <row r="469" spans="2:6" x14ac:dyDescent="0.2">
      <c r="B469" s="611"/>
      <c r="C469" s="615" t="s">
        <v>540</v>
      </c>
      <c r="D469" s="595">
        <v>0</v>
      </c>
      <c r="E469" s="596">
        <f t="shared" si="24"/>
        <v>0</v>
      </c>
      <c r="F469" s="624"/>
    </row>
    <row r="470" spans="2:6" x14ac:dyDescent="0.2">
      <c r="B470" s="611"/>
      <c r="C470" s="615" t="s">
        <v>541</v>
      </c>
      <c r="D470" s="595">
        <v>0</v>
      </c>
      <c r="E470" s="596">
        <f t="shared" si="24"/>
        <v>0</v>
      </c>
      <c r="F470" s="624"/>
    </row>
    <row r="471" spans="2:6" x14ac:dyDescent="0.2">
      <c r="B471" s="611"/>
      <c r="C471" s="615" t="s">
        <v>542</v>
      </c>
      <c r="D471" s="595">
        <v>0</v>
      </c>
      <c r="E471" s="596">
        <f t="shared" si="24"/>
        <v>0</v>
      </c>
      <c r="F471" s="624"/>
    </row>
    <row r="472" spans="2:6" x14ac:dyDescent="0.2">
      <c r="B472" s="611"/>
      <c r="C472" s="615" t="s">
        <v>543</v>
      </c>
      <c r="D472" s="595">
        <v>0</v>
      </c>
      <c r="E472" s="596">
        <f t="shared" si="24"/>
        <v>0</v>
      </c>
      <c r="F472" s="624"/>
    </row>
    <row r="473" spans="2:6" x14ac:dyDescent="0.2">
      <c r="B473" s="611"/>
      <c r="C473" s="615" t="s">
        <v>544</v>
      </c>
      <c r="D473" s="595">
        <v>90.303362000000007</v>
      </c>
      <c r="E473" s="596">
        <f t="shared" si="24"/>
        <v>12.648238808122535</v>
      </c>
      <c r="F473" s="624"/>
    </row>
    <row r="474" spans="2:6" x14ac:dyDescent="0.2">
      <c r="B474" s="611"/>
      <c r="C474" s="615" t="s">
        <v>545</v>
      </c>
      <c r="D474" s="595">
        <v>63.013931999999997</v>
      </c>
      <c r="E474" s="596">
        <f t="shared" si="24"/>
        <v>8.8259754955169267</v>
      </c>
      <c r="F474" s="624"/>
    </row>
    <row r="475" spans="2:6" x14ac:dyDescent="0.2">
      <c r="B475" s="611"/>
      <c r="C475" s="615" t="s">
        <v>546</v>
      </c>
      <c r="D475" s="595">
        <v>0</v>
      </c>
      <c r="E475" s="596">
        <f t="shared" si="24"/>
        <v>0</v>
      </c>
      <c r="F475" s="624"/>
    </row>
    <row r="476" spans="2:6" x14ac:dyDescent="0.2">
      <c r="B476" s="611"/>
      <c r="C476" s="615" t="s">
        <v>547</v>
      </c>
      <c r="D476" s="595">
        <v>2.007161</v>
      </c>
      <c r="E476" s="596">
        <f t="shared" si="24"/>
        <v>0.28113074742831867</v>
      </c>
      <c r="F476" s="624"/>
    </row>
    <row r="477" spans="2:6" x14ac:dyDescent="0.2">
      <c r="B477" s="616"/>
      <c r="C477" s="617" t="s">
        <v>548</v>
      </c>
      <c r="D477" s="618">
        <v>0</v>
      </c>
      <c r="E477" s="599">
        <f>IF($C$4=0,0,D477/$C$4*100)</f>
        <v>0</v>
      </c>
      <c r="F477" s="624"/>
    </row>
    <row r="478" spans="2:6" x14ac:dyDescent="0.2">
      <c r="C478" s="585"/>
      <c r="D478" s="595"/>
      <c r="E478" s="625"/>
      <c r="F478" s="624"/>
    </row>
    <row r="479" spans="2:6" x14ac:dyDescent="0.2">
      <c r="B479" s="608" t="s">
        <v>20</v>
      </c>
      <c r="C479" s="609" t="s">
        <v>517</v>
      </c>
      <c r="D479" s="593">
        <v>0</v>
      </c>
      <c r="E479" s="594">
        <f>IF($C$5=0,0,D479/$C$5*100)</f>
        <v>0</v>
      </c>
      <c r="F479" s="624"/>
    </row>
    <row r="480" spans="2:6" ht="25.5" x14ac:dyDescent="0.2">
      <c r="B480" s="611"/>
      <c r="C480" s="612" t="s">
        <v>518</v>
      </c>
      <c r="D480" s="595">
        <v>0</v>
      </c>
      <c r="E480" s="596">
        <f t="shared" ref="E480:E510" si="25">IF($C$5=0,0,D480/$C$5*100)</f>
        <v>0</v>
      </c>
      <c r="F480" s="624"/>
    </row>
    <row r="481" spans="2:6" x14ac:dyDescent="0.2">
      <c r="B481" s="611"/>
      <c r="C481" s="614" t="s">
        <v>519</v>
      </c>
      <c r="D481" s="595">
        <v>15.800535999999999</v>
      </c>
      <c r="E481" s="596">
        <f t="shared" si="25"/>
        <v>7.525728951433555</v>
      </c>
      <c r="F481" s="624"/>
    </row>
    <row r="482" spans="2:6" x14ac:dyDescent="0.2">
      <c r="B482" s="611"/>
      <c r="C482" s="614" t="s">
        <v>520</v>
      </c>
      <c r="D482" s="595">
        <v>1</v>
      </c>
      <c r="E482" s="596">
        <f t="shared" si="25"/>
        <v>0.47629580106861918</v>
      </c>
      <c r="F482" s="624"/>
    </row>
    <row r="483" spans="2:6" x14ac:dyDescent="0.2">
      <c r="B483" s="611"/>
      <c r="C483" s="614" t="s">
        <v>521</v>
      </c>
      <c r="D483" s="595">
        <v>67.566382000000004</v>
      </c>
      <c r="E483" s="596">
        <f t="shared" si="25"/>
        <v>32.181584039998334</v>
      </c>
      <c r="F483" s="624"/>
    </row>
    <row r="484" spans="2:6" x14ac:dyDescent="0.2">
      <c r="B484" s="611"/>
      <c r="C484" s="614" t="s">
        <v>522</v>
      </c>
      <c r="D484" s="595">
        <v>0</v>
      </c>
      <c r="E484" s="596">
        <f t="shared" si="25"/>
        <v>0</v>
      </c>
      <c r="F484" s="624"/>
    </row>
    <row r="485" spans="2:6" x14ac:dyDescent="0.2">
      <c r="B485" s="611"/>
      <c r="C485" s="614" t="s">
        <v>523</v>
      </c>
      <c r="D485" s="595">
        <v>2.3439700000000001</v>
      </c>
      <c r="E485" s="596">
        <f t="shared" si="25"/>
        <v>1.1164230688308112</v>
      </c>
      <c r="F485" s="624"/>
    </row>
    <row r="486" spans="2:6" x14ac:dyDescent="0.2">
      <c r="B486" s="611"/>
      <c r="C486" s="614" t="s">
        <v>524</v>
      </c>
      <c r="D486" s="595">
        <v>0</v>
      </c>
      <c r="E486" s="596">
        <f t="shared" si="25"/>
        <v>0</v>
      </c>
      <c r="F486" s="624"/>
    </row>
    <row r="487" spans="2:6" x14ac:dyDescent="0.2">
      <c r="B487" s="611"/>
      <c r="C487" s="614" t="s">
        <v>525</v>
      </c>
      <c r="D487" s="595">
        <v>51.432464000000003</v>
      </c>
      <c r="E487" s="596">
        <f t="shared" si="25"/>
        <v>24.497066641812918</v>
      </c>
      <c r="F487" s="624"/>
    </row>
    <row r="488" spans="2:6" x14ac:dyDescent="0.2">
      <c r="B488" s="611"/>
      <c r="C488" s="614" t="s">
        <v>526</v>
      </c>
      <c r="D488" s="595">
        <v>22.46387</v>
      </c>
      <c r="E488" s="596">
        <f t="shared" si="25"/>
        <v>10.699446956751322</v>
      </c>
      <c r="F488" s="624"/>
    </row>
    <row r="489" spans="2:6" x14ac:dyDescent="0.2">
      <c r="B489" s="611"/>
      <c r="C489" s="614" t="s">
        <v>527</v>
      </c>
      <c r="D489" s="595">
        <v>0</v>
      </c>
      <c r="E489" s="596">
        <f t="shared" si="25"/>
        <v>0</v>
      </c>
      <c r="F489" s="624"/>
    </row>
    <row r="490" spans="2:6" x14ac:dyDescent="0.2">
      <c r="B490" s="611"/>
      <c r="C490" s="614" t="s">
        <v>528</v>
      </c>
      <c r="D490" s="595">
        <v>0</v>
      </c>
      <c r="E490" s="596">
        <f t="shared" si="25"/>
        <v>0</v>
      </c>
      <c r="F490" s="624"/>
    </row>
    <row r="491" spans="2:6" x14ac:dyDescent="0.2">
      <c r="B491" s="611"/>
      <c r="C491" s="615" t="s">
        <v>529</v>
      </c>
      <c r="D491" s="595">
        <v>0</v>
      </c>
      <c r="E491" s="596">
        <f t="shared" si="25"/>
        <v>0</v>
      </c>
      <c r="F491" s="624"/>
    </row>
    <row r="492" spans="2:6" x14ac:dyDescent="0.2">
      <c r="B492" s="611"/>
      <c r="C492" s="615" t="s">
        <v>530</v>
      </c>
      <c r="D492" s="595">
        <v>3.0065430000000002</v>
      </c>
      <c r="E492" s="596">
        <f t="shared" si="25"/>
        <v>1.4320038066322494</v>
      </c>
      <c r="F492" s="624"/>
    </row>
    <row r="493" spans="2:6" x14ac:dyDescent="0.2">
      <c r="B493" s="611"/>
      <c r="C493" s="615" t="s">
        <v>531</v>
      </c>
      <c r="D493" s="595">
        <v>0</v>
      </c>
      <c r="E493" s="596">
        <f t="shared" si="25"/>
        <v>0</v>
      </c>
      <c r="F493" s="624"/>
    </row>
    <row r="494" spans="2:6" x14ac:dyDescent="0.2">
      <c r="B494" s="611"/>
      <c r="C494" s="615" t="s">
        <v>532</v>
      </c>
      <c r="D494" s="595">
        <v>0</v>
      </c>
      <c r="E494" s="596">
        <f t="shared" si="25"/>
        <v>0</v>
      </c>
      <c r="F494" s="624"/>
    </row>
    <row r="495" spans="2:6" x14ac:dyDescent="0.2">
      <c r="B495" s="611"/>
      <c r="C495" s="615" t="s">
        <v>533</v>
      </c>
      <c r="D495" s="595">
        <v>7.5986149999999997</v>
      </c>
      <c r="E495" s="596">
        <f t="shared" si="25"/>
        <v>3.6191884184370258</v>
      </c>
      <c r="F495" s="624"/>
    </row>
    <row r="496" spans="2:6" x14ac:dyDescent="0.2">
      <c r="B496" s="611"/>
      <c r="C496" s="615" t="s">
        <v>534</v>
      </c>
      <c r="D496" s="595">
        <v>0</v>
      </c>
      <c r="E496" s="596">
        <f t="shared" si="25"/>
        <v>0</v>
      </c>
      <c r="F496" s="624"/>
    </row>
    <row r="497" spans="2:6" x14ac:dyDescent="0.2">
      <c r="B497" s="611"/>
      <c r="C497" s="615" t="s">
        <v>535</v>
      </c>
      <c r="D497" s="595">
        <v>69.078961000000007</v>
      </c>
      <c r="E497" s="596">
        <f t="shared" si="25"/>
        <v>32.9020190664829</v>
      </c>
      <c r="F497" s="624"/>
    </row>
    <row r="498" spans="2:6" x14ac:dyDescent="0.2">
      <c r="B498" s="611"/>
      <c r="C498" s="615" t="s">
        <v>536</v>
      </c>
      <c r="D498" s="595">
        <v>13.020308999999999</v>
      </c>
      <c r="E498" s="596">
        <f t="shared" si="25"/>
        <v>6.2015185053159509</v>
      </c>
      <c r="F498" s="624"/>
    </row>
    <row r="499" spans="2:6" x14ac:dyDescent="0.2">
      <c r="B499" s="611"/>
      <c r="C499" s="615" t="s">
        <v>537</v>
      </c>
      <c r="D499" s="595">
        <v>22.708604999999999</v>
      </c>
      <c r="E499" s="596">
        <f t="shared" si="25"/>
        <v>10.816013209625849</v>
      </c>
      <c r="F499" s="624"/>
    </row>
    <row r="500" spans="2:6" x14ac:dyDescent="0.2">
      <c r="B500" s="611"/>
      <c r="C500" s="615" t="s">
        <v>538</v>
      </c>
      <c r="D500" s="595">
        <v>0</v>
      </c>
      <c r="E500" s="596">
        <f t="shared" si="25"/>
        <v>0</v>
      </c>
      <c r="F500" s="624"/>
    </row>
    <row r="501" spans="2:6" x14ac:dyDescent="0.2">
      <c r="B501" s="611"/>
      <c r="C501" s="615" t="s">
        <v>539</v>
      </c>
      <c r="D501" s="595">
        <v>3.1972909999999999</v>
      </c>
      <c r="E501" s="596">
        <f t="shared" si="25"/>
        <v>1.5228562780944863</v>
      </c>
      <c r="F501" s="624"/>
    </row>
    <row r="502" spans="2:6" x14ac:dyDescent="0.2">
      <c r="B502" s="611"/>
      <c r="C502" s="615" t="s">
        <v>540</v>
      </c>
      <c r="D502" s="595">
        <v>0</v>
      </c>
      <c r="E502" s="596">
        <f t="shared" si="25"/>
        <v>0</v>
      </c>
      <c r="F502" s="624"/>
    </row>
    <row r="503" spans="2:6" x14ac:dyDescent="0.2">
      <c r="B503" s="611"/>
      <c r="C503" s="615" t="s">
        <v>541</v>
      </c>
      <c r="D503" s="595">
        <v>0</v>
      </c>
      <c r="E503" s="596">
        <f t="shared" si="25"/>
        <v>0</v>
      </c>
      <c r="F503" s="624"/>
    </row>
    <row r="504" spans="2:6" x14ac:dyDescent="0.2">
      <c r="B504" s="611"/>
      <c r="C504" s="615" t="s">
        <v>542</v>
      </c>
      <c r="D504" s="595">
        <v>2</v>
      </c>
      <c r="E504" s="596">
        <f t="shared" si="25"/>
        <v>0.95259160213723837</v>
      </c>
      <c r="F504" s="624"/>
    </row>
    <row r="505" spans="2:6" x14ac:dyDescent="0.2">
      <c r="B505" s="611"/>
      <c r="C505" s="615" t="s">
        <v>543</v>
      </c>
      <c r="D505" s="595">
        <v>0</v>
      </c>
      <c r="E505" s="596">
        <f t="shared" si="25"/>
        <v>0</v>
      </c>
      <c r="F505" s="624"/>
    </row>
    <row r="506" spans="2:6" x14ac:dyDescent="0.2">
      <c r="B506" s="611"/>
      <c r="C506" s="615" t="s">
        <v>544</v>
      </c>
      <c r="D506" s="595">
        <v>64.800799999999995</v>
      </c>
      <c r="E506" s="596">
        <f t="shared" si="25"/>
        <v>30.864348945887372</v>
      </c>
      <c r="F506" s="624"/>
    </row>
    <row r="507" spans="2:6" x14ac:dyDescent="0.2">
      <c r="B507" s="611"/>
      <c r="C507" s="615" t="s">
        <v>545</v>
      </c>
      <c r="D507" s="595">
        <v>41.862222000000003</v>
      </c>
      <c r="E507" s="596">
        <f t="shared" si="25"/>
        <v>19.938800562002374</v>
      </c>
      <c r="F507" s="624"/>
    </row>
    <row r="508" spans="2:6" x14ac:dyDescent="0.2">
      <c r="B508" s="611"/>
      <c r="C508" s="615" t="s">
        <v>546</v>
      </c>
      <c r="D508" s="595">
        <v>0</v>
      </c>
      <c r="E508" s="596">
        <f t="shared" si="25"/>
        <v>0</v>
      </c>
      <c r="F508" s="624"/>
    </row>
    <row r="509" spans="2:6" x14ac:dyDescent="0.2">
      <c r="B509" s="611"/>
      <c r="C509" s="615" t="s">
        <v>547</v>
      </c>
      <c r="D509" s="595">
        <v>1.5516779999999999</v>
      </c>
      <c r="E509" s="596">
        <f t="shared" si="25"/>
        <v>0.7390577160105527</v>
      </c>
      <c r="F509" s="624"/>
    </row>
    <row r="510" spans="2:6" x14ac:dyDescent="0.2">
      <c r="B510" s="616"/>
      <c r="C510" s="617" t="s">
        <v>548</v>
      </c>
      <c r="D510" s="618">
        <v>0</v>
      </c>
      <c r="E510" s="599">
        <f t="shared" si="25"/>
        <v>0</v>
      </c>
      <c r="F510" s="624"/>
    </row>
    <row r="511" spans="2:6" ht="12" customHeight="1" x14ac:dyDescent="0.2"/>
    <row r="512" spans="2:6" ht="12" customHeight="1" x14ac:dyDescent="0.2">
      <c r="B512" s="608" t="s">
        <v>502</v>
      </c>
      <c r="C512" s="609" t="s">
        <v>517</v>
      </c>
      <c r="D512" s="593">
        <v>0</v>
      </c>
      <c r="E512" s="594">
        <f>IF($C$6=0,0,D512/$C$6*100)</f>
        <v>0</v>
      </c>
    </row>
    <row r="513" spans="2:5" ht="12" customHeight="1" x14ac:dyDescent="0.2">
      <c r="B513" s="611"/>
      <c r="C513" s="612" t="s">
        <v>518</v>
      </c>
      <c r="D513" s="595">
        <v>8.8847959999999997</v>
      </c>
      <c r="E513" s="596">
        <f t="shared" ref="E513:E543" si="26">IF($C$6=0,0,D513/$C$6*100)</f>
        <v>3.4860278267996301</v>
      </c>
    </row>
    <row r="514" spans="2:5" ht="12" customHeight="1" x14ac:dyDescent="0.2">
      <c r="B514" s="611"/>
      <c r="C514" s="614" t="s">
        <v>519</v>
      </c>
      <c r="D514" s="595">
        <v>9.5198560000000008</v>
      </c>
      <c r="E514" s="596">
        <f t="shared" si="26"/>
        <v>3.73519920132386</v>
      </c>
    </row>
    <row r="515" spans="2:5" ht="12" customHeight="1" x14ac:dyDescent="0.2">
      <c r="B515" s="611"/>
      <c r="C515" s="614" t="s">
        <v>520</v>
      </c>
      <c r="D515" s="595">
        <v>14.115774999999999</v>
      </c>
      <c r="E515" s="596">
        <f t="shared" si="26"/>
        <v>5.5384484288488505</v>
      </c>
    </row>
    <row r="516" spans="2:5" ht="12" customHeight="1" x14ac:dyDescent="0.2">
      <c r="B516" s="611"/>
      <c r="C516" s="614" t="s">
        <v>521</v>
      </c>
      <c r="D516" s="595">
        <v>65.245588999999995</v>
      </c>
      <c r="E516" s="596">
        <f t="shared" si="26"/>
        <v>25.599680491249526</v>
      </c>
    </row>
    <row r="517" spans="2:5" ht="12" customHeight="1" x14ac:dyDescent="0.2">
      <c r="B517" s="611"/>
      <c r="C517" s="614" t="s">
        <v>522</v>
      </c>
      <c r="D517" s="595">
        <v>0</v>
      </c>
      <c r="E517" s="596">
        <f t="shared" si="26"/>
        <v>0</v>
      </c>
    </row>
    <row r="518" spans="2:5" ht="12" customHeight="1" x14ac:dyDescent="0.2">
      <c r="B518" s="611"/>
      <c r="C518" s="614" t="s">
        <v>523</v>
      </c>
      <c r="D518" s="595">
        <v>0</v>
      </c>
      <c r="E518" s="596">
        <f t="shared" si="26"/>
        <v>0</v>
      </c>
    </row>
    <row r="519" spans="2:5" ht="12" customHeight="1" x14ac:dyDescent="0.2">
      <c r="B519" s="611"/>
      <c r="C519" s="614" t="s">
        <v>524</v>
      </c>
      <c r="D519" s="595">
        <v>0</v>
      </c>
      <c r="E519" s="596">
        <f t="shared" si="26"/>
        <v>0</v>
      </c>
    </row>
    <row r="520" spans="2:5" ht="12" customHeight="1" x14ac:dyDescent="0.2">
      <c r="B520" s="611"/>
      <c r="C520" s="614" t="s">
        <v>525</v>
      </c>
      <c r="D520" s="595">
        <v>80.263616999999996</v>
      </c>
      <c r="E520" s="596">
        <f t="shared" si="26"/>
        <v>31.492135817365742</v>
      </c>
    </row>
    <row r="521" spans="2:5" ht="12" customHeight="1" x14ac:dyDescent="0.2">
      <c r="B521" s="611"/>
      <c r="C521" s="614" t="s">
        <v>526</v>
      </c>
      <c r="D521" s="595">
        <v>58.856119</v>
      </c>
      <c r="E521" s="596">
        <f t="shared" si="26"/>
        <v>23.092715759757503</v>
      </c>
    </row>
    <row r="522" spans="2:5" ht="12" customHeight="1" x14ac:dyDescent="0.2">
      <c r="B522" s="611"/>
      <c r="C522" s="614" t="s">
        <v>527</v>
      </c>
      <c r="D522" s="595">
        <v>1.119394</v>
      </c>
      <c r="E522" s="596">
        <f t="shared" si="26"/>
        <v>0.43920407774726011</v>
      </c>
    </row>
    <row r="523" spans="2:5" ht="12" customHeight="1" x14ac:dyDescent="0.2">
      <c r="B523" s="611"/>
      <c r="C523" s="614" t="s">
        <v>528</v>
      </c>
      <c r="D523" s="595">
        <v>0</v>
      </c>
      <c r="E523" s="596">
        <f t="shared" si="26"/>
        <v>0</v>
      </c>
    </row>
    <row r="524" spans="2:5" ht="12" customHeight="1" x14ac:dyDescent="0.2">
      <c r="B524" s="611"/>
      <c r="C524" s="615" t="s">
        <v>529</v>
      </c>
      <c r="D524" s="595">
        <v>0</v>
      </c>
      <c r="E524" s="596">
        <f t="shared" si="26"/>
        <v>0</v>
      </c>
    </row>
    <row r="525" spans="2:5" ht="12" customHeight="1" x14ac:dyDescent="0.2">
      <c r="B525" s="611"/>
      <c r="C525" s="615" t="s">
        <v>530</v>
      </c>
      <c r="D525" s="595">
        <v>1.017433</v>
      </c>
      <c r="E525" s="596">
        <f t="shared" si="26"/>
        <v>0.39919878294383215</v>
      </c>
    </row>
    <row r="526" spans="2:5" ht="12" customHeight="1" x14ac:dyDescent="0.2">
      <c r="B526" s="611"/>
      <c r="C526" s="615" t="s">
        <v>531</v>
      </c>
      <c r="D526" s="595">
        <v>0</v>
      </c>
      <c r="E526" s="596">
        <f t="shared" si="26"/>
        <v>0</v>
      </c>
    </row>
    <row r="527" spans="2:5" ht="12" customHeight="1" x14ac:dyDescent="0.2">
      <c r="B527" s="611"/>
      <c r="C527" s="615" t="s">
        <v>532</v>
      </c>
      <c r="D527" s="595">
        <v>0</v>
      </c>
      <c r="E527" s="596">
        <f t="shared" si="26"/>
        <v>0</v>
      </c>
    </row>
    <row r="528" spans="2:5" ht="12" customHeight="1" x14ac:dyDescent="0.2">
      <c r="B528" s="611"/>
      <c r="C528" s="615" t="s">
        <v>533</v>
      </c>
      <c r="D528" s="595">
        <v>17.611180999999998</v>
      </c>
      <c r="E528" s="596">
        <f t="shared" si="26"/>
        <v>6.9099017049806131</v>
      </c>
    </row>
    <row r="529" spans="2:5" ht="12" customHeight="1" x14ac:dyDescent="0.2">
      <c r="B529" s="611"/>
      <c r="C529" s="615" t="s">
        <v>534</v>
      </c>
      <c r="D529" s="595">
        <v>0</v>
      </c>
      <c r="E529" s="596">
        <f t="shared" si="26"/>
        <v>0</v>
      </c>
    </row>
    <row r="530" spans="2:5" ht="12" customHeight="1" x14ac:dyDescent="0.2">
      <c r="B530" s="611"/>
      <c r="C530" s="615" t="s">
        <v>535</v>
      </c>
      <c r="D530" s="595">
        <v>88.254864999999995</v>
      </c>
      <c r="E530" s="596">
        <f t="shared" si="26"/>
        <v>34.627572230183418</v>
      </c>
    </row>
    <row r="531" spans="2:5" ht="12" customHeight="1" x14ac:dyDescent="0.2">
      <c r="B531" s="611"/>
      <c r="C531" s="615" t="s">
        <v>536</v>
      </c>
      <c r="D531" s="595">
        <v>3.732383</v>
      </c>
      <c r="E531" s="596">
        <f t="shared" si="26"/>
        <v>1.4644332856121722</v>
      </c>
    </row>
    <row r="532" spans="2:5" ht="12" customHeight="1" x14ac:dyDescent="0.2">
      <c r="B532" s="611"/>
      <c r="C532" s="615" t="s">
        <v>537</v>
      </c>
      <c r="D532" s="595">
        <v>4.4684850000000003</v>
      </c>
      <c r="E532" s="596">
        <f t="shared" si="26"/>
        <v>1.7532493772098705</v>
      </c>
    </row>
    <row r="533" spans="2:5" ht="12" customHeight="1" x14ac:dyDescent="0.2">
      <c r="B533" s="611"/>
      <c r="C533" s="615" t="s">
        <v>538</v>
      </c>
      <c r="D533" s="595">
        <v>0</v>
      </c>
      <c r="E533" s="596">
        <f t="shared" si="26"/>
        <v>0</v>
      </c>
    </row>
    <row r="534" spans="2:5" ht="12" customHeight="1" x14ac:dyDescent="0.2">
      <c r="B534" s="611"/>
      <c r="C534" s="615" t="s">
        <v>539</v>
      </c>
      <c r="D534" s="595">
        <v>2.7056740000000001</v>
      </c>
      <c r="E534" s="596">
        <f t="shared" si="26"/>
        <v>1.0615949825126276</v>
      </c>
    </row>
    <row r="535" spans="2:5" ht="12" customHeight="1" x14ac:dyDescent="0.2">
      <c r="B535" s="611"/>
      <c r="C535" s="615" t="s">
        <v>540</v>
      </c>
      <c r="D535" s="595">
        <v>0</v>
      </c>
      <c r="E535" s="596">
        <f t="shared" si="26"/>
        <v>0</v>
      </c>
    </row>
    <row r="536" spans="2:5" ht="12" customHeight="1" x14ac:dyDescent="0.2">
      <c r="B536" s="611"/>
      <c r="C536" s="615" t="s">
        <v>541</v>
      </c>
      <c r="D536" s="595">
        <v>0</v>
      </c>
      <c r="E536" s="596">
        <f t="shared" si="26"/>
        <v>0</v>
      </c>
    </row>
    <row r="537" spans="2:5" ht="12" customHeight="1" x14ac:dyDescent="0.2">
      <c r="B537" s="611"/>
      <c r="C537" s="615" t="s">
        <v>542</v>
      </c>
      <c r="D537" s="595">
        <v>1</v>
      </c>
      <c r="E537" s="596">
        <f t="shared" si="26"/>
        <v>0.39235879212079044</v>
      </c>
    </row>
    <row r="538" spans="2:5" ht="12" customHeight="1" x14ac:dyDescent="0.2">
      <c r="B538" s="611"/>
      <c r="C538" s="615" t="s">
        <v>543</v>
      </c>
      <c r="D538" s="595">
        <v>0</v>
      </c>
      <c r="E538" s="596">
        <f t="shared" si="26"/>
        <v>0</v>
      </c>
    </row>
    <row r="539" spans="2:5" ht="12" customHeight="1" x14ac:dyDescent="0.2">
      <c r="B539" s="611"/>
      <c r="C539" s="615" t="s">
        <v>544</v>
      </c>
      <c r="D539" s="595">
        <v>78.049240999999995</v>
      </c>
      <c r="E539" s="596">
        <f t="shared" si="26"/>
        <v>30.623305924704468</v>
      </c>
    </row>
    <row r="540" spans="2:5" x14ac:dyDescent="0.2">
      <c r="B540" s="611"/>
      <c r="C540" s="615" t="s">
        <v>545</v>
      </c>
      <c r="D540" s="595">
        <v>25.040430000000001</v>
      </c>
      <c r="E540" s="596">
        <f t="shared" si="26"/>
        <v>9.8248328689852045</v>
      </c>
    </row>
    <row r="541" spans="2:5" x14ac:dyDescent="0.2">
      <c r="B541" s="611"/>
      <c r="C541" s="615" t="s">
        <v>546</v>
      </c>
      <c r="D541" s="595">
        <v>0</v>
      </c>
      <c r="E541" s="596">
        <f t="shared" si="26"/>
        <v>0</v>
      </c>
    </row>
    <row r="542" spans="2:5" x14ac:dyDescent="0.2">
      <c r="B542" s="611"/>
      <c r="C542" s="615" t="s">
        <v>547</v>
      </c>
      <c r="D542" s="595">
        <v>3.1875429999999998</v>
      </c>
      <c r="E542" s="596">
        <f t="shared" si="26"/>
        <v>1.2506605213130806</v>
      </c>
    </row>
    <row r="543" spans="2:5" x14ac:dyDescent="0.2">
      <c r="B543" s="616"/>
      <c r="C543" s="617" t="s">
        <v>548</v>
      </c>
      <c r="D543" s="618">
        <v>0</v>
      </c>
      <c r="E543" s="599">
        <f t="shared" si="26"/>
        <v>0</v>
      </c>
    </row>
    <row r="545" spans="2:5" x14ac:dyDescent="0.2">
      <c r="B545" s="608" t="s">
        <v>503</v>
      </c>
      <c r="C545" s="609" t="s">
        <v>517</v>
      </c>
      <c r="D545" s="593">
        <v>0</v>
      </c>
      <c r="E545" s="594">
        <f>IF($C$7=0,0,D545/$C$7*100)</f>
        <v>0</v>
      </c>
    </row>
    <row r="546" spans="2:5" ht="25.5" x14ac:dyDescent="0.2">
      <c r="B546" s="611"/>
      <c r="C546" s="612" t="s">
        <v>518</v>
      </c>
      <c r="D546" s="595">
        <v>1</v>
      </c>
      <c r="E546" s="596">
        <f t="shared" ref="E546:E576" si="27">IF($C$7=0,0,D546/$C$7*100)</f>
        <v>0.16587607007668798</v>
      </c>
    </row>
    <row r="547" spans="2:5" x14ac:dyDescent="0.2">
      <c r="B547" s="611"/>
      <c r="C547" s="614" t="s">
        <v>519</v>
      </c>
      <c r="D547" s="595">
        <v>0</v>
      </c>
      <c r="E547" s="596">
        <f t="shared" si="27"/>
        <v>0</v>
      </c>
    </row>
    <row r="548" spans="2:5" x14ac:dyDescent="0.2">
      <c r="B548" s="611"/>
      <c r="C548" s="614" t="s">
        <v>520</v>
      </c>
      <c r="D548" s="595">
        <v>0</v>
      </c>
      <c r="E548" s="596">
        <f t="shared" si="27"/>
        <v>0</v>
      </c>
    </row>
    <row r="549" spans="2:5" x14ac:dyDescent="0.2">
      <c r="B549" s="611"/>
      <c r="C549" s="614" t="s">
        <v>521</v>
      </c>
      <c r="D549" s="595">
        <v>82.632547000000002</v>
      </c>
      <c r="E549" s="596">
        <f t="shared" si="27"/>
        <v>13.70676215678721</v>
      </c>
    </row>
    <row r="550" spans="2:5" x14ac:dyDescent="0.2">
      <c r="B550" s="611"/>
      <c r="C550" s="614" t="s">
        <v>522</v>
      </c>
      <c r="D550" s="595">
        <v>0</v>
      </c>
      <c r="E550" s="596">
        <f t="shared" si="27"/>
        <v>0</v>
      </c>
    </row>
    <row r="551" spans="2:5" x14ac:dyDescent="0.2">
      <c r="B551" s="611"/>
      <c r="C551" s="614" t="s">
        <v>523</v>
      </c>
      <c r="D551" s="595">
        <v>0</v>
      </c>
      <c r="E551" s="596">
        <f t="shared" si="27"/>
        <v>0</v>
      </c>
    </row>
    <row r="552" spans="2:5" x14ac:dyDescent="0.2">
      <c r="B552" s="611"/>
      <c r="C552" s="614" t="s">
        <v>524</v>
      </c>
      <c r="D552" s="595">
        <v>0</v>
      </c>
      <c r="E552" s="596">
        <f t="shared" si="27"/>
        <v>0</v>
      </c>
    </row>
    <row r="553" spans="2:5" x14ac:dyDescent="0.2">
      <c r="B553" s="611"/>
      <c r="C553" s="614" t="s">
        <v>525</v>
      </c>
      <c r="D553" s="595">
        <v>47.283797</v>
      </c>
      <c r="E553" s="596">
        <f t="shared" si="27"/>
        <v>7.8432504246638874</v>
      </c>
    </row>
    <row r="554" spans="2:5" x14ac:dyDescent="0.2">
      <c r="B554" s="611"/>
      <c r="C554" s="614" t="s">
        <v>526</v>
      </c>
      <c r="D554" s="595">
        <v>37.906309999999998</v>
      </c>
      <c r="E554" s="596">
        <f t="shared" si="27"/>
        <v>6.2877497339086572</v>
      </c>
    </row>
    <row r="555" spans="2:5" x14ac:dyDescent="0.2">
      <c r="B555" s="611"/>
      <c r="C555" s="614" t="s">
        <v>527</v>
      </c>
      <c r="D555" s="595">
        <v>0</v>
      </c>
      <c r="E555" s="596">
        <f t="shared" si="27"/>
        <v>0</v>
      </c>
    </row>
    <row r="556" spans="2:5" x14ac:dyDescent="0.2">
      <c r="B556" s="611"/>
      <c r="C556" s="614" t="s">
        <v>528</v>
      </c>
      <c r="D556" s="595">
        <v>0</v>
      </c>
      <c r="E556" s="596">
        <f t="shared" si="27"/>
        <v>0</v>
      </c>
    </row>
    <row r="557" spans="2:5" x14ac:dyDescent="0.2">
      <c r="B557" s="611"/>
      <c r="C557" s="615" t="s">
        <v>529</v>
      </c>
      <c r="D557" s="595">
        <v>0</v>
      </c>
      <c r="E557" s="596">
        <f t="shared" si="27"/>
        <v>0</v>
      </c>
    </row>
    <row r="558" spans="2:5" x14ac:dyDescent="0.2">
      <c r="B558" s="611"/>
      <c r="C558" s="615" t="s">
        <v>530</v>
      </c>
      <c r="D558" s="595">
        <v>1</v>
      </c>
      <c r="E558" s="596">
        <f t="shared" si="27"/>
        <v>0.16587607007668798</v>
      </c>
    </row>
    <row r="559" spans="2:5" x14ac:dyDescent="0.2">
      <c r="B559" s="611"/>
      <c r="C559" s="615" t="s">
        <v>531</v>
      </c>
      <c r="D559" s="595">
        <v>0</v>
      </c>
      <c r="E559" s="596">
        <f t="shared" si="27"/>
        <v>0</v>
      </c>
    </row>
    <row r="560" spans="2:5" x14ac:dyDescent="0.2">
      <c r="B560" s="611"/>
      <c r="C560" s="615" t="s">
        <v>532</v>
      </c>
      <c r="D560" s="595">
        <v>0</v>
      </c>
      <c r="E560" s="596">
        <f t="shared" si="27"/>
        <v>0</v>
      </c>
    </row>
    <row r="561" spans="2:5" x14ac:dyDescent="0.2">
      <c r="B561" s="611"/>
      <c r="C561" s="615" t="s">
        <v>533</v>
      </c>
      <c r="D561" s="595">
        <v>27.995787</v>
      </c>
      <c r="E561" s="596">
        <f t="shared" si="27"/>
        <v>4.6438311262640291</v>
      </c>
    </row>
    <row r="562" spans="2:5" x14ac:dyDescent="0.2">
      <c r="B562" s="611"/>
      <c r="C562" s="615" t="s">
        <v>534</v>
      </c>
      <c r="D562" s="595">
        <v>0</v>
      </c>
      <c r="E562" s="596">
        <f t="shared" si="27"/>
        <v>0</v>
      </c>
    </row>
    <row r="563" spans="2:5" x14ac:dyDescent="0.2">
      <c r="B563" s="611"/>
      <c r="C563" s="615" t="s">
        <v>535</v>
      </c>
      <c r="D563" s="595">
        <v>10.441044</v>
      </c>
      <c r="E563" s="596">
        <f t="shared" si="27"/>
        <v>1.7319193462177824</v>
      </c>
    </row>
    <row r="564" spans="2:5" x14ac:dyDescent="0.2">
      <c r="B564" s="611"/>
      <c r="C564" s="615" t="s">
        <v>536</v>
      </c>
      <c r="D564" s="595">
        <v>2.0466030000000002</v>
      </c>
      <c r="E564" s="596">
        <f t="shared" si="27"/>
        <v>0.33948246264715987</v>
      </c>
    </row>
    <row r="565" spans="2:5" x14ac:dyDescent="0.2">
      <c r="B565" s="611"/>
      <c r="C565" s="615" t="s">
        <v>537</v>
      </c>
      <c r="D565" s="595">
        <v>2</v>
      </c>
      <c r="E565" s="596">
        <f t="shared" si="27"/>
        <v>0.33175214015337595</v>
      </c>
    </row>
    <row r="566" spans="2:5" x14ac:dyDescent="0.2">
      <c r="B566" s="611"/>
      <c r="C566" s="615" t="s">
        <v>538</v>
      </c>
      <c r="D566" s="595">
        <v>0</v>
      </c>
      <c r="E566" s="596">
        <f t="shared" si="27"/>
        <v>0</v>
      </c>
    </row>
    <row r="567" spans="2:5" x14ac:dyDescent="0.2">
      <c r="B567" s="611"/>
      <c r="C567" s="615" t="s">
        <v>539</v>
      </c>
      <c r="D567" s="595">
        <v>8.7379899999999999</v>
      </c>
      <c r="E567" s="596">
        <f t="shared" si="27"/>
        <v>1.4494234415693985</v>
      </c>
    </row>
    <row r="568" spans="2:5" x14ac:dyDescent="0.2">
      <c r="B568" s="611"/>
      <c r="C568" s="615" t="s">
        <v>540</v>
      </c>
      <c r="D568" s="595">
        <v>0</v>
      </c>
      <c r="E568" s="596">
        <f t="shared" si="27"/>
        <v>0</v>
      </c>
    </row>
    <row r="569" spans="2:5" x14ac:dyDescent="0.2">
      <c r="B569" s="611"/>
      <c r="C569" s="615" t="s">
        <v>541</v>
      </c>
      <c r="D569" s="595">
        <v>0</v>
      </c>
      <c r="E569" s="596">
        <f t="shared" si="27"/>
        <v>0</v>
      </c>
    </row>
    <row r="570" spans="2:5" x14ac:dyDescent="0.2">
      <c r="B570" s="611"/>
      <c r="C570" s="615" t="s">
        <v>542</v>
      </c>
      <c r="D570" s="595">
        <v>0</v>
      </c>
      <c r="E570" s="596">
        <f t="shared" si="27"/>
        <v>0</v>
      </c>
    </row>
    <row r="571" spans="2:5" x14ac:dyDescent="0.2">
      <c r="B571" s="611"/>
      <c r="C571" s="615" t="s">
        <v>543</v>
      </c>
      <c r="D571" s="595">
        <v>0</v>
      </c>
      <c r="E571" s="596">
        <f t="shared" si="27"/>
        <v>0</v>
      </c>
    </row>
    <row r="572" spans="2:5" x14ac:dyDescent="0.2">
      <c r="B572" s="611"/>
      <c r="C572" s="615" t="s">
        <v>544</v>
      </c>
      <c r="D572" s="595">
        <v>5.9476170000000002</v>
      </c>
      <c r="E572" s="596">
        <f t="shared" si="27"/>
        <v>0.98656733428130061</v>
      </c>
    </row>
    <row r="573" spans="2:5" x14ac:dyDescent="0.2">
      <c r="B573" s="611"/>
      <c r="C573" s="615" t="s">
        <v>545</v>
      </c>
      <c r="D573" s="595">
        <v>0</v>
      </c>
      <c r="E573" s="596">
        <f t="shared" si="27"/>
        <v>0</v>
      </c>
    </row>
    <row r="574" spans="2:5" x14ac:dyDescent="0.2">
      <c r="B574" s="611"/>
      <c r="C574" s="615" t="s">
        <v>546</v>
      </c>
      <c r="D574" s="595">
        <v>0</v>
      </c>
      <c r="E574" s="596">
        <f t="shared" si="27"/>
        <v>0</v>
      </c>
    </row>
    <row r="575" spans="2:5" x14ac:dyDescent="0.2">
      <c r="B575" s="611"/>
      <c r="C575" s="615" t="s">
        <v>547</v>
      </c>
      <c r="D575" s="595">
        <v>3.1875429999999998</v>
      </c>
      <c r="E575" s="596">
        <f t="shared" si="27"/>
        <v>0.5287371060404561</v>
      </c>
    </row>
    <row r="576" spans="2:5" x14ac:dyDescent="0.2">
      <c r="B576" s="616"/>
      <c r="C576" s="617" t="s">
        <v>548</v>
      </c>
      <c r="D576" s="618">
        <v>0</v>
      </c>
      <c r="E576" s="599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4"/>
    <col min="2" max="2" width="26.875" style="364" customWidth="1"/>
    <col min="3" max="3" width="22" style="364" bestFit="1" customWidth="1"/>
    <col min="4" max="4" width="34.125" style="364" bestFit="1" customWidth="1"/>
    <col min="5" max="5" width="27.375" style="364" bestFit="1" customWidth="1"/>
    <col min="6" max="6" width="38.75" style="364" bestFit="1" customWidth="1"/>
    <col min="7" max="16384" width="9" style="364"/>
  </cols>
  <sheetData>
    <row r="3" spans="2:5" x14ac:dyDescent="0.2">
      <c r="B3" s="354" t="s">
        <v>500</v>
      </c>
      <c r="C3" s="532">
        <f>SUM(C4:C7)</f>
        <v>1781.642008</v>
      </c>
    </row>
    <row r="4" spans="2:5" x14ac:dyDescent="0.2">
      <c r="B4" s="354" t="s">
        <v>501</v>
      </c>
      <c r="C4" s="355">
        <v>713.95997</v>
      </c>
    </row>
    <row r="5" spans="2:5" x14ac:dyDescent="0.2">
      <c r="B5" s="354" t="s">
        <v>20</v>
      </c>
      <c r="C5" s="355">
        <v>209.95356200000001</v>
      </c>
    </row>
    <row r="6" spans="2:5" x14ac:dyDescent="0.2">
      <c r="B6" s="354" t="s">
        <v>502</v>
      </c>
      <c r="C6" s="355">
        <v>254.868763</v>
      </c>
    </row>
    <row r="7" spans="2:5" x14ac:dyDescent="0.2">
      <c r="B7" s="354" t="s">
        <v>503</v>
      </c>
      <c r="C7" s="355">
        <v>602.85971300000006</v>
      </c>
    </row>
    <row r="8" spans="2:5" x14ac:dyDescent="0.2">
      <c r="B8" s="354"/>
      <c r="C8" s="354"/>
    </row>
    <row r="9" spans="2:5" x14ac:dyDescent="0.2">
      <c r="B9" s="354"/>
      <c r="C9" s="354"/>
    </row>
    <row r="10" spans="2:5" x14ac:dyDescent="0.2">
      <c r="B10" s="354" t="s">
        <v>552</v>
      </c>
    </row>
    <row r="11" spans="2:5" x14ac:dyDescent="0.2">
      <c r="C11" s="354"/>
    </row>
    <row r="12" spans="2:5" x14ac:dyDescent="0.2">
      <c r="B12" s="357"/>
      <c r="C12" s="365" t="s">
        <v>553</v>
      </c>
      <c r="D12" s="365" t="s">
        <v>554</v>
      </c>
      <c r="E12" s="365" t="s">
        <v>555</v>
      </c>
    </row>
    <row r="13" spans="2:5" x14ac:dyDescent="0.2">
      <c r="B13" s="358" t="s">
        <v>501</v>
      </c>
      <c r="C13" s="626" t="s">
        <v>556</v>
      </c>
      <c r="D13" s="627">
        <v>567.03427499999998</v>
      </c>
      <c r="E13" s="533">
        <f>IF(C$4=0,0,D13/C$4*100)</f>
        <v>79.421017819808583</v>
      </c>
    </row>
    <row r="14" spans="2:5" x14ac:dyDescent="0.2">
      <c r="B14" s="359"/>
      <c r="C14" s="628" t="s">
        <v>557</v>
      </c>
      <c r="D14" s="627">
        <v>56.622332999999998</v>
      </c>
      <c r="E14" s="534">
        <f>IF(C$4=0,0,D14/C$4*100)</f>
        <v>7.9307433720688856</v>
      </c>
    </row>
    <row r="15" spans="2:5" x14ac:dyDescent="0.2">
      <c r="B15" s="359"/>
      <c r="C15" s="628" t="s">
        <v>558</v>
      </c>
      <c r="D15" s="627">
        <v>90.303362000000007</v>
      </c>
      <c r="E15" s="534">
        <f>IF(C$4=0,0,D15/C$4*100)</f>
        <v>12.648238808122535</v>
      </c>
    </row>
    <row r="16" spans="2:5" x14ac:dyDescent="0.2">
      <c r="B16" s="360"/>
      <c r="C16" s="629" t="s">
        <v>559</v>
      </c>
      <c r="D16" s="630">
        <f>D15+D14</f>
        <v>146.92569500000002</v>
      </c>
      <c r="E16" s="535">
        <f>IF(C$4=0,0,D16/C$4*100)</f>
        <v>20.578982180191421</v>
      </c>
    </row>
    <row r="17" spans="2:5" x14ac:dyDescent="0.2">
      <c r="B17" s="361"/>
      <c r="C17" s="628"/>
      <c r="D17" s="631"/>
      <c r="E17" s="367"/>
    </row>
    <row r="18" spans="2:5" x14ac:dyDescent="0.2">
      <c r="B18" s="358" t="s">
        <v>20</v>
      </c>
      <c r="C18" s="626" t="s">
        <v>556</v>
      </c>
      <c r="D18" s="366">
        <v>105.311182</v>
      </c>
      <c r="E18" s="533">
        <f>IF(C$5=0,0,D18/C$5*100)</f>
        <v>50.159273792173146</v>
      </c>
    </row>
    <row r="19" spans="2:5" x14ac:dyDescent="0.2">
      <c r="B19" s="359"/>
      <c r="C19" s="628" t="s">
        <v>557</v>
      </c>
      <c r="D19" s="627">
        <v>39.84158</v>
      </c>
      <c r="E19" s="534">
        <f>IF(C$5=0,0,D19/C$5*100)</f>
        <v>18.976377261939476</v>
      </c>
    </row>
    <row r="20" spans="2:5" x14ac:dyDescent="0.2">
      <c r="B20" s="359"/>
      <c r="C20" s="628" t="s">
        <v>558</v>
      </c>
      <c r="D20" s="627">
        <v>64.800799999999995</v>
      </c>
      <c r="E20" s="534">
        <f>IF(C$5=0,0,D20/C$5*100)</f>
        <v>30.864348945887372</v>
      </c>
    </row>
    <row r="21" spans="2:5" x14ac:dyDescent="0.2">
      <c r="B21" s="360"/>
      <c r="C21" s="629" t="s">
        <v>559</v>
      </c>
      <c r="D21" s="630">
        <f>D20+D19</f>
        <v>104.64238</v>
      </c>
      <c r="E21" s="535">
        <f>IF(C$5=0,0,D21/C$5*100)</f>
        <v>49.840726207826854</v>
      </c>
    </row>
    <row r="22" spans="2:5" x14ac:dyDescent="0.2">
      <c r="B22" s="361"/>
      <c r="C22" s="628"/>
      <c r="D22" s="631"/>
      <c r="E22" s="367"/>
    </row>
    <row r="23" spans="2:5" x14ac:dyDescent="0.2">
      <c r="B23" s="358" t="s">
        <v>502</v>
      </c>
      <c r="C23" s="626" t="s">
        <v>556</v>
      </c>
      <c r="D23" s="366">
        <v>156.62722299999999</v>
      </c>
      <c r="E23" s="533">
        <f>IF(C$6=0,0,D23/C$6*100)</f>
        <v>61.454068029513678</v>
      </c>
    </row>
    <row r="24" spans="2:5" x14ac:dyDescent="0.2">
      <c r="B24" s="359"/>
      <c r="C24" s="628" t="s">
        <v>557</v>
      </c>
      <c r="D24" s="627">
        <v>20.192298999999998</v>
      </c>
      <c r="E24" s="534">
        <f>IF(C$6=0,0,D24/C$6*100)</f>
        <v>7.9226260457818425</v>
      </c>
    </row>
    <row r="25" spans="2:5" x14ac:dyDescent="0.2">
      <c r="B25" s="359"/>
      <c r="C25" s="628" t="s">
        <v>558</v>
      </c>
      <c r="D25" s="627">
        <v>78.049240999999995</v>
      </c>
      <c r="E25" s="534">
        <f>IF(C$6=0,0,D25/C$6*100)</f>
        <v>30.623305924704468</v>
      </c>
    </row>
    <row r="26" spans="2:5" x14ac:dyDescent="0.2">
      <c r="B26" s="360"/>
      <c r="C26" s="629" t="s">
        <v>559</v>
      </c>
      <c r="D26" s="630">
        <f>D25+D24</f>
        <v>98.241539999999986</v>
      </c>
      <c r="E26" s="535">
        <f>IF(C$6=0,0,D26/C$6*100)</f>
        <v>38.545931970486315</v>
      </c>
    </row>
    <row r="27" spans="2:5" x14ac:dyDescent="0.2">
      <c r="B27" s="361"/>
      <c r="C27" s="628"/>
      <c r="D27" s="631"/>
      <c r="E27" s="367"/>
    </row>
    <row r="28" spans="2:5" x14ac:dyDescent="0.2">
      <c r="B28" s="601" t="s">
        <v>503</v>
      </c>
      <c r="C28" s="626" t="s">
        <v>556</v>
      </c>
      <c r="D28" s="366">
        <v>596.91209600000002</v>
      </c>
      <c r="E28" s="533">
        <f>IF(C$7=0,0,D28/C$7*100)</f>
        <v>99.013432665718696</v>
      </c>
    </row>
    <row r="29" spans="2:5" x14ac:dyDescent="0.2">
      <c r="B29" s="359"/>
      <c r="C29" s="628" t="s">
        <v>557</v>
      </c>
      <c r="D29" s="627">
        <v>0</v>
      </c>
      <c r="E29" s="534">
        <f>IF(C$7=0,0,D29/C$7*100)</f>
        <v>0</v>
      </c>
    </row>
    <row r="30" spans="2:5" x14ac:dyDescent="0.2">
      <c r="B30" s="359"/>
      <c r="C30" s="628" t="s">
        <v>558</v>
      </c>
      <c r="D30" s="627">
        <v>5.9476170000000002</v>
      </c>
      <c r="E30" s="534">
        <f>IF(C$7=0,0,D30/C$7*100)</f>
        <v>0.98656733428130061</v>
      </c>
    </row>
    <row r="31" spans="2:5" x14ac:dyDescent="0.2">
      <c r="B31" s="360"/>
      <c r="C31" s="629" t="s">
        <v>559</v>
      </c>
      <c r="D31" s="630">
        <f>D30+D29</f>
        <v>5.9476170000000002</v>
      </c>
      <c r="E31" s="535">
        <f>IF(C$7=0,0,D31/C$7*100)</f>
        <v>0.98656733428130061</v>
      </c>
    </row>
    <row r="32" spans="2:5" x14ac:dyDescent="0.2">
      <c r="C32" s="632"/>
      <c r="D32" s="632"/>
    </row>
    <row r="33" spans="2:6" x14ac:dyDescent="0.2">
      <c r="C33" s="632"/>
      <c r="D33" s="632"/>
    </row>
    <row r="34" spans="2:6" x14ac:dyDescent="0.2">
      <c r="B34" s="354" t="s">
        <v>560</v>
      </c>
      <c r="C34" s="632"/>
      <c r="D34" s="632"/>
    </row>
    <row r="35" spans="2:6" x14ac:dyDescent="0.2">
      <c r="C35" s="632"/>
      <c r="D35" s="632"/>
    </row>
    <row r="36" spans="2:6" x14ac:dyDescent="0.2">
      <c r="B36" s="357"/>
      <c r="C36" s="365" t="s">
        <v>561</v>
      </c>
      <c r="D36" s="365" t="s">
        <v>562</v>
      </c>
      <c r="E36" s="365" t="s">
        <v>563</v>
      </c>
      <c r="F36" s="365" t="s">
        <v>564</v>
      </c>
    </row>
    <row r="37" spans="2:6" x14ac:dyDescent="0.2">
      <c r="B37" s="358" t="s">
        <v>501</v>
      </c>
      <c r="C37" s="369" t="s">
        <v>557</v>
      </c>
      <c r="D37" s="370">
        <v>0</v>
      </c>
      <c r="E37" s="536">
        <f>IF(C$4=0,0,D37/C$4*100)</f>
        <v>0</v>
      </c>
      <c r="F37" s="533">
        <f>IF(D$16=0,0,D37/D$16*100)</f>
        <v>0</v>
      </c>
    </row>
    <row r="38" spans="2:6" x14ac:dyDescent="0.2">
      <c r="B38" s="360"/>
      <c r="C38" s="371" t="s">
        <v>558</v>
      </c>
      <c r="D38" s="372">
        <v>0</v>
      </c>
      <c r="E38" s="537">
        <f>IF(C$4=0,0,D38/C$4*100)</f>
        <v>0</v>
      </c>
      <c r="F38" s="535">
        <f>IF(D$16=0,0,D38/D$16*100)</f>
        <v>0</v>
      </c>
    </row>
    <row r="39" spans="2:6" x14ac:dyDescent="0.2">
      <c r="C39" s="632"/>
      <c r="D39" s="627"/>
      <c r="E39" s="373"/>
      <c r="F39" s="373"/>
    </row>
    <row r="40" spans="2:6" x14ac:dyDescent="0.2">
      <c r="B40" s="358" t="s">
        <v>20</v>
      </c>
      <c r="C40" s="369" t="s">
        <v>557</v>
      </c>
      <c r="D40" s="370">
        <v>0</v>
      </c>
      <c r="E40" s="536">
        <f>IF(C$5=0,0,D40/C$5*100)</f>
        <v>0</v>
      </c>
      <c r="F40" s="533">
        <f>IF(D$21=0,0,D40/D$21*100)</f>
        <v>0</v>
      </c>
    </row>
    <row r="41" spans="2:6" x14ac:dyDescent="0.2">
      <c r="B41" s="360"/>
      <c r="C41" s="371" t="s">
        <v>558</v>
      </c>
      <c r="D41" s="372">
        <v>0</v>
      </c>
      <c r="E41" s="537">
        <f>IF(C$5=0,0,D41/C$5*100)</f>
        <v>0</v>
      </c>
      <c r="F41" s="535">
        <f>IF(D$21=0,0,D41/D$21*100)</f>
        <v>0</v>
      </c>
    </row>
    <row r="42" spans="2:6" x14ac:dyDescent="0.2">
      <c r="C42" s="374"/>
      <c r="D42" s="375"/>
      <c r="E42" s="373"/>
      <c r="F42" s="373"/>
    </row>
    <row r="43" spans="2:6" x14ac:dyDescent="0.2">
      <c r="B43" s="358" t="s">
        <v>502</v>
      </c>
      <c r="C43" s="369" t="s">
        <v>557</v>
      </c>
      <c r="D43" s="370">
        <v>0</v>
      </c>
      <c r="E43" s="536">
        <f>IF(C$6=0,0,D43/C$6*100)</f>
        <v>0</v>
      </c>
      <c r="F43" s="533">
        <f>IF(D$26=0,0,D43/D$26*100)</f>
        <v>0</v>
      </c>
    </row>
    <row r="44" spans="2:6" x14ac:dyDescent="0.2">
      <c r="B44" s="360"/>
      <c r="C44" s="371" t="s">
        <v>558</v>
      </c>
      <c r="D44" s="372">
        <v>0</v>
      </c>
      <c r="E44" s="537">
        <f>IF(C$6=0,0,D44/C$6*100)</f>
        <v>0</v>
      </c>
      <c r="F44" s="535">
        <f>IF(D$26=0,0,D44/D$26*100)</f>
        <v>0</v>
      </c>
    </row>
    <row r="45" spans="2:6" x14ac:dyDescent="0.2">
      <c r="C45" s="632"/>
      <c r="D45" s="375"/>
      <c r="E45" s="373"/>
      <c r="F45" s="373"/>
    </row>
    <row r="46" spans="2:6" x14ac:dyDescent="0.2">
      <c r="B46" s="358" t="s">
        <v>503</v>
      </c>
      <c r="C46" s="369" t="s">
        <v>557</v>
      </c>
      <c r="D46" s="370">
        <v>0</v>
      </c>
      <c r="E46" s="536">
        <f>IF(C$7=0,0,D46/C$7*100)</f>
        <v>0</v>
      </c>
      <c r="F46" s="533">
        <f>IF(D$31=0,0,D46/D$31*100)</f>
        <v>0</v>
      </c>
    </row>
    <row r="47" spans="2:6" x14ac:dyDescent="0.2">
      <c r="B47" s="360"/>
      <c r="C47" s="371" t="s">
        <v>558</v>
      </c>
      <c r="D47" s="372">
        <v>0</v>
      </c>
      <c r="E47" s="537">
        <f>IF(C$7=0,0,D47/C$7*100)</f>
        <v>0</v>
      </c>
      <c r="F47" s="535">
        <f>IF(D$31=0,0,D47/D$31*100)</f>
        <v>0</v>
      </c>
    </row>
    <row r="50" spans="2:6" x14ac:dyDescent="0.2">
      <c r="B50" s="354" t="s">
        <v>565</v>
      </c>
    </row>
    <row r="51" spans="2:6" x14ac:dyDescent="0.2">
      <c r="C51" s="632"/>
      <c r="D51" s="632"/>
    </row>
    <row r="52" spans="2:6" x14ac:dyDescent="0.2">
      <c r="B52" s="357"/>
      <c r="C52" s="365" t="s">
        <v>566</v>
      </c>
      <c r="D52" s="365" t="s">
        <v>562</v>
      </c>
      <c r="E52" s="365" t="s">
        <v>563</v>
      </c>
      <c r="F52" s="365" t="s">
        <v>564</v>
      </c>
    </row>
    <row r="53" spans="2:6" x14ac:dyDescent="0.2">
      <c r="B53" s="358" t="s">
        <v>501</v>
      </c>
      <c r="C53" s="369" t="s">
        <v>557</v>
      </c>
      <c r="D53" s="370">
        <v>36.505094</v>
      </c>
      <c r="E53" s="536">
        <f>IF(C$4=0,0,D53/C$4*100)</f>
        <v>5.1130449232328807</v>
      </c>
      <c r="F53" s="533">
        <f>IF(D$16=0,0,D53/D$16*100)</f>
        <v>24.845956318260054</v>
      </c>
    </row>
    <row r="54" spans="2:6" x14ac:dyDescent="0.2">
      <c r="B54" s="360"/>
      <c r="C54" s="371" t="s">
        <v>558</v>
      </c>
      <c r="D54" s="372">
        <v>70.617133999999993</v>
      </c>
      <c r="E54" s="537">
        <f>IF(C$4=0,0,D54/C$4*100)</f>
        <v>9.8909094301183291</v>
      </c>
      <c r="F54" s="535">
        <f>IF(D$16=0,0,D54/D$16*100)</f>
        <v>48.063161450418853</v>
      </c>
    </row>
    <row r="55" spans="2:6" x14ac:dyDescent="0.2">
      <c r="C55" s="632"/>
      <c r="D55" s="627"/>
      <c r="E55" s="373"/>
      <c r="F55" s="373"/>
    </row>
    <row r="56" spans="2:6" x14ac:dyDescent="0.2">
      <c r="B56" s="358" t="s">
        <v>20</v>
      </c>
      <c r="C56" s="369" t="s">
        <v>557</v>
      </c>
      <c r="D56" s="370">
        <v>32.802428999999997</v>
      </c>
      <c r="E56" s="536">
        <f>IF(C$5=0,0,D56/C$5*100)</f>
        <v>15.6236591975515</v>
      </c>
      <c r="F56" s="533">
        <f>IF(D$21=0,0,D56/D$21*100)</f>
        <v>31.347174060834622</v>
      </c>
    </row>
    <row r="57" spans="2:6" x14ac:dyDescent="0.2">
      <c r="B57" s="360"/>
      <c r="C57" s="371" t="s">
        <v>558</v>
      </c>
      <c r="D57" s="372">
        <v>58.461297000000002</v>
      </c>
      <c r="E57" s="537">
        <f>IF(C$5=0,0,D57/C$5*100)</f>
        <v>27.844870286125463</v>
      </c>
      <c r="F57" s="535">
        <f>IF(D$21=0,0,D57/D$21*100)</f>
        <v>55.86770579950494</v>
      </c>
    </row>
    <row r="58" spans="2:6" x14ac:dyDescent="0.2">
      <c r="C58" s="374"/>
      <c r="D58" s="375"/>
      <c r="E58" s="373"/>
      <c r="F58" s="373"/>
    </row>
    <row r="59" spans="2:6" x14ac:dyDescent="0.2">
      <c r="B59" s="358" t="s">
        <v>502</v>
      </c>
      <c r="C59" s="369" t="s">
        <v>557</v>
      </c>
      <c r="D59" s="370">
        <v>16.901941999999998</v>
      </c>
      <c r="E59" s="536">
        <f>IF(C$6=0,0,D59/C$6*100)</f>
        <v>6.6316255476156565</v>
      </c>
      <c r="F59" s="533">
        <f>IF(D$26=0,0,D59/D$26*100)</f>
        <v>17.204475825602898</v>
      </c>
    </row>
    <row r="60" spans="2:6" x14ac:dyDescent="0.2">
      <c r="B60" s="360"/>
      <c r="C60" s="371" t="s">
        <v>558</v>
      </c>
      <c r="D60" s="372">
        <v>69.164445000000001</v>
      </c>
      <c r="E60" s="537">
        <f>IF(C$6=0,0,D60/C$6*100)</f>
        <v>27.137278097904844</v>
      </c>
      <c r="F60" s="535">
        <f>IF(D$26=0,0,D60/D$26*100)</f>
        <v>70.402443813482577</v>
      </c>
    </row>
    <row r="61" spans="2:6" x14ac:dyDescent="0.2">
      <c r="C61" s="632"/>
      <c r="D61" s="375"/>
      <c r="E61" s="373"/>
      <c r="F61" s="373"/>
    </row>
    <row r="62" spans="2:6" x14ac:dyDescent="0.2">
      <c r="B62" s="358" t="s">
        <v>503</v>
      </c>
      <c r="C62" s="369" t="s">
        <v>557</v>
      </c>
      <c r="D62" s="370">
        <v>0</v>
      </c>
      <c r="E62" s="536">
        <f>IF(C$7=0,0,D62/C$7*100)</f>
        <v>0</v>
      </c>
      <c r="F62" s="533">
        <f>IF(D$31=0,0,D62/D$31*100)</f>
        <v>0</v>
      </c>
    </row>
    <row r="63" spans="2:6" x14ac:dyDescent="0.2">
      <c r="B63" s="360"/>
      <c r="C63" s="371" t="s">
        <v>558</v>
      </c>
      <c r="D63" s="372">
        <v>5.9476170000000002</v>
      </c>
      <c r="E63" s="537">
        <f>IF(C$7=0,0,D63/C$7*100)</f>
        <v>0.98656733428130061</v>
      </c>
      <c r="F63" s="535">
        <f>IF(D$31=0,0,D63/D$31*100)</f>
        <v>100</v>
      </c>
    </row>
    <row r="64" spans="2:6" x14ac:dyDescent="0.2">
      <c r="C64" s="632"/>
      <c r="D64" s="374"/>
    </row>
    <row r="65" spans="2:6" x14ac:dyDescent="0.2">
      <c r="C65" s="632"/>
      <c r="D65" s="374"/>
    </row>
    <row r="66" spans="2:6" x14ac:dyDescent="0.2">
      <c r="B66" s="354" t="s">
        <v>567</v>
      </c>
    </row>
    <row r="67" spans="2:6" x14ac:dyDescent="0.2">
      <c r="C67" s="632"/>
      <c r="D67" s="632"/>
    </row>
    <row r="68" spans="2:6" x14ac:dyDescent="0.2">
      <c r="B68" s="357"/>
      <c r="C68" s="365" t="s">
        <v>568</v>
      </c>
      <c r="D68" s="365" t="s">
        <v>562</v>
      </c>
      <c r="E68" s="365" t="s">
        <v>563</v>
      </c>
      <c r="F68" s="365" t="s">
        <v>564</v>
      </c>
    </row>
    <row r="69" spans="2:6" x14ac:dyDescent="0.2">
      <c r="B69" s="358" t="s">
        <v>501</v>
      </c>
      <c r="C69" s="369" t="s">
        <v>557</v>
      </c>
      <c r="D69" s="370">
        <v>20.117239000000001</v>
      </c>
      <c r="E69" s="536">
        <f>IF(C$4=0,0,D69/C$4*100)</f>
        <v>2.8176984488360044</v>
      </c>
      <c r="F69" s="533">
        <f>IF(D$16=0,0,D69/D$16*100)</f>
        <v>13.692117638102715</v>
      </c>
    </row>
    <row r="70" spans="2:6" x14ac:dyDescent="0.2">
      <c r="B70" s="360"/>
      <c r="C70" s="371" t="s">
        <v>558</v>
      </c>
      <c r="D70" s="372">
        <v>19.686228</v>
      </c>
      <c r="E70" s="537">
        <f>IF(C$4=0,0,D70/C$4*100)</f>
        <v>2.7573293780042039</v>
      </c>
      <c r="F70" s="535">
        <f>IF(D$16=0,0,D70/D$16*100)</f>
        <v>13.39876459321836</v>
      </c>
    </row>
    <row r="71" spans="2:6" x14ac:dyDescent="0.2">
      <c r="C71" s="632"/>
      <c r="D71" s="627"/>
      <c r="E71" s="373"/>
      <c r="F71" s="373"/>
    </row>
    <row r="72" spans="2:6" x14ac:dyDescent="0.2">
      <c r="B72" s="358" t="s">
        <v>20</v>
      </c>
      <c r="C72" s="369" t="s">
        <v>557</v>
      </c>
      <c r="D72" s="370">
        <v>7.0391510000000004</v>
      </c>
      <c r="E72" s="536">
        <f>IF(C$5=0,0,D72/C$5*100)</f>
        <v>3.3527180643879717</v>
      </c>
      <c r="F72" s="533">
        <f>IF(D$21=0,0,D72/D$21*100)</f>
        <v>6.7268643928014642</v>
      </c>
    </row>
    <row r="73" spans="2:6" x14ac:dyDescent="0.2">
      <c r="B73" s="360"/>
      <c r="C73" s="371" t="s">
        <v>558</v>
      </c>
      <c r="D73" s="372">
        <v>6.3395029999999997</v>
      </c>
      <c r="E73" s="537">
        <f>IF(C$5=0,0,D73/C$5*100)</f>
        <v>3.0194786597619143</v>
      </c>
      <c r="F73" s="535">
        <f>IF(D$21=0,0,D73/D$21*100)</f>
        <v>6.0582557468589684</v>
      </c>
    </row>
    <row r="74" spans="2:6" x14ac:dyDescent="0.2">
      <c r="C74" s="374"/>
      <c r="D74" s="375"/>
      <c r="E74" s="373"/>
      <c r="F74" s="373"/>
    </row>
    <row r="75" spans="2:6" x14ac:dyDescent="0.2">
      <c r="B75" s="358" t="s">
        <v>502</v>
      </c>
      <c r="C75" s="369" t="s">
        <v>557</v>
      </c>
      <c r="D75" s="370">
        <v>3.2903570000000002</v>
      </c>
      <c r="E75" s="536">
        <f>IF(C$6=0,0,D75/C$6*100)</f>
        <v>1.2910004981661876</v>
      </c>
      <c r="F75" s="533">
        <f>IF(D$26=0,0,D75/D$26*100)</f>
        <v>3.3492522613143083</v>
      </c>
    </row>
    <row r="76" spans="2:6" x14ac:dyDescent="0.2">
      <c r="B76" s="360"/>
      <c r="C76" s="371" t="s">
        <v>558</v>
      </c>
      <c r="D76" s="372">
        <v>8.8847959999999997</v>
      </c>
      <c r="E76" s="537">
        <f>IF(C$6=0,0,D76/C$6*100)</f>
        <v>3.4860278267996301</v>
      </c>
      <c r="F76" s="535">
        <f>IF(D$26=0,0,D76/D$26*100)</f>
        <v>9.0438280996002316</v>
      </c>
    </row>
    <row r="77" spans="2:6" x14ac:dyDescent="0.2">
      <c r="C77" s="632"/>
      <c r="D77" s="375"/>
      <c r="E77" s="373"/>
      <c r="F77" s="373"/>
    </row>
    <row r="78" spans="2:6" x14ac:dyDescent="0.2">
      <c r="B78" s="358" t="s">
        <v>503</v>
      </c>
      <c r="C78" s="369" t="s">
        <v>557</v>
      </c>
      <c r="D78" s="370">
        <v>0</v>
      </c>
      <c r="E78" s="536">
        <f>IF(C$7=0,0,D78/C$7*100)</f>
        <v>0</v>
      </c>
      <c r="F78" s="533">
        <f>IF(D$31=0,0,D78/D$31*100)</f>
        <v>0</v>
      </c>
    </row>
    <row r="79" spans="2:6" x14ac:dyDescent="0.2">
      <c r="B79" s="360"/>
      <c r="C79" s="371" t="s">
        <v>558</v>
      </c>
      <c r="D79" s="372">
        <v>0</v>
      </c>
      <c r="E79" s="537">
        <f>IF(C$7=0,0,D79/C$7*100)</f>
        <v>0</v>
      </c>
      <c r="F79" s="535">
        <f>IF(D$31=0,0,D79/D$31*100)</f>
        <v>0</v>
      </c>
    </row>
    <row r="82" spans="2:6" x14ac:dyDescent="0.2">
      <c r="B82" s="376"/>
      <c r="C82" s="377"/>
      <c r="D82" s="377"/>
      <c r="E82" s="377"/>
      <c r="F82" s="377"/>
    </row>
    <row r="83" spans="2:6" x14ac:dyDescent="0.2">
      <c r="B83" s="377"/>
      <c r="C83" s="633"/>
      <c r="D83" s="633"/>
      <c r="E83" s="377"/>
      <c r="F83" s="377"/>
    </row>
    <row r="84" spans="2:6" x14ac:dyDescent="0.2">
      <c r="B84" s="378"/>
      <c r="C84" s="379"/>
      <c r="D84" s="379"/>
      <c r="E84" s="379"/>
      <c r="F84" s="379"/>
    </row>
    <row r="85" spans="2:6" x14ac:dyDescent="0.2">
      <c r="B85" s="377"/>
      <c r="C85" s="377"/>
      <c r="D85" s="377"/>
      <c r="E85" s="380"/>
      <c r="F85" s="380"/>
    </row>
    <row r="86" spans="2:6" x14ac:dyDescent="0.2">
      <c r="B86" s="377"/>
      <c r="C86" s="377"/>
      <c r="D86" s="377"/>
      <c r="E86" s="380"/>
      <c r="F86" s="380"/>
    </row>
    <row r="87" spans="2:6" x14ac:dyDescent="0.2">
      <c r="B87" s="377"/>
      <c r="C87" s="633"/>
      <c r="D87" s="633"/>
      <c r="E87" s="380"/>
      <c r="F87" s="380"/>
    </row>
    <row r="88" spans="2:6" x14ac:dyDescent="0.2">
      <c r="B88" s="377"/>
      <c r="C88" s="377"/>
      <c r="D88" s="377"/>
      <c r="E88" s="380"/>
      <c r="F88" s="380"/>
    </row>
    <row r="89" spans="2:6" x14ac:dyDescent="0.2">
      <c r="B89" s="377"/>
      <c r="C89" s="377"/>
      <c r="D89" s="377"/>
      <c r="E89" s="380"/>
      <c r="F89" s="380"/>
    </row>
    <row r="90" spans="2:6" x14ac:dyDescent="0.2">
      <c r="B90" s="377"/>
      <c r="C90" s="381"/>
      <c r="D90" s="381"/>
      <c r="E90" s="380"/>
      <c r="F90" s="380"/>
    </row>
    <row r="91" spans="2:6" x14ac:dyDescent="0.2">
      <c r="B91" s="377"/>
      <c r="C91" s="377"/>
      <c r="D91" s="377"/>
      <c r="E91" s="380"/>
      <c r="F91" s="380"/>
    </row>
    <row r="92" spans="2:6" x14ac:dyDescent="0.2">
      <c r="B92" s="377"/>
      <c r="C92" s="377"/>
      <c r="D92" s="377"/>
      <c r="E92" s="380"/>
      <c r="F92" s="380"/>
    </row>
    <row r="93" spans="2:6" x14ac:dyDescent="0.2">
      <c r="B93" s="377"/>
      <c r="C93" s="633"/>
      <c r="D93" s="381"/>
      <c r="E93" s="380"/>
      <c r="F93" s="380"/>
    </row>
    <row r="94" spans="2:6" x14ac:dyDescent="0.2">
      <c r="B94" s="377"/>
      <c r="C94" s="377"/>
      <c r="D94" s="377"/>
      <c r="E94" s="380"/>
      <c r="F94" s="380"/>
    </row>
    <row r="95" spans="2:6" x14ac:dyDescent="0.2">
      <c r="B95" s="377"/>
      <c r="C95" s="377"/>
      <c r="D95" s="377"/>
      <c r="E95" s="380"/>
      <c r="F95" s="380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4"/>
    <col min="2" max="2" width="23.25" style="364" customWidth="1"/>
    <col min="3" max="7" width="20.625" style="364" customWidth="1"/>
    <col min="8" max="16384" width="9" style="364"/>
  </cols>
  <sheetData>
    <row r="3" spans="2:7" x14ac:dyDescent="0.2">
      <c r="B3" s="368" t="s">
        <v>569</v>
      </c>
    </row>
    <row r="4" spans="2:7" ht="13.5" thickBot="1" x14ac:dyDescent="0.25"/>
    <row r="5" spans="2:7" x14ac:dyDescent="0.2">
      <c r="B5" s="382" t="s">
        <v>570</v>
      </c>
      <c r="C5" s="856" t="s">
        <v>172</v>
      </c>
      <c r="D5" s="857"/>
      <c r="E5" s="857"/>
      <c r="F5" s="857"/>
      <c r="G5" s="858"/>
    </row>
    <row r="6" spans="2:7" ht="25.5" x14ac:dyDescent="0.2">
      <c r="B6" s="385" t="s">
        <v>576</v>
      </c>
      <c r="C6" s="383" t="s">
        <v>572</v>
      </c>
      <c r="D6" s="383" t="s">
        <v>573</v>
      </c>
      <c r="E6" s="383" t="s">
        <v>574</v>
      </c>
      <c r="F6" s="384" t="s">
        <v>575</v>
      </c>
      <c r="G6" s="386" t="s">
        <v>577</v>
      </c>
    </row>
    <row r="7" spans="2:7" x14ac:dyDescent="0.2">
      <c r="B7" s="387" t="str">
        <f>Index!$B$4</f>
        <v>Cumbria and Lancashire</v>
      </c>
      <c r="C7" s="666">
        <f>SUM(C8:C11)</f>
        <v>932</v>
      </c>
      <c r="D7" s="666">
        <f t="shared" ref="D7:G7" si="0">SUM(D8:D11)</f>
        <v>43</v>
      </c>
      <c r="E7" s="666">
        <f t="shared" si="0"/>
        <v>18</v>
      </c>
      <c r="F7" s="666">
        <f t="shared" si="0"/>
        <v>67</v>
      </c>
      <c r="G7" s="667">
        <f t="shared" si="0"/>
        <v>12</v>
      </c>
    </row>
    <row r="8" spans="2:7" x14ac:dyDescent="0.2">
      <c r="B8" s="388" t="s">
        <v>501</v>
      </c>
      <c r="C8" s="668">
        <v>344</v>
      </c>
      <c r="D8" s="669">
        <v>17</v>
      </c>
      <c r="E8" s="669">
        <v>5</v>
      </c>
      <c r="F8" s="669">
        <v>24</v>
      </c>
      <c r="G8" s="670">
        <v>4</v>
      </c>
    </row>
    <row r="9" spans="2:7" x14ac:dyDescent="0.2">
      <c r="B9" s="388" t="s">
        <v>20</v>
      </c>
      <c r="C9" s="669">
        <v>118</v>
      </c>
      <c r="D9" s="669">
        <v>5</v>
      </c>
      <c r="E9" s="669">
        <v>4</v>
      </c>
      <c r="F9" s="669">
        <v>8</v>
      </c>
      <c r="G9" s="670">
        <v>1</v>
      </c>
    </row>
    <row r="10" spans="2:7" x14ac:dyDescent="0.2">
      <c r="B10" s="388" t="s">
        <v>502</v>
      </c>
      <c r="C10" s="669">
        <v>160</v>
      </c>
      <c r="D10" s="669">
        <v>2</v>
      </c>
      <c r="E10" s="669">
        <v>2</v>
      </c>
      <c r="F10" s="669">
        <v>13</v>
      </c>
      <c r="G10" s="670">
        <v>2</v>
      </c>
    </row>
    <row r="11" spans="2:7" ht="13.5" thickBot="1" x14ac:dyDescent="0.25">
      <c r="B11" s="396" t="s">
        <v>503</v>
      </c>
      <c r="C11" s="671">
        <v>310</v>
      </c>
      <c r="D11" s="671">
        <v>19</v>
      </c>
      <c r="E11" s="671">
        <v>7</v>
      </c>
      <c r="F11" s="671">
        <v>22</v>
      </c>
      <c r="G11" s="672">
        <v>5</v>
      </c>
    </row>
    <row r="13" spans="2:7" ht="13.5" thickBot="1" x14ac:dyDescent="0.25"/>
    <row r="14" spans="2:7" x14ac:dyDescent="0.2">
      <c r="B14" s="382" t="s">
        <v>578</v>
      </c>
      <c r="C14" s="856" t="s">
        <v>172</v>
      </c>
      <c r="D14" s="857"/>
      <c r="E14" s="857"/>
      <c r="F14" s="857"/>
      <c r="G14" s="858"/>
    </row>
    <row r="15" spans="2:7" ht="25.5" x14ac:dyDescent="0.2">
      <c r="B15" s="385" t="s">
        <v>576</v>
      </c>
      <c r="C15" s="383" t="s">
        <v>572</v>
      </c>
      <c r="D15" s="383" t="s">
        <v>573</v>
      </c>
      <c r="E15" s="383" t="s">
        <v>574</v>
      </c>
      <c r="F15" s="384" t="s">
        <v>575</v>
      </c>
      <c r="G15" s="386" t="s">
        <v>577</v>
      </c>
    </row>
    <row r="16" spans="2:7" x14ac:dyDescent="0.2">
      <c r="B16" s="387" t="str">
        <f>Index!$B$4</f>
        <v>Cumbria and Lancashire</v>
      </c>
      <c r="C16" s="571">
        <f t="shared" ref="C16:G16" si="1">IF(SUM($C7:$G7)=0,0,C7/SUM($C7:$G7))</f>
        <v>0.86940298507462688</v>
      </c>
      <c r="D16" s="571">
        <f t="shared" si="1"/>
        <v>4.0111940298507461E-2</v>
      </c>
      <c r="E16" s="571">
        <f t="shared" si="1"/>
        <v>1.6791044776119403E-2</v>
      </c>
      <c r="F16" s="571">
        <f t="shared" si="1"/>
        <v>6.25E-2</v>
      </c>
      <c r="G16" s="572">
        <f t="shared" si="1"/>
        <v>1.1194029850746268E-2</v>
      </c>
    </row>
    <row r="17" spans="2:7" x14ac:dyDescent="0.2">
      <c r="B17" s="388" t="s">
        <v>501</v>
      </c>
      <c r="C17" s="573">
        <v>0.87309644670050757</v>
      </c>
      <c r="D17" s="573">
        <v>4.3147208121827409E-2</v>
      </c>
      <c r="E17" s="573">
        <v>1.2690355329949238E-2</v>
      </c>
      <c r="F17" s="573">
        <v>6.0913705583756347E-2</v>
      </c>
      <c r="G17" s="574">
        <v>1.015228426395939E-2</v>
      </c>
    </row>
    <row r="18" spans="2:7" x14ac:dyDescent="0.2">
      <c r="B18" s="388" t="s">
        <v>20</v>
      </c>
      <c r="C18" s="573">
        <v>0.86764705882352944</v>
      </c>
      <c r="D18" s="573">
        <v>3.6764705882352942E-2</v>
      </c>
      <c r="E18" s="573">
        <v>2.9411764705882353E-2</v>
      </c>
      <c r="F18" s="573">
        <v>5.8823529411764705E-2</v>
      </c>
      <c r="G18" s="574">
        <v>7.3529411764705881E-3</v>
      </c>
    </row>
    <row r="19" spans="2:7" x14ac:dyDescent="0.2">
      <c r="B19" s="388" t="s">
        <v>502</v>
      </c>
      <c r="C19" s="573">
        <v>0.8938547486033519</v>
      </c>
      <c r="D19" s="573">
        <v>1.11731843575419E-2</v>
      </c>
      <c r="E19" s="573">
        <v>1.11731843575419E-2</v>
      </c>
      <c r="F19" s="573">
        <v>7.2625698324022353E-2</v>
      </c>
      <c r="G19" s="574">
        <v>1.11731843575419E-2</v>
      </c>
    </row>
    <row r="20" spans="2:7" ht="13.5" thickBot="1" x14ac:dyDescent="0.25">
      <c r="B20" s="396" t="s">
        <v>503</v>
      </c>
      <c r="C20" s="575">
        <v>0.85399449035812669</v>
      </c>
      <c r="D20" s="575">
        <v>5.2341597796143252E-2</v>
      </c>
      <c r="E20" s="575">
        <v>1.928374655647383E-2</v>
      </c>
      <c r="F20" s="575">
        <v>6.0606060606060608E-2</v>
      </c>
      <c r="G20" s="576">
        <v>1.3774104683195593E-2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3"/>
    <col min="2" max="2" width="24.625" style="353" customWidth="1"/>
    <col min="3" max="8" width="15.625" style="353" customWidth="1"/>
    <col min="9" max="16384" width="9" style="353"/>
  </cols>
  <sheetData>
    <row r="4" spans="2:8" ht="13.5" thickBot="1" x14ac:dyDescent="0.25"/>
    <row r="5" spans="2:8" x14ac:dyDescent="0.2">
      <c r="B5" s="390" t="s">
        <v>570</v>
      </c>
      <c r="C5" s="859" t="s">
        <v>175</v>
      </c>
      <c r="D5" s="857"/>
      <c r="E5" s="857"/>
      <c r="F5" s="857"/>
      <c r="G5" s="857"/>
      <c r="H5" s="858"/>
    </row>
    <row r="6" spans="2:8" ht="25.5" customHeight="1" x14ac:dyDescent="0.2">
      <c r="B6" s="391" t="s">
        <v>571</v>
      </c>
      <c r="C6" s="392" t="s">
        <v>579</v>
      </c>
      <c r="D6" s="392" t="s">
        <v>580</v>
      </c>
      <c r="E6" s="392" t="s">
        <v>581</v>
      </c>
      <c r="F6" s="392" t="s">
        <v>582</v>
      </c>
      <c r="G6" s="392" t="s">
        <v>583</v>
      </c>
      <c r="H6" s="393" t="s">
        <v>584</v>
      </c>
    </row>
    <row r="7" spans="2:8" x14ac:dyDescent="0.2">
      <c r="B7" s="387" t="str">
        <f>Index!$B$4</f>
        <v>Cumbria and Lancashire</v>
      </c>
      <c r="C7" s="673">
        <v>824</v>
      </c>
      <c r="D7" s="673">
        <v>149</v>
      </c>
      <c r="E7" s="673">
        <v>46</v>
      </c>
      <c r="F7" s="673">
        <v>11</v>
      </c>
      <c r="G7" s="673">
        <v>11</v>
      </c>
      <c r="H7" s="674">
        <v>13</v>
      </c>
    </row>
    <row r="8" spans="2:8" x14ac:dyDescent="0.2">
      <c r="B8" s="388" t="s">
        <v>501</v>
      </c>
      <c r="C8" s="675">
        <v>299</v>
      </c>
      <c r="D8" s="675">
        <v>61</v>
      </c>
      <c r="E8" s="675">
        <v>11</v>
      </c>
      <c r="F8" s="675">
        <v>6</v>
      </c>
      <c r="G8" s="675">
        <v>6</v>
      </c>
      <c r="H8" s="676">
        <v>5</v>
      </c>
    </row>
    <row r="9" spans="2:8" x14ac:dyDescent="0.2">
      <c r="B9" s="388" t="s">
        <v>20</v>
      </c>
      <c r="C9" s="675">
        <v>96</v>
      </c>
      <c r="D9" s="675">
        <v>22</v>
      </c>
      <c r="E9" s="675">
        <v>10</v>
      </c>
      <c r="F9" s="675">
        <v>3</v>
      </c>
      <c r="G9" s="675">
        <v>1</v>
      </c>
      <c r="H9" s="676">
        <v>1</v>
      </c>
    </row>
    <row r="10" spans="2:8" x14ac:dyDescent="0.2">
      <c r="B10" s="388" t="s">
        <v>502</v>
      </c>
      <c r="C10" s="675">
        <v>145</v>
      </c>
      <c r="D10" s="675">
        <v>17</v>
      </c>
      <c r="E10" s="675">
        <v>8</v>
      </c>
      <c r="F10" s="675">
        <v>1</v>
      </c>
      <c r="G10" s="675">
        <v>2</v>
      </c>
      <c r="H10" s="676">
        <v>3</v>
      </c>
    </row>
    <row r="11" spans="2:8" ht="13.5" thickBot="1" x14ac:dyDescent="0.25">
      <c r="B11" s="395" t="s">
        <v>503</v>
      </c>
      <c r="C11" s="677">
        <v>284</v>
      </c>
      <c r="D11" s="677">
        <v>49</v>
      </c>
      <c r="E11" s="677">
        <v>17</v>
      </c>
      <c r="F11" s="677">
        <v>1</v>
      </c>
      <c r="G11" s="677">
        <v>2</v>
      </c>
      <c r="H11" s="678">
        <v>4</v>
      </c>
    </row>
    <row r="13" spans="2:8" ht="13.5" thickBot="1" x14ac:dyDescent="0.25"/>
    <row r="14" spans="2:8" x14ac:dyDescent="0.2">
      <c r="B14" s="390" t="s">
        <v>578</v>
      </c>
      <c r="C14" s="859" t="s">
        <v>175</v>
      </c>
      <c r="D14" s="857"/>
      <c r="E14" s="857"/>
      <c r="F14" s="857"/>
      <c r="G14" s="857"/>
      <c r="H14" s="858"/>
    </row>
    <row r="15" spans="2:8" x14ac:dyDescent="0.2">
      <c r="B15" s="391" t="s">
        <v>571</v>
      </c>
      <c r="C15" s="392" t="s">
        <v>579</v>
      </c>
      <c r="D15" s="392" t="s">
        <v>580</v>
      </c>
      <c r="E15" s="392" t="s">
        <v>581</v>
      </c>
      <c r="F15" s="392" t="s">
        <v>582</v>
      </c>
      <c r="G15" s="392" t="s">
        <v>583</v>
      </c>
      <c r="H15" s="393" t="s">
        <v>584</v>
      </c>
    </row>
    <row r="16" spans="2:8" x14ac:dyDescent="0.2">
      <c r="B16" s="387" t="str">
        <f>Index!$B$4</f>
        <v>Cumbria and Lancashire</v>
      </c>
      <c r="C16" s="577">
        <v>0.78178368121442121</v>
      </c>
      <c r="D16" s="577">
        <v>0.1413662239089184</v>
      </c>
      <c r="E16" s="577">
        <v>4.3643263757115747E-2</v>
      </c>
      <c r="F16" s="577">
        <v>1.0436432637571158E-2</v>
      </c>
      <c r="G16" s="577">
        <v>1.0436432637571158E-2</v>
      </c>
      <c r="H16" s="578">
        <v>1.2333965844402278E-2</v>
      </c>
    </row>
    <row r="17" spans="2:8" x14ac:dyDescent="0.2">
      <c r="B17" s="388" t="s">
        <v>501</v>
      </c>
      <c r="C17" s="579">
        <v>0.77061855670103097</v>
      </c>
      <c r="D17" s="579">
        <v>0.15721649484536082</v>
      </c>
      <c r="E17" s="579">
        <v>2.8350515463917526E-2</v>
      </c>
      <c r="F17" s="579">
        <v>1.5463917525773196E-2</v>
      </c>
      <c r="G17" s="579">
        <v>1.5463917525773196E-2</v>
      </c>
      <c r="H17" s="580">
        <v>1.2886597938144329E-2</v>
      </c>
    </row>
    <row r="18" spans="2:8" x14ac:dyDescent="0.2">
      <c r="B18" s="388" t="s">
        <v>20</v>
      </c>
      <c r="C18" s="579">
        <v>0.72180451127819545</v>
      </c>
      <c r="D18" s="579">
        <v>0.16541353383458646</v>
      </c>
      <c r="E18" s="579">
        <v>7.5187969924812026E-2</v>
      </c>
      <c r="F18" s="579">
        <v>2.2556390977443608E-2</v>
      </c>
      <c r="G18" s="579">
        <v>7.5187969924812026E-3</v>
      </c>
      <c r="H18" s="580">
        <v>7.5187969924812026E-3</v>
      </c>
    </row>
    <row r="19" spans="2:8" x14ac:dyDescent="0.2">
      <c r="B19" s="388" t="s">
        <v>502</v>
      </c>
      <c r="C19" s="579">
        <v>0.82386363636363635</v>
      </c>
      <c r="D19" s="579">
        <v>9.6590909090909088E-2</v>
      </c>
      <c r="E19" s="579">
        <v>4.5454545454545456E-2</v>
      </c>
      <c r="F19" s="579">
        <v>5.681818181818182E-3</v>
      </c>
      <c r="G19" s="579">
        <v>1.1363636363636364E-2</v>
      </c>
      <c r="H19" s="580">
        <v>1.7045454545454544E-2</v>
      </c>
    </row>
    <row r="20" spans="2:8" ht="13.5" thickBot="1" x14ac:dyDescent="0.25">
      <c r="B20" s="394" t="s">
        <v>503</v>
      </c>
      <c r="C20" s="581">
        <v>0.79551820728291311</v>
      </c>
      <c r="D20" s="581">
        <v>0.13725490196078433</v>
      </c>
      <c r="E20" s="581">
        <v>4.7619047619047616E-2</v>
      </c>
      <c r="F20" s="581">
        <v>2.8011204481792717E-3</v>
      </c>
      <c r="G20" s="581">
        <v>5.6022408963585435E-3</v>
      </c>
      <c r="H20" s="582">
        <v>1.1204481792717087E-2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3"/>
    <col min="2" max="2" width="31.25" style="353" customWidth="1"/>
    <col min="3" max="3" width="46.25" style="353" bestFit="1" customWidth="1"/>
    <col min="4" max="5" width="31.25" style="353" customWidth="1"/>
    <col min="6" max="6" width="29.625" style="353" bestFit="1" customWidth="1"/>
    <col min="7" max="7" width="50.875" style="353" bestFit="1" customWidth="1"/>
    <col min="8" max="16384" width="9" style="353"/>
  </cols>
  <sheetData>
    <row r="3" spans="1:6" x14ac:dyDescent="0.2">
      <c r="A3" s="356"/>
      <c r="B3" s="356" t="str">
        <f>Index!$B$4</f>
        <v>Cumbria and Lancashire</v>
      </c>
      <c r="C3" s="389"/>
    </row>
    <row r="4" spans="1:6" x14ac:dyDescent="0.2">
      <c r="A4" s="356"/>
    </row>
    <row r="5" spans="1:6" x14ac:dyDescent="0.2">
      <c r="B5" s="397" t="s">
        <v>585</v>
      </c>
    </row>
    <row r="6" spans="1:6" x14ac:dyDescent="0.2">
      <c r="B6" s="398"/>
      <c r="C6" s="399" t="s">
        <v>586</v>
      </c>
      <c r="D6" s="400" t="s">
        <v>587</v>
      </c>
      <c r="E6" s="389"/>
      <c r="F6" s="389"/>
    </row>
    <row r="7" spans="1:6" x14ac:dyDescent="0.2">
      <c r="B7" s="401" t="s">
        <v>501</v>
      </c>
      <c r="C7" s="402">
        <v>189</v>
      </c>
      <c r="D7" s="403">
        <v>408.75959999999998</v>
      </c>
      <c r="E7" s="389"/>
      <c r="F7" s="389"/>
    </row>
    <row r="8" spans="1:6" x14ac:dyDescent="0.2">
      <c r="B8" s="401" t="s">
        <v>20</v>
      </c>
      <c r="C8" s="402">
        <v>97</v>
      </c>
      <c r="D8" s="403">
        <v>146.78749999999999</v>
      </c>
      <c r="E8" s="389"/>
      <c r="F8" s="389"/>
    </row>
    <row r="9" spans="1:6" x14ac:dyDescent="0.2">
      <c r="B9" s="401" t="s">
        <v>502</v>
      </c>
      <c r="C9" s="402">
        <v>94</v>
      </c>
      <c r="D9" s="403">
        <v>187.03389999999999</v>
      </c>
      <c r="E9" s="389"/>
      <c r="F9" s="389"/>
    </row>
    <row r="10" spans="1:6" x14ac:dyDescent="0.2">
      <c r="B10" s="404" t="s">
        <v>503</v>
      </c>
      <c r="C10" s="405">
        <v>186</v>
      </c>
      <c r="D10" s="406">
        <v>384.42910000000001</v>
      </c>
      <c r="E10" s="389"/>
      <c r="F10" s="389"/>
    </row>
    <row r="11" spans="1:6" x14ac:dyDescent="0.2">
      <c r="B11" s="389"/>
      <c r="C11" s="389"/>
      <c r="D11" s="389"/>
      <c r="E11" s="389"/>
      <c r="F11" s="389"/>
    </row>
    <row r="12" spans="1:6" x14ac:dyDescent="0.2">
      <c r="B12" s="407"/>
      <c r="C12" s="408" t="s">
        <v>588</v>
      </c>
      <c r="D12" s="408" t="s">
        <v>589</v>
      </c>
      <c r="E12" s="408" t="s">
        <v>590</v>
      </c>
      <c r="F12" s="408" t="s">
        <v>591</v>
      </c>
    </row>
    <row r="13" spans="1:6" x14ac:dyDescent="0.2">
      <c r="B13" s="409" t="s">
        <v>501</v>
      </c>
      <c r="C13" s="410" t="s">
        <v>592</v>
      </c>
      <c r="D13" s="353">
        <v>20</v>
      </c>
      <c r="E13" s="411">
        <v>33.713720000000002</v>
      </c>
      <c r="F13" s="538">
        <f>IF(D$7=0,0,E13/D$7*100)</f>
        <v>8.2478111829055525</v>
      </c>
    </row>
    <row r="14" spans="1:6" x14ac:dyDescent="0.2">
      <c r="B14" s="404"/>
      <c r="C14" s="405" t="s">
        <v>593</v>
      </c>
      <c r="D14" s="412">
        <f>C7-D13</f>
        <v>169</v>
      </c>
      <c r="E14" s="413">
        <f>D7-E13</f>
        <v>375.04587999999995</v>
      </c>
      <c r="F14" s="539">
        <f>IF(D$7=0,0,E14/D$7*100)</f>
        <v>91.752188817094435</v>
      </c>
    </row>
    <row r="15" spans="1:6" x14ac:dyDescent="0.2">
      <c r="B15" s="402"/>
      <c r="C15" s="402"/>
      <c r="D15" s="402"/>
      <c r="E15" s="414"/>
      <c r="F15" s="415"/>
    </row>
    <row r="16" spans="1:6" x14ac:dyDescent="0.2">
      <c r="B16" s="409" t="s">
        <v>20</v>
      </c>
      <c r="C16" s="410" t="s">
        <v>592</v>
      </c>
      <c r="D16" s="410">
        <v>12</v>
      </c>
      <c r="E16" s="411">
        <v>20.005140000000001</v>
      </c>
      <c r="F16" s="538">
        <f>IF(D$8=0,0,E16/D$8*100)</f>
        <v>13.628640040875418</v>
      </c>
    </row>
    <row r="17" spans="2:11" x14ac:dyDescent="0.2">
      <c r="B17" s="404"/>
      <c r="C17" s="405" t="s">
        <v>593</v>
      </c>
      <c r="D17" s="412">
        <f>C8-D16</f>
        <v>85</v>
      </c>
      <c r="E17" s="413">
        <f>D8-E16</f>
        <v>126.78236</v>
      </c>
      <c r="F17" s="539">
        <f>IF(D$8=0,0,E17/D$8*100)</f>
        <v>86.37135995912459</v>
      </c>
    </row>
    <row r="18" spans="2:11" x14ac:dyDescent="0.2">
      <c r="B18" s="402"/>
      <c r="C18" s="402"/>
      <c r="D18" s="402"/>
      <c r="E18" s="414"/>
      <c r="F18" s="415"/>
    </row>
    <row r="19" spans="2:11" x14ac:dyDescent="0.2">
      <c r="B19" s="409" t="s">
        <v>502</v>
      </c>
      <c r="C19" s="410" t="s">
        <v>592</v>
      </c>
      <c r="D19" s="410">
        <v>11</v>
      </c>
      <c r="E19" s="411">
        <v>20.45016</v>
      </c>
      <c r="F19" s="538">
        <f>IF(D$9=0,0,E19/D$9*100)</f>
        <v>10.933932297834778</v>
      </c>
    </row>
    <row r="20" spans="2:11" x14ac:dyDescent="0.2">
      <c r="B20" s="404"/>
      <c r="C20" s="405" t="s">
        <v>593</v>
      </c>
      <c r="D20" s="412">
        <f>C9-D19</f>
        <v>83</v>
      </c>
      <c r="E20" s="413">
        <f>D9-E19</f>
        <v>166.58373999999998</v>
      </c>
      <c r="F20" s="539">
        <f>IF(D$9=0,0,E20/D$9*100)</f>
        <v>89.066067702165213</v>
      </c>
    </row>
    <row r="21" spans="2:11" x14ac:dyDescent="0.2">
      <c r="B21" s="402"/>
      <c r="C21" s="402"/>
      <c r="D21" s="402"/>
      <c r="E21" s="414"/>
      <c r="F21" s="415"/>
    </row>
    <row r="22" spans="2:11" x14ac:dyDescent="0.2">
      <c r="B22" s="409" t="s">
        <v>503</v>
      </c>
      <c r="C22" s="410" t="s">
        <v>592</v>
      </c>
      <c r="D22" s="410">
        <v>30</v>
      </c>
      <c r="E22" s="411">
        <v>60.02899</v>
      </c>
      <c r="F22" s="538">
        <f>IF(D$10=0,0,E22/D$10*100)</f>
        <v>15.615100417736327</v>
      </c>
    </row>
    <row r="23" spans="2:11" x14ac:dyDescent="0.2">
      <c r="B23" s="404"/>
      <c r="C23" s="405" t="s">
        <v>593</v>
      </c>
      <c r="D23" s="412">
        <f>C10-D22</f>
        <v>156</v>
      </c>
      <c r="E23" s="413">
        <f>D10-E22</f>
        <v>324.40010999999998</v>
      </c>
      <c r="F23" s="539">
        <f>IF(D$10=0,0,E23/D$10*100)</f>
        <v>84.384899582263671</v>
      </c>
    </row>
    <row r="24" spans="2:11" x14ac:dyDescent="0.2">
      <c r="B24" s="397" t="s">
        <v>594</v>
      </c>
      <c r="C24" s="402"/>
      <c r="D24" s="402"/>
      <c r="E24" s="402"/>
      <c r="F24" s="415"/>
    </row>
    <row r="25" spans="2:11" x14ac:dyDescent="0.2">
      <c r="B25" s="416"/>
      <c r="C25" s="399" t="s">
        <v>181</v>
      </c>
      <c r="D25" s="399" t="s">
        <v>589</v>
      </c>
      <c r="E25" s="399" t="s">
        <v>590</v>
      </c>
      <c r="F25" s="400" t="s">
        <v>595</v>
      </c>
      <c r="G25" s="400" t="s">
        <v>596</v>
      </c>
    </row>
    <row r="26" spans="2:11" x14ac:dyDescent="0.2">
      <c r="B26" s="409" t="s">
        <v>501</v>
      </c>
      <c r="C26" s="410" t="s">
        <v>597</v>
      </c>
      <c r="D26" s="410">
        <v>6</v>
      </c>
      <c r="E26" s="411">
        <v>13.57518</v>
      </c>
      <c r="F26" s="540">
        <f>IF(D$7=0,0,E26/D$7*100)</f>
        <v>3.32106695475776</v>
      </c>
      <c r="G26" s="538">
        <f>IF(E$13=0,0,E26/E$13*100)</f>
        <v>40.266040057282318</v>
      </c>
      <c r="I26" s="353" t="s">
        <v>598</v>
      </c>
      <c r="J26" s="353">
        <v>12</v>
      </c>
      <c r="K26" s="353" t="s">
        <v>599</v>
      </c>
    </row>
    <row r="27" spans="2:11" x14ac:dyDescent="0.2">
      <c r="B27" s="401"/>
      <c r="C27" s="402" t="s">
        <v>600</v>
      </c>
      <c r="D27" s="402">
        <v>2</v>
      </c>
      <c r="E27" s="414">
        <v>2.3538559999999999</v>
      </c>
      <c r="F27" s="541">
        <f t="shared" ref="F27:F32" si="0">IF(D$7=0,0,E27/D$7*100)</f>
        <v>0.57585338668498554</v>
      </c>
      <c r="G27" s="542">
        <f t="shared" ref="G27:G32" si="1">IF(E$13=0,0,E27/E$13*100)</f>
        <v>6.9818934249913669</v>
      </c>
      <c r="I27" s="353" t="s">
        <v>598</v>
      </c>
      <c r="J27" s="353">
        <v>15</v>
      </c>
      <c r="K27" s="353" t="s">
        <v>601</v>
      </c>
    </row>
    <row r="28" spans="2:11" x14ac:dyDescent="0.2">
      <c r="B28" s="401"/>
      <c r="C28" s="402" t="s">
        <v>602</v>
      </c>
      <c r="D28" s="402">
        <v>11</v>
      </c>
      <c r="E28" s="414">
        <v>18.701720000000002</v>
      </c>
      <c r="F28" s="541">
        <f t="shared" si="0"/>
        <v>4.5752368874027667</v>
      </c>
      <c r="G28" s="542">
        <f t="shared" si="1"/>
        <v>55.472134193438158</v>
      </c>
      <c r="I28" s="353" t="s">
        <v>598</v>
      </c>
      <c r="J28" s="353">
        <v>16</v>
      </c>
      <c r="K28" s="353" t="s">
        <v>603</v>
      </c>
    </row>
    <row r="29" spans="2:11" x14ac:dyDescent="0.2">
      <c r="B29" s="401"/>
      <c r="C29" s="402" t="s">
        <v>604</v>
      </c>
      <c r="D29" s="417">
        <v>0</v>
      </c>
      <c r="E29" s="414">
        <v>0</v>
      </c>
      <c r="F29" s="541">
        <f t="shared" si="0"/>
        <v>0</v>
      </c>
      <c r="G29" s="542">
        <f t="shared" si="1"/>
        <v>0</v>
      </c>
      <c r="I29" s="353" t="s">
        <v>598</v>
      </c>
      <c r="J29" s="353">
        <v>17</v>
      </c>
      <c r="K29" s="353" t="s">
        <v>605</v>
      </c>
    </row>
    <row r="30" spans="2:11" x14ac:dyDescent="0.2">
      <c r="B30" s="401"/>
      <c r="C30" s="402" t="s">
        <v>606</v>
      </c>
      <c r="D30" s="417">
        <v>2</v>
      </c>
      <c r="E30" s="414">
        <v>2.1882640000000002</v>
      </c>
      <c r="F30" s="541">
        <f t="shared" si="0"/>
        <v>0.53534253385119279</v>
      </c>
      <c r="G30" s="542">
        <f t="shared" si="1"/>
        <v>6.4907224714448599</v>
      </c>
      <c r="I30" s="353" t="s">
        <v>598</v>
      </c>
      <c r="J30" s="353">
        <v>18</v>
      </c>
      <c r="K30" s="353" t="s">
        <v>606</v>
      </c>
    </row>
    <row r="31" spans="2:11" x14ac:dyDescent="0.2">
      <c r="B31" s="401"/>
      <c r="C31" s="402" t="s">
        <v>607</v>
      </c>
      <c r="D31" s="417">
        <v>1</v>
      </c>
      <c r="E31" s="414">
        <v>1</v>
      </c>
      <c r="F31" s="541">
        <f t="shared" si="0"/>
        <v>0.24464257230900513</v>
      </c>
      <c r="G31" s="542">
        <f t="shared" si="1"/>
        <v>2.9661514659313775</v>
      </c>
      <c r="I31" s="353" t="s">
        <v>598</v>
      </c>
      <c r="J31" s="353">
        <v>19</v>
      </c>
      <c r="K31" s="353" t="s">
        <v>608</v>
      </c>
    </row>
    <row r="32" spans="2:11" x14ac:dyDescent="0.2">
      <c r="B32" s="404"/>
      <c r="C32" s="405" t="s">
        <v>609</v>
      </c>
      <c r="D32" s="405">
        <v>0</v>
      </c>
      <c r="E32" s="418">
        <v>0</v>
      </c>
      <c r="F32" s="543">
        <f t="shared" si="0"/>
        <v>0</v>
      </c>
      <c r="G32" s="539">
        <f t="shared" si="1"/>
        <v>0</v>
      </c>
      <c r="I32" s="353" t="s">
        <v>598</v>
      </c>
      <c r="J32" s="353">
        <v>20</v>
      </c>
      <c r="K32" s="353" t="s">
        <v>607</v>
      </c>
    </row>
    <row r="33" spans="2:7" x14ac:dyDescent="0.2">
      <c r="B33" s="352"/>
      <c r="C33" s="352"/>
      <c r="D33" s="352"/>
      <c r="E33" s="352"/>
      <c r="F33" s="352"/>
      <c r="G33" s="362"/>
    </row>
    <row r="34" spans="2:7" x14ac:dyDescent="0.2">
      <c r="B34" s="409" t="s">
        <v>20</v>
      </c>
      <c r="C34" s="410" t="s">
        <v>597</v>
      </c>
      <c r="D34" s="419">
        <v>1</v>
      </c>
      <c r="E34" s="420">
        <v>1.3612690000000001</v>
      </c>
      <c r="F34" s="540">
        <f>IF(D$8=0,0,E34/D$8*100)</f>
        <v>0.92737392489142478</v>
      </c>
      <c r="G34" s="538">
        <f t="shared" ref="G34:G40" si="2">IF(E$16=0,0,E34/E$16*100)</f>
        <v>6.8045962187717759</v>
      </c>
    </row>
    <row r="35" spans="2:7" x14ac:dyDescent="0.2">
      <c r="B35" s="421"/>
      <c r="C35" s="402" t="s">
        <v>600</v>
      </c>
      <c r="D35" s="363">
        <v>1</v>
      </c>
      <c r="E35" s="422">
        <v>1</v>
      </c>
      <c r="F35" s="541">
        <f t="shared" ref="F35:F40" si="3">IF(D$8=0,0,E35/D$8*100)</f>
        <v>0.68125691901558383</v>
      </c>
      <c r="G35" s="542">
        <f t="shared" si="2"/>
        <v>4.9987153301601488</v>
      </c>
    </row>
    <row r="36" spans="2:7" x14ac:dyDescent="0.2">
      <c r="B36" s="421"/>
      <c r="C36" s="402" t="s">
        <v>602</v>
      </c>
      <c r="D36" s="363">
        <v>8</v>
      </c>
      <c r="E36" s="422">
        <v>15.64387</v>
      </c>
      <c r="F36" s="541">
        <f t="shared" si="3"/>
        <v>10.657494677680321</v>
      </c>
      <c r="G36" s="542">
        <f t="shared" si="2"/>
        <v>78.199252792032453</v>
      </c>
    </row>
    <row r="37" spans="2:7" x14ac:dyDescent="0.2">
      <c r="B37" s="421"/>
      <c r="C37" s="402" t="s">
        <v>604</v>
      </c>
      <c r="D37" s="363">
        <v>0</v>
      </c>
      <c r="E37" s="422">
        <v>0</v>
      </c>
      <c r="F37" s="541">
        <f t="shared" si="3"/>
        <v>0</v>
      </c>
      <c r="G37" s="542">
        <f t="shared" si="2"/>
        <v>0</v>
      </c>
    </row>
    <row r="38" spans="2:7" x14ac:dyDescent="0.2">
      <c r="B38" s="421"/>
      <c r="C38" s="402" t="s">
        <v>606</v>
      </c>
      <c r="D38" s="363">
        <v>1</v>
      </c>
      <c r="E38" s="422">
        <v>1</v>
      </c>
      <c r="F38" s="541">
        <f t="shared" si="3"/>
        <v>0.68125691901558383</v>
      </c>
      <c r="G38" s="542">
        <f t="shared" si="2"/>
        <v>4.9987153301601488</v>
      </c>
    </row>
    <row r="39" spans="2:7" x14ac:dyDescent="0.2">
      <c r="B39" s="421"/>
      <c r="C39" s="402" t="s">
        <v>607</v>
      </c>
      <c r="D39" s="363">
        <v>1</v>
      </c>
      <c r="E39" s="422">
        <v>1</v>
      </c>
      <c r="F39" s="541">
        <f t="shared" si="3"/>
        <v>0.68125691901558383</v>
      </c>
      <c r="G39" s="542">
        <f t="shared" si="2"/>
        <v>4.9987153301601488</v>
      </c>
    </row>
    <row r="40" spans="2:7" x14ac:dyDescent="0.2">
      <c r="B40" s="423"/>
      <c r="C40" s="405" t="s">
        <v>609</v>
      </c>
      <c r="D40" s="424">
        <v>0</v>
      </c>
      <c r="E40" s="425">
        <v>0</v>
      </c>
      <c r="F40" s="543">
        <f t="shared" si="3"/>
        <v>0</v>
      </c>
      <c r="G40" s="539">
        <f t="shared" si="2"/>
        <v>0</v>
      </c>
    </row>
    <row r="41" spans="2:7" x14ac:dyDescent="0.2">
      <c r="B41" s="352"/>
      <c r="C41" s="352"/>
      <c r="D41" s="352"/>
      <c r="E41" s="352"/>
      <c r="F41" s="352"/>
      <c r="G41" s="362"/>
    </row>
    <row r="42" spans="2:7" x14ac:dyDescent="0.2">
      <c r="B42" s="409" t="s">
        <v>502</v>
      </c>
      <c r="C42" s="410" t="s">
        <v>597</v>
      </c>
      <c r="D42" s="419">
        <v>1</v>
      </c>
      <c r="E42" s="420">
        <v>1.001603</v>
      </c>
      <c r="F42" s="540">
        <f>IF(D$9=0,0,E42/D$9*100)</f>
        <v>0.53551949673294519</v>
      </c>
      <c r="G42" s="538">
        <f t="shared" ref="G42:G48" si="4">IF(E$19=0,0,E42/E$19*100)</f>
        <v>4.8977758609223603</v>
      </c>
    </row>
    <row r="43" spans="2:7" x14ac:dyDescent="0.2">
      <c r="B43" s="421"/>
      <c r="C43" s="402" t="s">
        <v>600</v>
      </c>
      <c r="D43" s="363">
        <v>2</v>
      </c>
      <c r="E43" s="422">
        <v>2</v>
      </c>
      <c r="F43" s="541">
        <f t="shared" ref="F43:F48" si="5">IF(D$9=0,0,E43/D$9*100)</f>
        <v>1.0693248657061636</v>
      </c>
      <c r="G43" s="544">
        <f t="shared" si="4"/>
        <v>9.7798745828883487</v>
      </c>
    </row>
    <row r="44" spans="2:7" x14ac:dyDescent="0.2">
      <c r="B44" s="421"/>
      <c r="C44" s="402" t="s">
        <v>602</v>
      </c>
      <c r="D44" s="363">
        <v>5</v>
      </c>
      <c r="E44" s="422">
        <v>6.4443710000000003</v>
      </c>
      <c r="F44" s="541">
        <f t="shared" si="5"/>
        <v>3.4455630770678471</v>
      </c>
      <c r="G44" s="544">
        <f t="shared" si="4"/>
        <v>31.512570072801388</v>
      </c>
    </row>
    <row r="45" spans="2:7" x14ac:dyDescent="0.2">
      <c r="B45" s="421"/>
      <c r="C45" s="402" t="s">
        <v>604</v>
      </c>
      <c r="D45" s="363">
        <v>0</v>
      </c>
      <c r="E45" s="422">
        <v>0</v>
      </c>
      <c r="F45" s="541">
        <f t="shared" si="5"/>
        <v>0</v>
      </c>
      <c r="G45" s="544">
        <f t="shared" si="4"/>
        <v>0</v>
      </c>
    </row>
    <row r="46" spans="2:7" x14ac:dyDescent="0.2">
      <c r="B46" s="421"/>
      <c r="C46" s="402" t="s">
        <v>606</v>
      </c>
      <c r="D46" s="363">
        <v>1</v>
      </c>
      <c r="E46" s="422">
        <v>1.119394</v>
      </c>
      <c r="F46" s="541">
        <f t="shared" si="5"/>
        <v>0.59849791936114261</v>
      </c>
      <c r="G46" s="544">
        <f t="shared" si="4"/>
        <v>5.4737664644188602</v>
      </c>
    </row>
    <row r="47" spans="2:7" x14ac:dyDescent="0.2">
      <c r="B47" s="421"/>
      <c r="C47" s="402" t="s">
        <v>607</v>
      </c>
      <c r="D47" s="363">
        <v>2</v>
      </c>
      <c r="E47" s="422">
        <v>9.8847959999999997</v>
      </c>
      <c r="F47" s="541">
        <f t="shared" si="5"/>
        <v>5.2850290776164108</v>
      </c>
      <c r="G47" s="544">
        <f t="shared" si="4"/>
        <v>48.336032578718211</v>
      </c>
    </row>
    <row r="48" spans="2:7" x14ac:dyDescent="0.2">
      <c r="B48" s="423"/>
      <c r="C48" s="405" t="s">
        <v>609</v>
      </c>
      <c r="D48" s="424">
        <v>0</v>
      </c>
      <c r="E48" s="425">
        <v>0</v>
      </c>
      <c r="F48" s="543">
        <f t="shared" si="5"/>
        <v>0</v>
      </c>
      <c r="G48" s="545">
        <f t="shared" si="4"/>
        <v>0</v>
      </c>
    </row>
    <row r="49" spans="2:7" x14ac:dyDescent="0.2">
      <c r="B49" s="352"/>
      <c r="C49" s="352"/>
      <c r="D49" s="352"/>
      <c r="E49" s="352"/>
      <c r="F49" s="352"/>
      <c r="G49" s="362"/>
    </row>
    <row r="50" spans="2:7" x14ac:dyDescent="0.2">
      <c r="B50" s="409" t="s">
        <v>503</v>
      </c>
      <c r="C50" s="410" t="s">
        <v>597</v>
      </c>
      <c r="D50" s="419">
        <v>9</v>
      </c>
      <c r="E50" s="420">
        <v>22.487100000000002</v>
      </c>
      <c r="F50" s="540">
        <f>IF(D$10=0,0,E50/D$10*100)</f>
        <v>5.8494791367250816</v>
      </c>
      <c r="G50" s="546">
        <f t="shared" ref="G50:G56" si="6">IF(E$22=0,0,E50/E$22*100)</f>
        <v>37.460400383214846</v>
      </c>
    </row>
    <row r="51" spans="2:7" x14ac:dyDescent="0.2">
      <c r="B51" s="421"/>
      <c r="C51" s="402" t="s">
        <v>600</v>
      </c>
      <c r="D51" s="363">
        <v>3</v>
      </c>
      <c r="E51" s="422">
        <v>3.3538559999999999</v>
      </c>
      <c r="F51" s="541">
        <f t="shared" ref="F51:F56" si="7">IF(D$10=0,0,E51/D$10*100)</f>
        <v>0.87242511037796033</v>
      </c>
      <c r="G51" s="544">
        <f t="shared" si="6"/>
        <v>5.5870605185927662</v>
      </c>
    </row>
    <row r="52" spans="2:7" x14ac:dyDescent="0.2">
      <c r="B52" s="421"/>
      <c r="C52" s="402" t="s">
        <v>602</v>
      </c>
      <c r="D52" s="363">
        <v>15</v>
      </c>
      <c r="E52" s="422">
        <v>25.099160000000001</v>
      </c>
      <c r="F52" s="541">
        <f t="shared" si="7"/>
        <v>6.5289438286539703</v>
      </c>
      <c r="G52" s="544">
        <f t="shared" si="6"/>
        <v>41.81173129849428</v>
      </c>
    </row>
    <row r="53" spans="2:7" x14ac:dyDescent="0.2">
      <c r="B53" s="421"/>
      <c r="C53" s="402" t="s">
        <v>604</v>
      </c>
      <c r="D53" s="363">
        <v>0</v>
      </c>
      <c r="E53" s="422">
        <v>0</v>
      </c>
      <c r="F53" s="541">
        <f t="shared" si="7"/>
        <v>0</v>
      </c>
      <c r="G53" s="544">
        <f t="shared" si="6"/>
        <v>0</v>
      </c>
    </row>
    <row r="54" spans="2:7" x14ac:dyDescent="0.2">
      <c r="B54" s="421"/>
      <c r="C54" s="402" t="s">
        <v>606</v>
      </c>
      <c r="D54" s="363">
        <v>4</v>
      </c>
      <c r="E54" s="422">
        <v>4.3093690000000002</v>
      </c>
      <c r="F54" s="541">
        <f t="shared" si="7"/>
        <v>1.1209788749082732</v>
      </c>
      <c r="G54" s="544">
        <f t="shared" si="6"/>
        <v>7.1788131034688414</v>
      </c>
    </row>
    <row r="55" spans="2:7" x14ac:dyDescent="0.2">
      <c r="B55" s="421"/>
      <c r="C55" s="402" t="s">
        <v>607</v>
      </c>
      <c r="D55" s="363">
        <v>2</v>
      </c>
      <c r="E55" s="422">
        <v>9.8847959999999997</v>
      </c>
      <c r="F55" s="541">
        <f t="shared" si="7"/>
        <v>2.5712923397318255</v>
      </c>
      <c r="G55" s="544">
        <f t="shared" si="6"/>
        <v>16.466703837595801</v>
      </c>
    </row>
    <row r="56" spans="2:7" x14ac:dyDescent="0.2">
      <c r="B56" s="423"/>
      <c r="C56" s="405" t="s">
        <v>609</v>
      </c>
      <c r="D56" s="424">
        <v>0</v>
      </c>
      <c r="E56" s="425">
        <v>0</v>
      </c>
      <c r="F56" s="543">
        <f t="shared" si="7"/>
        <v>0</v>
      </c>
      <c r="G56" s="545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ht="15" x14ac:dyDescent="0.2">
      <c r="A3" s="274"/>
      <c r="B3" s="825" t="s">
        <v>685</v>
      </c>
      <c r="C3" s="826"/>
      <c r="D3" s="826"/>
      <c r="E3" s="826"/>
      <c r="F3" s="826"/>
      <c r="G3" s="826"/>
      <c r="H3" s="826"/>
      <c r="J3" s="827" t="s">
        <v>745</v>
      </c>
      <c r="K3" s="827" t="s">
        <v>746</v>
      </c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828"/>
      <c r="K4" s="828"/>
    </row>
    <row r="5" spans="1:19" s="23" customFormat="1" x14ac:dyDescent="0.2">
      <c r="A5" s="428"/>
      <c r="B5" s="436"/>
      <c r="C5" s="426" t="s">
        <v>106</v>
      </c>
      <c r="D5" s="427">
        <v>3059.9879999999998</v>
      </c>
      <c r="E5" s="429">
        <v>13512.279</v>
      </c>
      <c r="F5" s="434">
        <v>4.5599999999999996</v>
      </c>
      <c r="G5" s="441">
        <f>E5*F5/100</f>
        <v>616.15992240000003</v>
      </c>
      <c r="H5" s="442">
        <f>SUM(D5,E5)</f>
        <v>16572.267</v>
      </c>
      <c r="I5" s="428"/>
      <c r="J5" s="689"/>
      <c r="K5" s="689"/>
    </row>
    <row r="6" spans="1:19" s="24" customFormat="1" x14ac:dyDescent="0.2">
      <c r="A6" s="430"/>
      <c r="B6" s="437"/>
      <c r="C6" s="426" t="s">
        <v>92</v>
      </c>
      <c r="D6" s="427">
        <v>2712.08</v>
      </c>
      <c r="E6" s="429">
        <v>6126.6009999999997</v>
      </c>
      <c r="F6" s="434">
        <v>7.2</v>
      </c>
      <c r="G6" s="441">
        <f t="shared" ref="G6:G26" si="0">E6*F6/100</f>
        <v>441.11527199999995</v>
      </c>
      <c r="H6" s="442">
        <f>SUM(D6,E6)</f>
        <v>8838.6810000000005</v>
      </c>
      <c r="I6" s="430"/>
      <c r="J6" s="690"/>
      <c r="K6" s="690"/>
    </row>
    <row r="7" spans="1:19" s="24" customFormat="1" x14ac:dyDescent="0.2">
      <c r="A7" s="430"/>
      <c r="B7" s="437"/>
      <c r="C7" s="426" t="s">
        <v>105</v>
      </c>
      <c r="D7" s="427">
        <v>347.90800000000002</v>
      </c>
      <c r="E7" s="429">
        <v>7377.8130000000001</v>
      </c>
      <c r="F7" s="434">
        <v>6.37</v>
      </c>
      <c r="G7" s="441">
        <f>E7*F7/100</f>
        <v>469.96668810000006</v>
      </c>
      <c r="H7" s="442">
        <f>SUM(D7,E7)</f>
        <v>7725.7210000000005</v>
      </c>
      <c r="I7" s="430"/>
      <c r="J7" s="690"/>
      <c r="K7" s="690"/>
    </row>
    <row r="8" spans="1:19" s="24" customFormat="1" x14ac:dyDescent="0.2">
      <c r="A8" s="430"/>
      <c r="B8" s="437"/>
      <c r="C8" s="426" t="s">
        <v>84</v>
      </c>
      <c r="D8" s="427">
        <v>1966.5740000000001</v>
      </c>
      <c r="E8" s="431">
        <v>2995.3789999999999</v>
      </c>
      <c r="F8" s="434">
        <v>14.62</v>
      </c>
      <c r="G8" s="441">
        <f t="shared" si="0"/>
        <v>437.92440979999998</v>
      </c>
      <c r="H8" s="442">
        <f>SUM(D8,E8)</f>
        <v>4961.9529999999995</v>
      </c>
      <c r="I8" s="430"/>
      <c r="J8" s="691">
        <f>H8/$H$6</f>
        <v>0.56139066451204644</v>
      </c>
      <c r="K8" s="691">
        <f>H8/$H$5</f>
        <v>0.2994130495242443</v>
      </c>
    </row>
    <row r="9" spans="1:19" s="24" customFormat="1" x14ac:dyDescent="0.2">
      <c r="A9" s="430"/>
      <c r="B9" s="437"/>
      <c r="C9" s="426" t="s">
        <v>85</v>
      </c>
      <c r="D9" s="427">
        <v>116.925</v>
      </c>
      <c r="E9" s="431">
        <v>874.78399999999999</v>
      </c>
      <c r="F9" s="434">
        <v>19.22</v>
      </c>
      <c r="G9" s="441">
        <f t="shared" si="0"/>
        <v>168.13348480000002</v>
      </c>
      <c r="H9" s="442">
        <f t="shared" ref="H9:H26" si="1">SUM(D9,E9)</f>
        <v>991.70899999999995</v>
      </c>
      <c r="I9" s="430"/>
      <c r="J9" s="691">
        <f t="shared" ref="J9:J15" si="2">H9/$H$6</f>
        <v>0.11220101732373867</v>
      </c>
      <c r="K9" s="691">
        <f t="shared" ref="K9:K26" si="3">H9/$H$5</f>
        <v>5.984148095127842E-2</v>
      </c>
    </row>
    <row r="10" spans="1:19" s="24" customFormat="1" x14ac:dyDescent="0.2">
      <c r="A10" s="430"/>
      <c r="B10" s="437"/>
      <c r="C10" s="426" t="s">
        <v>86</v>
      </c>
      <c r="D10" s="427">
        <v>9.1039999999999992</v>
      </c>
      <c r="E10" s="431">
        <v>2.0630000000000002</v>
      </c>
      <c r="F10" s="434">
        <v>71.08</v>
      </c>
      <c r="G10" s="441">
        <f t="shared" si="0"/>
        <v>1.4663804000000003</v>
      </c>
      <c r="H10" s="442">
        <f t="shared" si="1"/>
        <v>11.167</v>
      </c>
      <c r="I10" s="430"/>
      <c r="J10" s="691">
        <f t="shared" si="2"/>
        <v>1.2634238072400169E-3</v>
      </c>
      <c r="K10" s="691">
        <f t="shared" si="3"/>
        <v>6.7383659700872547E-4</v>
      </c>
    </row>
    <row r="11" spans="1:19" s="24" customFormat="1" x14ac:dyDescent="0.2">
      <c r="A11" s="430"/>
      <c r="B11" s="437"/>
      <c r="C11" s="426" t="s">
        <v>87</v>
      </c>
      <c r="D11" s="427">
        <v>78.212000000000003</v>
      </c>
      <c r="E11" s="431">
        <v>553.46500000000003</v>
      </c>
      <c r="F11" s="434">
        <v>24.79</v>
      </c>
      <c r="G11" s="441">
        <f t="shared" si="0"/>
        <v>137.20397350000002</v>
      </c>
      <c r="H11" s="442">
        <f t="shared" si="1"/>
        <v>631.67700000000002</v>
      </c>
      <c r="I11" s="430"/>
      <c r="J11" s="691">
        <f t="shared" si="2"/>
        <v>7.1467337717019089E-2</v>
      </c>
      <c r="K11" s="691">
        <f t="shared" si="3"/>
        <v>3.8116511156862244E-2</v>
      </c>
    </row>
    <row r="12" spans="1:19" s="24" customFormat="1" x14ac:dyDescent="0.2">
      <c r="A12" s="430"/>
      <c r="B12" s="437"/>
      <c r="C12" s="426" t="s">
        <v>88</v>
      </c>
      <c r="D12" s="427">
        <v>275.27499999999998</v>
      </c>
      <c r="E12" s="431">
        <v>1305.702</v>
      </c>
      <c r="F12" s="434">
        <v>16.46</v>
      </c>
      <c r="G12" s="441">
        <f t="shared" si="0"/>
        <v>214.91854920000003</v>
      </c>
      <c r="H12" s="442">
        <f t="shared" si="1"/>
        <v>1580.9769999999999</v>
      </c>
      <c r="I12" s="430"/>
      <c r="J12" s="691">
        <f t="shared" si="2"/>
        <v>0.17887024093300796</v>
      </c>
      <c r="K12" s="691">
        <f t="shared" si="3"/>
        <v>9.539895778893738E-2</v>
      </c>
    </row>
    <row r="13" spans="1:19" s="24" customFormat="1" x14ac:dyDescent="0.2">
      <c r="A13" s="430"/>
      <c r="B13" s="437"/>
      <c r="C13" s="426" t="s">
        <v>89</v>
      </c>
      <c r="D13" s="427">
        <v>91.052000000000007</v>
      </c>
      <c r="E13" s="431">
        <v>36.136000000000003</v>
      </c>
      <c r="F13" s="434">
        <v>57.98</v>
      </c>
      <c r="G13" s="441">
        <f t="shared" si="0"/>
        <v>20.951652800000002</v>
      </c>
      <c r="H13" s="442">
        <f t="shared" si="1"/>
        <v>127.18800000000002</v>
      </c>
      <c r="I13" s="430"/>
      <c r="J13" s="691">
        <f t="shared" si="2"/>
        <v>1.438992990017402E-2</v>
      </c>
      <c r="K13" s="691">
        <f t="shared" si="3"/>
        <v>7.6747496284002674E-3</v>
      </c>
    </row>
    <row r="14" spans="1:19" s="24" customFormat="1" x14ac:dyDescent="0.2">
      <c r="A14" s="430"/>
      <c r="B14" s="437"/>
      <c r="C14" s="426" t="s">
        <v>90</v>
      </c>
      <c r="D14" s="427">
        <v>118.952</v>
      </c>
      <c r="E14" s="431">
        <v>138.209</v>
      </c>
      <c r="F14" s="434">
        <v>61.1</v>
      </c>
      <c r="G14" s="441">
        <f t="shared" si="0"/>
        <v>84.445699000000005</v>
      </c>
      <c r="H14" s="442">
        <f t="shared" si="1"/>
        <v>257.161</v>
      </c>
      <c r="I14" s="430"/>
      <c r="J14" s="691">
        <f t="shared" si="2"/>
        <v>2.9094952063548847E-2</v>
      </c>
      <c r="K14" s="691">
        <f t="shared" si="3"/>
        <v>1.5517551099074134E-2</v>
      </c>
    </row>
    <row r="15" spans="1:19" s="24" customFormat="1" x14ac:dyDescent="0.2">
      <c r="A15" s="430"/>
      <c r="B15" s="437"/>
      <c r="C15" s="426" t="s">
        <v>91</v>
      </c>
      <c r="D15" s="427">
        <v>55.987000000000002</v>
      </c>
      <c r="E15" s="431">
        <v>180.80500000000001</v>
      </c>
      <c r="F15" s="434">
        <v>49.64</v>
      </c>
      <c r="G15" s="441">
        <f t="shared" si="0"/>
        <v>89.751602000000005</v>
      </c>
      <c r="H15" s="442">
        <f t="shared" si="1"/>
        <v>236.792</v>
      </c>
      <c r="I15" s="430"/>
      <c r="J15" s="692">
        <f t="shared" si="2"/>
        <v>2.6790422688634196E-2</v>
      </c>
      <c r="K15" s="691">
        <f t="shared" si="3"/>
        <v>1.4288449492154574E-2</v>
      </c>
    </row>
    <row r="16" spans="1:19" s="24" customFormat="1" x14ac:dyDescent="0.2">
      <c r="A16" s="430"/>
      <c r="B16" s="437"/>
      <c r="C16" s="426" t="s">
        <v>94</v>
      </c>
      <c r="D16" s="427">
        <v>111.29900000000001</v>
      </c>
      <c r="E16" s="431">
        <v>2526.846</v>
      </c>
      <c r="F16" s="434">
        <v>12.83</v>
      </c>
      <c r="G16" s="441">
        <f t="shared" si="0"/>
        <v>324.19434180000002</v>
      </c>
      <c r="H16" s="442">
        <f t="shared" si="1"/>
        <v>2638.145</v>
      </c>
      <c r="I16" s="430"/>
      <c r="J16" s="691">
        <f>H16/$H$7</f>
        <v>0.34147557231227998</v>
      </c>
      <c r="K16" s="691">
        <f t="shared" si="3"/>
        <v>0.15919035096405337</v>
      </c>
    </row>
    <row r="17" spans="1:18" s="24" customFormat="1" x14ac:dyDescent="0.2">
      <c r="A17" s="430"/>
      <c r="B17" s="437"/>
      <c r="C17" s="426" t="s">
        <v>95</v>
      </c>
      <c r="D17" s="427">
        <v>35.052</v>
      </c>
      <c r="E17" s="431">
        <v>834.39099999999996</v>
      </c>
      <c r="F17" s="434">
        <v>33.08</v>
      </c>
      <c r="G17" s="441">
        <f t="shared" si="0"/>
        <v>276.01654279999997</v>
      </c>
      <c r="H17" s="442">
        <f t="shared" si="1"/>
        <v>869.44299999999998</v>
      </c>
      <c r="I17" s="430"/>
      <c r="J17" s="691">
        <f t="shared" ref="J17:J26" si="4">H17/$H$7</f>
        <v>0.11253875204657274</v>
      </c>
      <c r="K17" s="691">
        <f t="shared" si="3"/>
        <v>5.2463733537481627E-2</v>
      </c>
    </row>
    <row r="18" spans="1:18" s="24" customFormat="1" x14ac:dyDescent="0.2">
      <c r="A18" s="430"/>
      <c r="B18" s="437"/>
      <c r="C18" s="426" t="s">
        <v>96</v>
      </c>
      <c r="D18" s="427">
        <v>12.444000000000001</v>
      </c>
      <c r="E18" s="431">
        <v>1168.6690000000001</v>
      </c>
      <c r="F18" s="434">
        <v>19.559999999999999</v>
      </c>
      <c r="G18" s="441">
        <f t="shared" si="0"/>
        <v>228.59165640000001</v>
      </c>
      <c r="H18" s="442">
        <f t="shared" si="1"/>
        <v>1181.1130000000001</v>
      </c>
      <c r="I18" s="430"/>
      <c r="J18" s="691">
        <f t="shared" si="4"/>
        <v>0.15288061787372337</v>
      </c>
      <c r="K18" s="691">
        <f t="shared" si="3"/>
        <v>7.1270454428473795E-2</v>
      </c>
    </row>
    <row r="19" spans="1:18" s="24" customFormat="1" x14ac:dyDescent="0.2">
      <c r="A19" s="430"/>
      <c r="B19" s="437"/>
      <c r="C19" s="426" t="s">
        <v>97</v>
      </c>
      <c r="D19" s="427">
        <v>27.795000000000002</v>
      </c>
      <c r="E19" s="431">
        <v>703.99400000000003</v>
      </c>
      <c r="F19" s="434">
        <v>17.399999999999999</v>
      </c>
      <c r="G19" s="441">
        <f t="shared" si="0"/>
        <v>122.494956</v>
      </c>
      <c r="H19" s="442">
        <f t="shared" si="1"/>
        <v>731.78899999999999</v>
      </c>
      <c r="I19" s="430"/>
      <c r="J19" s="691">
        <f t="shared" si="4"/>
        <v>9.4721126999020536E-2</v>
      </c>
      <c r="K19" s="691">
        <f t="shared" si="3"/>
        <v>4.4157446896070401E-2</v>
      </c>
    </row>
    <row r="20" spans="1:18" s="24" customFormat="1" x14ac:dyDescent="0.2">
      <c r="A20" s="430"/>
      <c r="B20" s="437"/>
      <c r="C20" s="426" t="s">
        <v>98</v>
      </c>
      <c r="D20" s="427">
        <v>54.152000000000001</v>
      </c>
      <c r="E20" s="431">
        <v>916.601</v>
      </c>
      <c r="F20" s="434">
        <v>11.31</v>
      </c>
      <c r="G20" s="441">
        <f t="shared" si="0"/>
        <v>103.66757310000001</v>
      </c>
      <c r="H20" s="442">
        <f t="shared" si="1"/>
        <v>970.75300000000004</v>
      </c>
      <c r="I20" s="430"/>
      <c r="J20" s="691">
        <f t="shared" si="4"/>
        <v>0.12565209124171065</v>
      </c>
      <c r="K20" s="691">
        <f t="shared" si="3"/>
        <v>5.8576958722666009E-2</v>
      </c>
    </row>
    <row r="21" spans="1:18" s="24" customFormat="1" x14ac:dyDescent="0.2">
      <c r="A21" s="430"/>
      <c r="B21" s="437"/>
      <c r="C21" s="426" t="s">
        <v>99</v>
      </c>
      <c r="D21" s="427">
        <v>0</v>
      </c>
      <c r="E21" s="431">
        <v>4.0000000000000001E-3</v>
      </c>
      <c r="F21" s="434">
        <v>89.15</v>
      </c>
      <c r="G21" s="441">
        <f t="shared" si="0"/>
        <v>3.5660000000000002E-3</v>
      </c>
      <c r="H21" s="442">
        <f t="shared" si="1"/>
        <v>4.0000000000000001E-3</v>
      </c>
      <c r="I21" s="430"/>
      <c r="J21" s="691">
        <f t="shared" si="4"/>
        <v>5.1775102932140566E-7</v>
      </c>
      <c r="K21" s="691">
        <f t="shared" si="3"/>
        <v>2.4136709841809817E-7</v>
      </c>
    </row>
    <row r="22" spans="1:18" s="24" customFormat="1" x14ac:dyDescent="0.2">
      <c r="A22" s="430"/>
      <c r="B22" s="437"/>
      <c r="C22" s="426" t="s">
        <v>100</v>
      </c>
      <c r="D22" s="427">
        <v>24.606999999999999</v>
      </c>
      <c r="E22" s="431">
        <v>116.224</v>
      </c>
      <c r="F22" s="434">
        <v>25.61</v>
      </c>
      <c r="G22" s="441">
        <f t="shared" si="0"/>
        <v>29.764966399999999</v>
      </c>
      <c r="H22" s="442">
        <f t="shared" si="1"/>
        <v>140.83100000000002</v>
      </c>
      <c r="I22" s="430"/>
      <c r="J22" s="691">
        <f t="shared" si="4"/>
        <v>1.8228848802590725E-2</v>
      </c>
      <c r="K22" s="691">
        <f t="shared" si="3"/>
        <v>8.4979924593297958E-3</v>
      </c>
    </row>
    <row r="23" spans="1:18" s="24" customFormat="1" x14ac:dyDescent="0.2">
      <c r="A23" s="430"/>
      <c r="B23" s="437"/>
      <c r="C23" s="426" t="s">
        <v>101</v>
      </c>
      <c r="D23" s="427">
        <v>0</v>
      </c>
      <c r="E23" s="431">
        <v>116.35</v>
      </c>
      <c r="F23" s="434">
        <v>25.98</v>
      </c>
      <c r="G23" s="441">
        <f t="shared" si="0"/>
        <v>30.227729999999998</v>
      </c>
      <c r="H23" s="442">
        <f t="shared" si="1"/>
        <v>116.35</v>
      </c>
      <c r="I23" s="430"/>
      <c r="J23" s="691">
        <f t="shared" si="4"/>
        <v>1.5060083065386387E-2</v>
      </c>
      <c r="K23" s="691">
        <f t="shared" si="3"/>
        <v>7.0207654752364292E-3</v>
      </c>
    </row>
    <row r="24" spans="1:18" s="24" customFormat="1" x14ac:dyDescent="0.2">
      <c r="A24" s="430"/>
      <c r="B24" s="437"/>
      <c r="C24" s="426" t="s">
        <v>102</v>
      </c>
      <c r="D24" s="427">
        <v>5.8630000000000004</v>
      </c>
      <c r="E24" s="431">
        <v>707.87599999999998</v>
      </c>
      <c r="F24" s="434">
        <v>17.04</v>
      </c>
      <c r="G24" s="441">
        <f t="shared" si="0"/>
        <v>120.6220704</v>
      </c>
      <c r="H24" s="442">
        <f t="shared" si="1"/>
        <v>713.73900000000003</v>
      </c>
      <c r="I24" s="430"/>
      <c r="J24" s="691">
        <f t="shared" si="4"/>
        <v>9.2384775479207704E-2</v>
      </c>
      <c r="K24" s="691">
        <f t="shared" si="3"/>
        <v>4.3068277864458743E-2</v>
      </c>
    </row>
    <row r="25" spans="1:18" s="24" customFormat="1" x14ac:dyDescent="0.2">
      <c r="A25" s="430"/>
      <c r="B25" s="437"/>
      <c r="C25" s="426" t="s">
        <v>103</v>
      </c>
      <c r="D25" s="427">
        <v>0</v>
      </c>
      <c r="E25" s="431">
        <v>104.063</v>
      </c>
      <c r="F25" s="434">
        <v>26.87</v>
      </c>
      <c r="G25" s="441">
        <f t="shared" si="0"/>
        <v>27.961728100000002</v>
      </c>
      <c r="H25" s="442">
        <f t="shared" si="1"/>
        <v>104.063</v>
      </c>
      <c r="I25" s="430"/>
      <c r="J25" s="691">
        <f t="shared" si="4"/>
        <v>1.346968134106836E-2</v>
      </c>
      <c r="K25" s="691">
        <f t="shared" si="3"/>
        <v>6.2793460906706367E-3</v>
      </c>
    </row>
    <row r="26" spans="1:18" s="24" customFormat="1" ht="13.5" thickBot="1" x14ac:dyDescent="0.25">
      <c r="A26" s="430"/>
      <c r="B26" s="293"/>
      <c r="C26" s="432" t="s">
        <v>104</v>
      </c>
      <c r="D26" s="435">
        <v>76.694999999999993</v>
      </c>
      <c r="E26" s="435">
        <v>163.38999999999999</v>
      </c>
      <c r="F26" s="433">
        <v>15.71</v>
      </c>
      <c r="G26" s="331">
        <f t="shared" si="0"/>
        <v>25.668568999999998</v>
      </c>
      <c r="H26" s="339">
        <f t="shared" si="1"/>
        <v>240.08499999999998</v>
      </c>
      <c r="I26" s="430"/>
      <c r="J26" s="693">
        <f t="shared" si="4"/>
        <v>3.1076063968657419E-2</v>
      </c>
      <c r="K26" s="693">
        <f t="shared" si="3"/>
        <v>1.4487154955927272E-2</v>
      </c>
    </row>
    <row r="27" spans="1:18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8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8" s="24" customFormat="1" ht="15" x14ac:dyDescent="0.2">
      <c r="B29" s="825" t="s">
        <v>685</v>
      </c>
      <c r="C29" s="826"/>
      <c r="D29" s="826"/>
      <c r="E29" s="826"/>
      <c r="F29" s="826"/>
      <c r="G29" s="826"/>
      <c r="H29" s="826"/>
    </row>
    <row r="30" spans="1:18" s="24" customFormat="1" x14ac:dyDescent="0.2">
      <c r="B30" s="282"/>
      <c r="C30" s="282" t="s">
        <v>688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8" s="23" customFormat="1" x14ac:dyDescent="0.2">
      <c r="B31" s="436" t="s">
        <v>92</v>
      </c>
      <c r="C31" s="426" t="s">
        <v>119</v>
      </c>
      <c r="D31" s="427">
        <v>0.79900000000000004</v>
      </c>
      <c r="E31" s="429">
        <v>0.64300000000000002</v>
      </c>
      <c r="F31" s="434">
        <v>82.48</v>
      </c>
      <c r="G31" s="441">
        <f>E31*F31/100</f>
        <v>0.5303464</v>
      </c>
      <c r="H31" s="442">
        <f>SUM(D31,E31)</f>
        <v>1.4420000000000002</v>
      </c>
      <c r="K31"/>
      <c r="L31"/>
      <c r="M31"/>
      <c r="N31"/>
      <c r="O31"/>
      <c r="P31"/>
      <c r="Q31"/>
      <c r="R31"/>
    </row>
    <row r="32" spans="1:18" s="23" customFormat="1" x14ac:dyDescent="0.2">
      <c r="B32" s="436"/>
      <c r="C32" s="426" t="s">
        <v>120</v>
      </c>
      <c r="D32" s="427">
        <v>51.395000000000003</v>
      </c>
      <c r="E32" s="429">
        <v>27.393000000000001</v>
      </c>
      <c r="F32" s="434">
        <v>43.12</v>
      </c>
      <c r="G32" s="441">
        <f t="shared" ref="G32:G37" si="5">E32*F32/100</f>
        <v>11.8118616</v>
      </c>
      <c r="H32" s="442">
        <f t="shared" ref="H32:H37" si="6">SUM(D32,E32)</f>
        <v>78.788000000000011</v>
      </c>
      <c r="K32"/>
      <c r="L32"/>
      <c r="M32" s="530"/>
      <c r="N32" s="530"/>
      <c r="O32" s="530"/>
      <c r="P32" s="530"/>
      <c r="Q32" s="530"/>
      <c r="R32" s="530"/>
    </row>
    <row r="33" spans="2:18" s="23" customFormat="1" x14ac:dyDescent="0.2">
      <c r="B33" s="436"/>
      <c r="C33" s="426" t="s">
        <v>121</v>
      </c>
      <c r="D33" s="427">
        <v>1063.451</v>
      </c>
      <c r="E33" s="429">
        <v>1907.5329999999999</v>
      </c>
      <c r="F33" s="434">
        <v>18.404409687218603</v>
      </c>
      <c r="G33" s="441">
        <f t="shared" si="5"/>
        <v>351.07018823889166</v>
      </c>
      <c r="H33" s="442">
        <f t="shared" si="6"/>
        <v>2970.9839999999999</v>
      </c>
      <c r="K33"/>
      <c r="L33"/>
      <c r="M33" s="530"/>
      <c r="N33" s="530"/>
      <c r="O33" s="530"/>
      <c r="P33" s="530"/>
      <c r="Q33" s="530"/>
      <c r="R33" s="530"/>
    </row>
    <row r="34" spans="2:18" s="23" customFormat="1" x14ac:dyDescent="0.2">
      <c r="B34" s="436"/>
      <c r="C34" s="426" t="s">
        <v>122</v>
      </c>
      <c r="D34" s="427">
        <v>1236.01</v>
      </c>
      <c r="E34" s="429">
        <v>3536.6149999999998</v>
      </c>
      <c r="F34" s="434">
        <v>13.579592768850668</v>
      </c>
      <c r="G34" s="441">
        <f t="shared" si="5"/>
        <v>480.25791480208807</v>
      </c>
      <c r="H34" s="442">
        <f t="shared" si="6"/>
        <v>4772.625</v>
      </c>
      <c r="K34"/>
      <c r="L34"/>
      <c r="M34"/>
      <c r="N34"/>
      <c r="O34"/>
      <c r="P34"/>
      <c r="Q34"/>
      <c r="R34"/>
    </row>
    <row r="35" spans="2:18" s="23" customFormat="1" x14ac:dyDescent="0.2">
      <c r="B35" s="436"/>
      <c r="C35" s="426" t="s">
        <v>123</v>
      </c>
      <c r="D35" s="427">
        <v>259.44200000000001</v>
      </c>
      <c r="E35" s="429">
        <v>630.46400000000006</v>
      </c>
      <c r="F35" s="434">
        <v>28.05</v>
      </c>
      <c r="G35" s="441">
        <f t="shared" si="5"/>
        <v>176.84515200000001</v>
      </c>
      <c r="H35" s="442">
        <f t="shared" si="6"/>
        <v>889.90600000000006</v>
      </c>
      <c r="K35"/>
      <c r="L35"/>
      <c r="M35"/>
      <c r="N35"/>
      <c r="O35"/>
      <c r="P35"/>
      <c r="Q35"/>
      <c r="R35"/>
    </row>
    <row r="36" spans="2:18" s="23" customFormat="1" x14ac:dyDescent="0.2">
      <c r="B36" s="436"/>
      <c r="C36" s="426" t="s">
        <v>124</v>
      </c>
      <c r="D36" s="427">
        <v>89.751000000000005</v>
      </c>
      <c r="E36" s="429">
        <v>23.951000000000001</v>
      </c>
      <c r="F36" s="434">
        <v>56.5</v>
      </c>
      <c r="G36" s="441">
        <f t="shared" si="5"/>
        <v>13.532315000000001</v>
      </c>
      <c r="H36" s="442">
        <f t="shared" si="6"/>
        <v>113.702</v>
      </c>
      <c r="K36"/>
      <c r="L36"/>
      <c r="M36"/>
      <c r="N36"/>
      <c r="O36"/>
      <c r="P36"/>
      <c r="Q36"/>
      <c r="R36"/>
    </row>
    <row r="37" spans="2:18" s="23" customFormat="1" x14ac:dyDescent="0.2">
      <c r="B37" s="436"/>
      <c r="C37" s="426" t="s">
        <v>125</v>
      </c>
      <c r="D37" s="427">
        <v>11.231999999999999</v>
      </c>
      <c r="E37" s="429">
        <v>0</v>
      </c>
      <c r="F37" s="434">
        <v>0</v>
      </c>
      <c r="G37" s="441">
        <f t="shared" si="5"/>
        <v>0</v>
      </c>
      <c r="H37" s="442">
        <f t="shared" si="6"/>
        <v>11.231999999999999</v>
      </c>
      <c r="K37"/>
      <c r="L37"/>
      <c r="M37"/>
      <c r="N37"/>
      <c r="O37"/>
      <c r="P37"/>
      <c r="Q37"/>
      <c r="R37"/>
    </row>
    <row r="38" spans="2:18" s="23" customFormat="1" x14ac:dyDescent="0.2">
      <c r="B38" s="436"/>
      <c r="C38" s="426"/>
      <c r="D38" s="427"/>
      <c r="E38" s="552"/>
      <c r="F38" s="434"/>
      <c r="G38" s="443"/>
      <c r="H38" s="444"/>
      <c r="K38"/>
      <c r="L38"/>
      <c r="M38"/>
      <c r="N38"/>
      <c r="O38"/>
      <c r="P38"/>
      <c r="Q38"/>
      <c r="R38"/>
    </row>
    <row r="39" spans="2:18" s="23" customFormat="1" x14ac:dyDescent="0.2">
      <c r="B39" s="436" t="s">
        <v>105</v>
      </c>
      <c r="C39" s="426" t="s">
        <v>119</v>
      </c>
      <c r="D39" s="427">
        <v>1.9E-2</v>
      </c>
      <c r="E39" s="429">
        <v>1.3320000000000001</v>
      </c>
      <c r="F39" s="434">
        <v>45.38</v>
      </c>
      <c r="G39" s="441">
        <f>E39*F39/100</f>
        <v>0.60446160000000004</v>
      </c>
      <c r="H39" s="442">
        <f>SUM(D39,E39)</f>
        <v>1.351</v>
      </c>
      <c r="K39"/>
      <c r="L39"/>
      <c r="M39"/>
      <c r="N39"/>
      <c r="O39"/>
      <c r="P39"/>
      <c r="Q39"/>
      <c r="R39"/>
    </row>
    <row r="40" spans="2:18" s="23" customFormat="1" x14ac:dyDescent="0.2">
      <c r="B40" s="436"/>
      <c r="C40" s="426" t="s">
        <v>120</v>
      </c>
      <c r="D40" s="427">
        <v>2.1349999999999998</v>
      </c>
      <c r="E40" s="429">
        <v>152.846</v>
      </c>
      <c r="F40" s="434">
        <v>19.899999999999999</v>
      </c>
      <c r="G40" s="441">
        <f t="shared" ref="G40:G45" si="7">E40*F40/100</f>
        <v>30.416353999999998</v>
      </c>
      <c r="H40" s="442">
        <f t="shared" ref="H40:H45" si="8">SUM(D40,E40)</f>
        <v>154.98099999999999</v>
      </c>
      <c r="K40"/>
      <c r="L40"/>
      <c r="M40"/>
      <c r="N40"/>
      <c r="O40"/>
      <c r="P40"/>
      <c r="Q40"/>
      <c r="R40"/>
    </row>
    <row r="41" spans="2:18" s="23" customFormat="1" x14ac:dyDescent="0.2">
      <c r="B41" s="436"/>
      <c r="C41" s="426" t="s">
        <v>121</v>
      </c>
      <c r="D41" s="427">
        <v>15.593999999999999</v>
      </c>
      <c r="E41" s="429">
        <v>928.27599999999995</v>
      </c>
      <c r="F41" s="434">
        <v>11.628084380997974</v>
      </c>
      <c r="G41" s="441">
        <f t="shared" si="7"/>
        <v>107.94071656855274</v>
      </c>
      <c r="H41" s="442">
        <f t="shared" si="8"/>
        <v>943.87</v>
      </c>
      <c r="K41"/>
      <c r="L41"/>
      <c r="M41"/>
      <c r="N41"/>
      <c r="O41"/>
      <c r="P41"/>
      <c r="Q41"/>
      <c r="R41"/>
    </row>
    <row r="42" spans="2:18" s="23" customFormat="1" x14ac:dyDescent="0.2">
      <c r="B42" s="436"/>
      <c r="C42" s="426" t="s">
        <v>122</v>
      </c>
      <c r="D42" s="427">
        <v>85.721999999999994</v>
      </c>
      <c r="E42" s="429">
        <v>1425.788</v>
      </c>
      <c r="F42" s="434">
        <v>13.684656882766683</v>
      </c>
      <c r="G42" s="441">
        <f t="shared" si="7"/>
        <v>195.11419567566142</v>
      </c>
      <c r="H42" s="442">
        <f t="shared" si="8"/>
        <v>1511.51</v>
      </c>
      <c r="K42"/>
      <c r="L42"/>
      <c r="M42"/>
      <c r="N42"/>
      <c r="O42"/>
      <c r="P42"/>
      <c r="Q42"/>
      <c r="R42"/>
    </row>
    <row r="43" spans="2:18" s="23" customFormat="1" x14ac:dyDescent="0.2">
      <c r="B43" s="436"/>
      <c r="C43" s="426" t="s">
        <v>123</v>
      </c>
      <c r="D43" s="427">
        <v>108.499</v>
      </c>
      <c r="E43" s="429">
        <v>2299.3440000000001</v>
      </c>
      <c r="F43" s="434">
        <v>16.12</v>
      </c>
      <c r="G43" s="441">
        <f t="shared" si="7"/>
        <v>370.65425280000005</v>
      </c>
      <c r="H43" s="442">
        <f t="shared" si="8"/>
        <v>2407.8429999999998</v>
      </c>
    </row>
    <row r="44" spans="2:18" s="23" customFormat="1" x14ac:dyDescent="0.2">
      <c r="B44" s="436"/>
      <c r="C44" s="426" t="s">
        <v>124</v>
      </c>
      <c r="D44" s="427">
        <v>40.350999999999999</v>
      </c>
      <c r="E44" s="429">
        <v>1910.665</v>
      </c>
      <c r="F44" s="434">
        <v>14.67</v>
      </c>
      <c r="G44" s="441">
        <f t="shared" si="7"/>
        <v>280.2945555</v>
      </c>
      <c r="H44" s="442">
        <f t="shared" si="8"/>
        <v>1951.0160000000001</v>
      </c>
      <c r="L44" s="426"/>
      <c r="M44" s="341"/>
      <c r="O44" s="341"/>
      <c r="Q44" s="341"/>
    </row>
    <row r="45" spans="2:18" s="23" customFormat="1" x14ac:dyDescent="0.2">
      <c r="B45" s="436"/>
      <c r="C45" s="426" t="s">
        <v>125</v>
      </c>
      <c r="D45" s="427">
        <v>95.587999999999994</v>
      </c>
      <c r="E45" s="429">
        <v>659.56200000000001</v>
      </c>
      <c r="F45" s="434">
        <v>35.564964410922556</v>
      </c>
      <c r="G45" s="441">
        <f t="shared" si="7"/>
        <v>234.57299056796901</v>
      </c>
      <c r="H45" s="442">
        <f t="shared" si="8"/>
        <v>755.15</v>
      </c>
      <c r="L45" s="426"/>
      <c r="M45" s="341"/>
      <c r="O45" s="341"/>
      <c r="Q45" s="341"/>
    </row>
    <row r="46" spans="2:18" s="23" customFormat="1" x14ac:dyDescent="0.2">
      <c r="B46" s="436"/>
      <c r="C46" s="426"/>
      <c r="D46" s="427"/>
      <c r="E46" s="552"/>
      <c r="F46" s="434"/>
      <c r="G46" s="443"/>
      <c r="H46" s="444"/>
      <c r="L46" s="426"/>
      <c r="M46" s="341"/>
      <c r="O46" s="341"/>
      <c r="Q46" s="341"/>
    </row>
    <row r="47" spans="2:18" s="23" customFormat="1" x14ac:dyDescent="0.2">
      <c r="B47" s="436" t="s">
        <v>106</v>
      </c>
      <c r="C47" s="426" t="s">
        <v>119</v>
      </c>
      <c r="D47" s="427">
        <v>0.81799999999999995</v>
      </c>
      <c r="E47" s="429">
        <v>1.9890000000000001</v>
      </c>
      <c r="F47" s="434">
        <v>40.799999999999997</v>
      </c>
      <c r="G47" s="441">
        <f>E47*F47/100</f>
        <v>0.81151200000000001</v>
      </c>
      <c r="H47" s="442">
        <f>SUM(D47,E47)</f>
        <v>2.8069999999999999</v>
      </c>
    </row>
    <row r="48" spans="2:18" s="23" customFormat="1" x14ac:dyDescent="0.2">
      <c r="B48" s="436"/>
      <c r="C48" s="426" t="s">
        <v>120</v>
      </c>
      <c r="D48" s="427">
        <v>53.53</v>
      </c>
      <c r="E48" s="429">
        <v>175.827</v>
      </c>
      <c r="F48" s="434">
        <v>12.97</v>
      </c>
      <c r="G48" s="441">
        <f t="shared" ref="G48:G53" si="9">E48*F48/100</f>
        <v>22.804761900000003</v>
      </c>
      <c r="H48" s="442">
        <f t="shared" ref="H48:H53" si="10">SUM(D48,E48)</f>
        <v>229.357</v>
      </c>
    </row>
    <row r="49" spans="2:8" s="23" customFormat="1" x14ac:dyDescent="0.2">
      <c r="B49" s="436"/>
      <c r="C49" s="426" t="s">
        <v>121</v>
      </c>
      <c r="D49" s="427">
        <v>1079.0440000000001</v>
      </c>
      <c r="E49" s="429">
        <v>2785.3780000000002</v>
      </c>
      <c r="F49" s="434">
        <v>12.97</v>
      </c>
      <c r="G49" s="441">
        <f t="shared" si="9"/>
        <v>361.26352660000003</v>
      </c>
      <c r="H49" s="442">
        <f t="shared" si="10"/>
        <v>3864.4220000000005</v>
      </c>
    </row>
    <row r="50" spans="2:8" s="23" customFormat="1" x14ac:dyDescent="0.2">
      <c r="B50" s="436"/>
      <c r="C50" s="426" t="s">
        <v>122</v>
      </c>
      <c r="D50" s="427">
        <v>1321.732</v>
      </c>
      <c r="E50" s="429">
        <v>5009.9219999999996</v>
      </c>
      <c r="F50" s="434">
        <v>12.97</v>
      </c>
      <c r="G50" s="441">
        <f t="shared" si="9"/>
        <v>649.78688339999997</v>
      </c>
      <c r="H50" s="442">
        <f t="shared" si="10"/>
        <v>6331.6539999999995</v>
      </c>
    </row>
    <row r="51" spans="2:8" s="23" customFormat="1" x14ac:dyDescent="0.2">
      <c r="B51" s="436"/>
      <c r="C51" s="426" t="s">
        <v>123</v>
      </c>
      <c r="D51" s="427">
        <v>367.94099999999997</v>
      </c>
      <c r="E51" s="429">
        <v>2942.4160000000002</v>
      </c>
      <c r="F51" s="434">
        <v>12.97</v>
      </c>
      <c r="G51" s="441">
        <f t="shared" si="9"/>
        <v>381.63135520000003</v>
      </c>
      <c r="H51" s="442">
        <f t="shared" si="10"/>
        <v>3310.357</v>
      </c>
    </row>
    <row r="52" spans="2:8" s="23" customFormat="1" x14ac:dyDescent="0.2">
      <c r="B52" s="436"/>
      <c r="C52" s="426" t="s">
        <v>124</v>
      </c>
      <c r="D52" s="427">
        <v>130.102</v>
      </c>
      <c r="E52" s="429">
        <v>1936.6010000000001</v>
      </c>
      <c r="F52" s="434">
        <v>12.97</v>
      </c>
      <c r="G52" s="441">
        <f t="shared" si="9"/>
        <v>251.1771497</v>
      </c>
      <c r="H52" s="442">
        <f t="shared" si="10"/>
        <v>2066.703</v>
      </c>
    </row>
    <row r="53" spans="2:8" s="23" customFormat="1" ht="13.5" thickBot="1" x14ac:dyDescent="0.25">
      <c r="B53" s="293"/>
      <c r="C53" s="432" t="s">
        <v>125</v>
      </c>
      <c r="D53" s="435">
        <v>106.82</v>
      </c>
      <c r="E53" s="435">
        <v>660.14599999999996</v>
      </c>
      <c r="F53" s="433">
        <v>12.97</v>
      </c>
      <c r="G53" s="331">
        <f t="shared" si="9"/>
        <v>85.620936200000003</v>
      </c>
      <c r="H53" s="339">
        <f t="shared" si="10"/>
        <v>766.96599999999989</v>
      </c>
    </row>
    <row r="54" spans="2:8" s="23" customFormat="1" x14ac:dyDescent="0.2">
      <c r="C54" s="24"/>
      <c r="D54" s="272"/>
      <c r="E54" s="553"/>
      <c r="F54" s="24"/>
      <c r="G54" s="24"/>
    </row>
    <row r="55" spans="2:8" s="23" customFormat="1" x14ac:dyDescent="0.2"/>
    <row r="56" spans="2:8" s="23" customFormat="1" ht="15" x14ac:dyDescent="0.2">
      <c r="B56" s="825" t="s">
        <v>685</v>
      </c>
      <c r="C56" s="826"/>
      <c r="D56" s="826"/>
      <c r="E56" s="826"/>
      <c r="F56" s="826"/>
      <c r="G56" s="826"/>
      <c r="H56" s="826"/>
    </row>
    <row r="57" spans="2:8" s="23" customFormat="1" ht="25.5" x14ac:dyDescent="0.2">
      <c r="B57" s="282"/>
      <c r="C57" s="529" t="s">
        <v>689</v>
      </c>
      <c r="D57" s="440" t="s">
        <v>78</v>
      </c>
      <c r="E57" s="440" t="s">
        <v>308</v>
      </c>
      <c r="F57" s="440" t="s">
        <v>82</v>
      </c>
      <c r="G57" s="440" t="s">
        <v>309</v>
      </c>
      <c r="H57" s="440" t="s">
        <v>486</v>
      </c>
    </row>
    <row r="58" spans="2:8" s="23" customFormat="1" x14ac:dyDescent="0.2">
      <c r="B58" s="436" t="s">
        <v>92</v>
      </c>
      <c r="C58" s="426" t="s">
        <v>127</v>
      </c>
      <c r="D58" s="427">
        <v>0.115</v>
      </c>
      <c r="E58" s="429">
        <v>0.747</v>
      </c>
      <c r="F58" s="434">
        <v>54.32</v>
      </c>
      <c r="G58" s="441">
        <f>E58*F58/100</f>
        <v>0.40577039999999998</v>
      </c>
      <c r="H58" s="442">
        <f t="shared" ref="H58:H86" si="11">SUM(D58,E58)</f>
        <v>0.86199999999999999</v>
      </c>
    </row>
    <row r="59" spans="2:8" s="23" customFormat="1" x14ac:dyDescent="0.2">
      <c r="B59" s="436"/>
      <c r="C59" s="426" t="s">
        <v>128</v>
      </c>
      <c r="D59" s="427">
        <v>15.849</v>
      </c>
      <c r="E59" s="429">
        <v>27.785</v>
      </c>
      <c r="F59" s="434">
        <v>41.92</v>
      </c>
      <c r="G59" s="441">
        <f t="shared" ref="G59:G66" si="12">E59*F59/100</f>
        <v>11.647472</v>
      </c>
      <c r="H59" s="442">
        <f t="shared" si="11"/>
        <v>43.634</v>
      </c>
    </row>
    <row r="60" spans="2:8" s="23" customFormat="1" x14ac:dyDescent="0.2">
      <c r="B60" s="436"/>
      <c r="C60" s="426" t="s">
        <v>129</v>
      </c>
      <c r="D60" s="427">
        <v>407.14699999999999</v>
      </c>
      <c r="E60" s="429">
        <v>149.48599999999999</v>
      </c>
      <c r="F60" s="434">
        <v>35.590000000000003</v>
      </c>
      <c r="G60" s="441">
        <f t="shared" si="12"/>
        <v>53.202067400000004</v>
      </c>
      <c r="H60" s="442">
        <f t="shared" si="11"/>
        <v>556.63300000000004</v>
      </c>
    </row>
    <row r="61" spans="2:8" s="23" customFormat="1" x14ac:dyDescent="0.2">
      <c r="B61" s="436"/>
      <c r="C61" s="426" t="s">
        <v>130</v>
      </c>
      <c r="D61" s="427">
        <v>960.41200000000003</v>
      </c>
      <c r="E61" s="429">
        <v>454.64499999999998</v>
      </c>
      <c r="F61" s="434">
        <v>28.11</v>
      </c>
      <c r="G61" s="441">
        <f t="shared" si="12"/>
        <v>127.8007095</v>
      </c>
      <c r="H61" s="442">
        <f t="shared" si="11"/>
        <v>1415.057</v>
      </c>
    </row>
    <row r="62" spans="2:8" s="23" customFormat="1" x14ac:dyDescent="0.2">
      <c r="B62" s="436"/>
      <c r="C62" s="426" t="s">
        <v>131</v>
      </c>
      <c r="D62" s="427">
        <v>922.41300000000001</v>
      </c>
      <c r="E62" s="429">
        <v>2705.0569999999998</v>
      </c>
      <c r="F62" s="434">
        <v>14.84</v>
      </c>
      <c r="G62" s="441">
        <f t="shared" si="12"/>
        <v>401.4304588</v>
      </c>
      <c r="H62" s="442">
        <f t="shared" si="11"/>
        <v>3627.47</v>
      </c>
    </row>
    <row r="63" spans="2:8" s="23" customFormat="1" x14ac:dyDescent="0.2">
      <c r="B63" s="436"/>
      <c r="C63" s="426" t="s">
        <v>132</v>
      </c>
      <c r="D63" s="427">
        <v>260.83600000000001</v>
      </c>
      <c r="E63" s="429">
        <v>1628.624</v>
      </c>
      <c r="F63" s="434">
        <v>18.03</v>
      </c>
      <c r="G63" s="441">
        <f t="shared" si="12"/>
        <v>293.64090720000002</v>
      </c>
      <c r="H63" s="442">
        <f t="shared" si="11"/>
        <v>1889.46</v>
      </c>
    </row>
    <row r="64" spans="2:8" s="23" customFormat="1" x14ac:dyDescent="0.2">
      <c r="B64" s="436"/>
      <c r="C64" s="426" t="s">
        <v>133</v>
      </c>
      <c r="D64" s="427">
        <v>128.92400000000001</v>
      </c>
      <c r="E64" s="429">
        <v>993.35299999999995</v>
      </c>
      <c r="F64" s="434">
        <v>21.51</v>
      </c>
      <c r="G64" s="441">
        <f t="shared" si="12"/>
        <v>213.67023030000001</v>
      </c>
      <c r="H64" s="442">
        <f t="shared" si="11"/>
        <v>1122.277</v>
      </c>
    </row>
    <row r="65" spans="2:8" s="23" customFormat="1" x14ac:dyDescent="0.2">
      <c r="B65" s="436"/>
      <c r="C65" s="426" t="s">
        <v>134</v>
      </c>
      <c r="D65" s="427">
        <v>15.577999999999999</v>
      </c>
      <c r="E65" s="429">
        <v>104.64100000000001</v>
      </c>
      <c r="F65" s="434">
        <v>44.85</v>
      </c>
      <c r="G65" s="441">
        <f t="shared" si="12"/>
        <v>46.931488500000007</v>
      </c>
      <c r="H65" s="442">
        <f t="shared" si="11"/>
        <v>120.21900000000001</v>
      </c>
    </row>
    <row r="66" spans="2:8" s="23" customFormat="1" x14ac:dyDescent="0.2">
      <c r="B66" s="436"/>
      <c r="C66" s="426" t="s">
        <v>135</v>
      </c>
      <c r="D66" s="427">
        <v>0.80600000000000005</v>
      </c>
      <c r="E66" s="429">
        <v>62.262999999999998</v>
      </c>
      <c r="F66" s="434">
        <v>88.82</v>
      </c>
      <c r="G66" s="441">
        <f t="shared" si="12"/>
        <v>55.301996599999995</v>
      </c>
      <c r="H66" s="442">
        <f t="shared" si="11"/>
        <v>63.068999999999996</v>
      </c>
    </row>
    <row r="67" spans="2:8" s="23" customFormat="1" x14ac:dyDescent="0.2">
      <c r="B67" s="436"/>
      <c r="C67" s="426"/>
      <c r="D67" s="427"/>
      <c r="E67" s="429"/>
      <c r="F67" s="434"/>
      <c r="G67" s="429"/>
      <c r="H67" s="438"/>
    </row>
    <row r="68" spans="2:8" s="23" customFormat="1" x14ac:dyDescent="0.2">
      <c r="B68" s="436" t="s">
        <v>105</v>
      </c>
      <c r="C68" s="426" t="s">
        <v>127</v>
      </c>
      <c r="D68" s="427">
        <v>0.127</v>
      </c>
      <c r="E68" s="429">
        <v>25.126000000000001</v>
      </c>
      <c r="F68" s="434">
        <v>18.989999999999998</v>
      </c>
      <c r="G68" s="441">
        <f t="shared" ref="G68:G76" si="13">E68*F68/100</f>
        <v>4.7714274000000003</v>
      </c>
      <c r="H68" s="442">
        <f t="shared" si="11"/>
        <v>25.253</v>
      </c>
    </row>
    <row r="69" spans="2:8" s="23" customFormat="1" x14ac:dyDescent="0.2">
      <c r="B69" s="436"/>
      <c r="C69" s="426" t="s">
        <v>128</v>
      </c>
      <c r="D69" s="427">
        <v>14.631</v>
      </c>
      <c r="E69" s="429">
        <v>186.56700000000001</v>
      </c>
      <c r="F69" s="434">
        <v>11.17</v>
      </c>
      <c r="G69" s="441">
        <f t="shared" si="13"/>
        <v>20.839533900000003</v>
      </c>
      <c r="H69" s="442">
        <f t="shared" si="11"/>
        <v>201.19800000000001</v>
      </c>
    </row>
    <row r="70" spans="2:8" s="23" customFormat="1" x14ac:dyDescent="0.2">
      <c r="B70" s="436"/>
      <c r="C70" s="426" t="s">
        <v>129</v>
      </c>
      <c r="D70" s="427">
        <v>143.86099999999999</v>
      </c>
      <c r="E70" s="429">
        <v>641.87099999999998</v>
      </c>
      <c r="F70" s="434">
        <v>14.11</v>
      </c>
      <c r="G70" s="441">
        <f t="shared" si="13"/>
        <v>90.567998099999983</v>
      </c>
      <c r="H70" s="442">
        <f t="shared" si="11"/>
        <v>785.73199999999997</v>
      </c>
    </row>
    <row r="71" spans="2:8" s="23" customFormat="1" x14ac:dyDescent="0.2">
      <c r="B71" s="436"/>
      <c r="C71" s="426" t="s">
        <v>130</v>
      </c>
      <c r="D71" s="427">
        <v>93.638000000000005</v>
      </c>
      <c r="E71" s="429">
        <v>626.62800000000004</v>
      </c>
      <c r="F71" s="434">
        <v>12.85</v>
      </c>
      <c r="G71" s="441">
        <f t="shared" si="13"/>
        <v>80.521698000000001</v>
      </c>
      <c r="H71" s="442">
        <f t="shared" si="11"/>
        <v>720.26600000000008</v>
      </c>
    </row>
    <row r="72" spans="2:8" s="23" customFormat="1" x14ac:dyDescent="0.2">
      <c r="B72" s="436"/>
      <c r="C72" s="426" t="s">
        <v>131</v>
      </c>
      <c r="D72" s="427">
        <v>87.22</v>
      </c>
      <c r="E72" s="429">
        <v>1417.1020000000001</v>
      </c>
      <c r="F72" s="434">
        <v>12.2</v>
      </c>
      <c r="G72" s="441">
        <f t="shared" si="13"/>
        <v>172.88644400000001</v>
      </c>
      <c r="H72" s="442">
        <f t="shared" si="11"/>
        <v>1504.3220000000001</v>
      </c>
    </row>
    <row r="73" spans="2:8" s="23" customFormat="1" x14ac:dyDescent="0.2">
      <c r="B73" s="436"/>
      <c r="C73" s="426" t="s">
        <v>132</v>
      </c>
      <c r="D73" s="427">
        <v>2.121</v>
      </c>
      <c r="E73" s="429">
        <v>1514.115</v>
      </c>
      <c r="F73" s="434">
        <v>15.32</v>
      </c>
      <c r="G73" s="441">
        <f t="shared" si="13"/>
        <v>231.96241799999999</v>
      </c>
      <c r="H73" s="442">
        <f t="shared" si="11"/>
        <v>1516.2360000000001</v>
      </c>
    </row>
    <row r="74" spans="2:8" s="23" customFormat="1" x14ac:dyDescent="0.2">
      <c r="B74" s="436"/>
      <c r="C74" s="426" t="s">
        <v>133</v>
      </c>
      <c r="D74" s="427">
        <v>6.3079999999999998</v>
      </c>
      <c r="E74" s="429">
        <v>1314.3810000000001</v>
      </c>
      <c r="F74" s="434">
        <v>16.64</v>
      </c>
      <c r="G74" s="441">
        <f t="shared" si="13"/>
        <v>218.71299840000003</v>
      </c>
      <c r="H74" s="442">
        <f t="shared" si="11"/>
        <v>1320.6890000000001</v>
      </c>
    </row>
    <row r="75" spans="2:8" s="23" customFormat="1" x14ac:dyDescent="0.2">
      <c r="B75" s="436"/>
      <c r="C75" s="426" t="s">
        <v>134</v>
      </c>
      <c r="D75" s="427">
        <v>1E-3</v>
      </c>
      <c r="E75" s="429">
        <v>984.24599999999998</v>
      </c>
      <c r="F75" s="434">
        <v>26.33</v>
      </c>
      <c r="G75" s="441">
        <f t="shared" si="13"/>
        <v>259.15197180000001</v>
      </c>
      <c r="H75" s="442">
        <f t="shared" si="11"/>
        <v>984.24699999999996</v>
      </c>
    </row>
    <row r="76" spans="2:8" s="23" customFormat="1" x14ac:dyDescent="0.2">
      <c r="B76" s="436"/>
      <c r="C76" s="426" t="s">
        <v>135</v>
      </c>
      <c r="D76" s="427">
        <v>0</v>
      </c>
      <c r="E76" s="429">
        <v>667.77599999999995</v>
      </c>
      <c r="F76" s="434">
        <v>43.62</v>
      </c>
      <c r="G76" s="441">
        <f t="shared" si="13"/>
        <v>291.28389119999997</v>
      </c>
      <c r="H76" s="442">
        <f t="shared" si="11"/>
        <v>667.77599999999995</v>
      </c>
    </row>
    <row r="77" spans="2:8" s="23" customFormat="1" x14ac:dyDescent="0.2">
      <c r="B77" s="436"/>
      <c r="C77" s="426"/>
      <c r="D77" s="427"/>
      <c r="E77" s="429"/>
      <c r="F77" s="434"/>
      <c r="G77" s="429"/>
      <c r="H77" s="438"/>
    </row>
    <row r="78" spans="2:8" s="23" customFormat="1" x14ac:dyDescent="0.2">
      <c r="B78" s="436" t="s">
        <v>106</v>
      </c>
      <c r="C78" s="426" t="s">
        <v>127</v>
      </c>
      <c r="D78" s="427">
        <v>0.24299999999999999</v>
      </c>
      <c r="E78" s="429">
        <v>25.936</v>
      </c>
      <c r="F78" s="434">
        <v>18.53</v>
      </c>
      <c r="G78" s="441">
        <f t="shared" ref="G78:G86" si="14">E78*F78/100</f>
        <v>4.8059408000000001</v>
      </c>
      <c r="H78" s="442">
        <f t="shared" si="11"/>
        <v>26.178999999999998</v>
      </c>
    </row>
    <row r="79" spans="2:8" s="23" customFormat="1" x14ac:dyDescent="0.2">
      <c r="B79" s="436"/>
      <c r="C79" s="426" t="s">
        <v>128</v>
      </c>
      <c r="D79" s="427">
        <v>30.48</v>
      </c>
      <c r="E79" s="429">
        <v>215.125</v>
      </c>
      <c r="F79" s="434">
        <v>11.05</v>
      </c>
      <c r="G79" s="441">
        <f t="shared" si="14"/>
        <v>23.771312500000004</v>
      </c>
      <c r="H79" s="442">
        <f t="shared" si="11"/>
        <v>245.60499999999999</v>
      </c>
    </row>
    <row r="80" spans="2:8" s="23" customFormat="1" x14ac:dyDescent="0.2">
      <c r="B80" s="436"/>
      <c r="C80" s="426" t="s">
        <v>129</v>
      </c>
      <c r="D80" s="427">
        <v>551.00800000000004</v>
      </c>
      <c r="E80" s="429">
        <v>795.29399999999998</v>
      </c>
      <c r="F80" s="434">
        <v>13.24</v>
      </c>
      <c r="G80" s="441">
        <f t="shared" si="14"/>
        <v>105.29692559999999</v>
      </c>
      <c r="H80" s="442">
        <f t="shared" si="11"/>
        <v>1346.3020000000001</v>
      </c>
    </row>
    <row r="81" spans="2:8" s="23" customFormat="1" x14ac:dyDescent="0.2">
      <c r="B81" s="436"/>
      <c r="C81" s="426" t="s">
        <v>130</v>
      </c>
      <c r="D81" s="427">
        <v>1054.05</v>
      </c>
      <c r="E81" s="429">
        <v>1067.3119999999999</v>
      </c>
      <c r="F81" s="434">
        <v>14.39</v>
      </c>
      <c r="G81" s="441">
        <f t="shared" si="14"/>
        <v>153.58619680000001</v>
      </c>
      <c r="H81" s="442">
        <f t="shared" si="11"/>
        <v>2121.3620000000001</v>
      </c>
    </row>
    <row r="82" spans="2:8" s="23" customFormat="1" x14ac:dyDescent="0.2">
      <c r="B82" s="436"/>
      <c r="C82" s="426" t="s">
        <v>131</v>
      </c>
      <c r="D82" s="427">
        <v>1009.633</v>
      </c>
      <c r="E82" s="429">
        <v>4102.3459999999995</v>
      </c>
      <c r="F82" s="434">
        <v>10.68</v>
      </c>
      <c r="G82" s="441">
        <f t="shared" si="14"/>
        <v>438.13055279999992</v>
      </c>
      <c r="H82" s="442">
        <f t="shared" si="11"/>
        <v>5111.9789999999994</v>
      </c>
    </row>
    <row r="83" spans="2:8" s="23" customFormat="1" x14ac:dyDescent="0.2">
      <c r="B83" s="436"/>
      <c r="C83" s="426" t="s">
        <v>132</v>
      </c>
      <c r="D83" s="427">
        <v>262.95699999999999</v>
      </c>
      <c r="E83" s="429">
        <v>3170.7330000000002</v>
      </c>
      <c r="F83" s="434">
        <v>11.86</v>
      </c>
      <c r="G83" s="441">
        <f t="shared" si="14"/>
        <v>376.04893379999999</v>
      </c>
      <c r="H83" s="442">
        <f t="shared" si="11"/>
        <v>3433.69</v>
      </c>
    </row>
    <row r="84" spans="2:8" s="23" customFormat="1" x14ac:dyDescent="0.2">
      <c r="B84" s="436"/>
      <c r="C84" s="426" t="s">
        <v>133</v>
      </c>
      <c r="D84" s="427">
        <v>135.232</v>
      </c>
      <c r="E84" s="429">
        <v>2312.6640000000002</v>
      </c>
      <c r="F84" s="434">
        <v>13.48</v>
      </c>
      <c r="G84" s="441">
        <f t="shared" si="14"/>
        <v>311.74710720000002</v>
      </c>
      <c r="H84" s="442">
        <f t="shared" si="11"/>
        <v>2447.8960000000002</v>
      </c>
    </row>
    <row r="85" spans="2:8" s="23" customFormat="1" x14ac:dyDescent="0.2">
      <c r="B85" s="436"/>
      <c r="C85" s="426" t="s">
        <v>134</v>
      </c>
      <c r="D85" s="427">
        <v>15.579000000000001</v>
      </c>
      <c r="E85" s="429">
        <v>1091.712</v>
      </c>
      <c r="F85" s="434">
        <v>24.08</v>
      </c>
      <c r="G85" s="441">
        <f t="shared" si="14"/>
        <v>262.88424959999998</v>
      </c>
      <c r="H85" s="442">
        <f t="shared" si="11"/>
        <v>1107.2909999999999</v>
      </c>
    </row>
    <row r="86" spans="2:8" ht="13.5" thickBot="1" x14ac:dyDescent="0.25">
      <c r="B86" s="293"/>
      <c r="C86" s="432" t="s">
        <v>135</v>
      </c>
      <c r="D86" s="435">
        <v>0.80600000000000005</v>
      </c>
      <c r="E86" s="435">
        <v>731.15499999999997</v>
      </c>
      <c r="F86" s="433">
        <v>40.450000000000003</v>
      </c>
      <c r="G86" s="331">
        <f t="shared" si="14"/>
        <v>295.75219750000002</v>
      </c>
      <c r="H86" s="339">
        <f t="shared" si="11"/>
        <v>731.96100000000001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4"/>
      <c r="B3" s="825" t="s">
        <v>698</v>
      </c>
      <c r="C3" s="826"/>
      <c r="D3" s="826"/>
      <c r="E3" s="860"/>
    </row>
    <row r="4" spans="1:7" x14ac:dyDescent="0.2">
      <c r="A4" s="149"/>
      <c r="B4" s="282"/>
      <c r="C4" s="282" t="s">
        <v>612</v>
      </c>
      <c r="D4" s="440" t="s">
        <v>78</v>
      </c>
      <c r="E4" s="547" t="s">
        <v>308</v>
      </c>
      <c r="F4" s="149"/>
      <c r="G4" s="149"/>
    </row>
    <row r="5" spans="1:7" s="23" customFormat="1" x14ac:dyDescent="0.2">
      <c r="A5" s="428"/>
      <c r="B5" s="436" t="s">
        <v>699</v>
      </c>
      <c r="C5" s="426" t="s">
        <v>106</v>
      </c>
      <c r="D5" s="455">
        <v>11.87</v>
      </c>
      <c r="E5" s="548">
        <v>7.43</v>
      </c>
      <c r="F5" s="428"/>
      <c r="G5" s="428"/>
    </row>
    <row r="6" spans="1:7" s="24" customFormat="1" x14ac:dyDescent="0.2">
      <c r="A6" s="430"/>
      <c r="B6" s="437"/>
      <c r="C6" s="426" t="s">
        <v>92</v>
      </c>
      <c r="D6" s="455">
        <v>13.1</v>
      </c>
      <c r="E6" s="548">
        <v>13.06</v>
      </c>
      <c r="F6" s="430"/>
      <c r="G6" s="430"/>
    </row>
    <row r="7" spans="1:7" s="24" customFormat="1" x14ac:dyDescent="0.2">
      <c r="A7" s="430"/>
      <c r="B7" s="437"/>
      <c r="C7" s="426" t="s">
        <v>105</v>
      </c>
      <c r="D7" s="455">
        <v>4.1500000000000004</v>
      </c>
      <c r="E7" s="548">
        <v>4.6100000000000003</v>
      </c>
      <c r="F7" s="430"/>
      <c r="G7" s="430"/>
    </row>
    <row r="8" spans="1:7" s="24" customFormat="1" x14ac:dyDescent="0.2">
      <c r="A8" s="430"/>
      <c r="B8" s="437" t="s">
        <v>83</v>
      </c>
      <c r="C8" s="426" t="s">
        <v>84</v>
      </c>
      <c r="D8" s="455">
        <v>14.21</v>
      </c>
      <c r="E8" s="549">
        <v>15.28</v>
      </c>
      <c r="F8" s="430"/>
      <c r="G8" s="430"/>
    </row>
    <row r="9" spans="1:7" s="24" customFormat="1" x14ac:dyDescent="0.2">
      <c r="A9" s="430"/>
      <c r="B9" s="437"/>
      <c r="C9" s="426" t="s">
        <v>85</v>
      </c>
      <c r="D9" s="455">
        <v>9.93</v>
      </c>
      <c r="E9" s="549">
        <v>10.16</v>
      </c>
      <c r="F9" s="430"/>
      <c r="G9" s="430"/>
    </row>
    <row r="10" spans="1:7" s="24" customFormat="1" x14ac:dyDescent="0.2">
      <c r="A10" s="430"/>
      <c r="B10" s="437"/>
      <c r="C10" s="426" t="s">
        <v>86</v>
      </c>
      <c r="D10" s="455">
        <v>12.29</v>
      </c>
      <c r="E10" s="549">
        <v>18</v>
      </c>
      <c r="F10" s="430"/>
      <c r="G10" s="430"/>
    </row>
    <row r="11" spans="1:7" s="24" customFormat="1" x14ac:dyDescent="0.2">
      <c r="A11" s="430"/>
      <c r="B11" s="437"/>
      <c r="C11" s="426" t="s">
        <v>87</v>
      </c>
      <c r="D11" s="455">
        <v>10.86</v>
      </c>
      <c r="E11" s="549">
        <v>15.7</v>
      </c>
      <c r="F11" s="430"/>
      <c r="G11" s="430"/>
    </row>
    <row r="12" spans="1:7" s="24" customFormat="1" x14ac:dyDescent="0.2">
      <c r="A12" s="430"/>
      <c r="B12" s="437"/>
      <c r="C12" s="426" t="s">
        <v>88</v>
      </c>
      <c r="D12" s="455">
        <v>10.64</v>
      </c>
      <c r="E12" s="549">
        <v>10.02</v>
      </c>
      <c r="F12" s="430"/>
      <c r="G12" s="430"/>
    </row>
    <row r="13" spans="1:7" s="24" customFormat="1" x14ac:dyDescent="0.2">
      <c r="A13" s="430"/>
      <c r="B13" s="437"/>
      <c r="C13" s="426" t="s">
        <v>89</v>
      </c>
      <c r="D13" s="455">
        <v>15.73</v>
      </c>
      <c r="E13" s="549">
        <v>11.31</v>
      </c>
      <c r="F13" s="430"/>
      <c r="G13" s="430"/>
    </row>
    <row r="14" spans="1:7" s="24" customFormat="1" x14ac:dyDescent="0.2">
      <c r="A14" s="430"/>
      <c r="B14" s="437"/>
      <c r="C14" s="426" t="s">
        <v>90</v>
      </c>
      <c r="D14" s="455">
        <v>5.69</v>
      </c>
      <c r="E14" s="549">
        <v>7.48</v>
      </c>
      <c r="F14" s="430"/>
      <c r="G14" s="430"/>
    </row>
    <row r="15" spans="1:7" s="24" customFormat="1" x14ac:dyDescent="0.2">
      <c r="A15" s="430"/>
      <c r="B15" s="437"/>
      <c r="C15" s="426" t="s">
        <v>91</v>
      </c>
      <c r="D15" s="455">
        <v>11.47</v>
      </c>
      <c r="E15" s="549">
        <v>12.02</v>
      </c>
      <c r="F15" s="430"/>
      <c r="G15" s="430"/>
    </row>
    <row r="16" spans="1:7" s="24" customFormat="1" x14ac:dyDescent="0.2">
      <c r="A16" s="430"/>
      <c r="B16" s="437" t="s">
        <v>93</v>
      </c>
      <c r="C16" s="426" t="s">
        <v>94</v>
      </c>
      <c r="D16" s="455">
        <v>4.04</v>
      </c>
      <c r="E16" s="549">
        <v>4.46</v>
      </c>
      <c r="F16" s="430"/>
      <c r="G16" s="430"/>
    </row>
    <row r="17" spans="1:7" s="24" customFormat="1" x14ac:dyDescent="0.2">
      <c r="A17" s="430"/>
      <c r="B17" s="437"/>
      <c r="C17" s="426" t="s">
        <v>95</v>
      </c>
      <c r="D17" s="455">
        <v>5.0599999999999996</v>
      </c>
      <c r="E17" s="549">
        <v>6.15</v>
      </c>
      <c r="F17" s="430"/>
      <c r="G17" s="430"/>
    </row>
    <row r="18" spans="1:7" s="24" customFormat="1" x14ac:dyDescent="0.2">
      <c r="A18" s="430"/>
      <c r="B18" s="437"/>
      <c r="C18" s="426" t="s">
        <v>96</v>
      </c>
      <c r="D18" s="455">
        <v>4.4000000000000004</v>
      </c>
      <c r="E18" s="549">
        <v>5.09</v>
      </c>
      <c r="F18" s="430"/>
      <c r="G18" s="430"/>
    </row>
    <row r="19" spans="1:7" s="24" customFormat="1" x14ac:dyDescent="0.2">
      <c r="A19" s="430"/>
      <c r="B19" s="437"/>
      <c r="C19" s="426" t="s">
        <v>97</v>
      </c>
      <c r="D19" s="455">
        <v>4.08</v>
      </c>
      <c r="E19" s="549">
        <v>6.32</v>
      </c>
      <c r="F19" s="430"/>
      <c r="G19" s="430"/>
    </row>
    <row r="20" spans="1:7" s="24" customFormat="1" x14ac:dyDescent="0.2">
      <c r="A20" s="430"/>
      <c r="B20" s="437"/>
      <c r="C20" s="426" t="s">
        <v>98</v>
      </c>
      <c r="D20" s="455">
        <v>4.09</v>
      </c>
      <c r="E20" s="549">
        <v>4.55</v>
      </c>
      <c r="F20" s="430"/>
      <c r="G20" s="430"/>
    </row>
    <row r="21" spans="1:7" s="24" customFormat="1" x14ac:dyDescent="0.2">
      <c r="A21" s="430"/>
      <c r="B21" s="437"/>
      <c r="C21" s="426" t="s">
        <v>99</v>
      </c>
      <c r="D21" s="455">
        <v>0</v>
      </c>
      <c r="E21" s="549">
        <v>4</v>
      </c>
      <c r="F21" s="430"/>
      <c r="G21" s="430"/>
    </row>
    <row r="22" spans="1:7" s="24" customFormat="1" x14ac:dyDescent="0.2">
      <c r="A22" s="430"/>
      <c r="B22" s="437"/>
      <c r="C22" s="426" t="s">
        <v>100</v>
      </c>
      <c r="D22" s="455">
        <v>3.99</v>
      </c>
      <c r="E22" s="549">
        <v>2.72</v>
      </c>
      <c r="F22" s="430"/>
      <c r="G22" s="430"/>
    </row>
    <row r="23" spans="1:7" s="24" customFormat="1" x14ac:dyDescent="0.2">
      <c r="A23" s="430"/>
      <c r="B23" s="437"/>
      <c r="C23" s="426" t="s">
        <v>101</v>
      </c>
      <c r="D23" s="455">
        <v>0</v>
      </c>
      <c r="E23" s="549">
        <v>2.4500000000000002</v>
      </c>
      <c r="F23" s="430"/>
      <c r="G23" s="430"/>
    </row>
    <row r="24" spans="1:7" s="24" customFormat="1" x14ac:dyDescent="0.2">
      <c r="A24" s="430"/>
      <c r="B24" s="437"/>
      <c r="C24" s="426" t="s">
        <v>102</v>
      </c>
      <c r="D24" s="455">
        <v>4.05</v>
      </c>
      <c r="E24" s="549">
        <v>3.88</v>
      </c>
      <c r="F24" s="430"/>
      <c r="G24" s="430"/>
    </row>
    <row r="25" spans="1:7" s="24" customFormat="1" x14ac:dyDescent="0.2">
      <c r="A25" s="430"/>
      <c r="B25" s="437"/>
      <c r="C25" s="426" t="s">
        <v>103</v>
      </c>
      <c r="D25" s="455">
        <v>3.82</v>
      </c>
      <c r="E25" s="549">
        <v>4.6500000000000004</v>
      </c>
      <c r="F25" s="430"/>
      <c r="G25" s="430"/>
    </row>
    <row r="26" spans="1:7" s="24" customFormat="1" ht="13.5" thickBot="1" x14ac:dyDescent="0.25">
      <c r="A26" s="430"/>
      <c r="B26" s="293"/>
      <c r="C26" s="432" t="s">
        <v>104</v>
      </c>
      <c r="D26" s="448">
        <v>4.04</v>
      </c>
      <c r="E26" s="550">
        <v>4.6100000000000003</v>
      </c>
      <c r="F26" s="430"/>
      <c r="G26" s="430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80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701</v>
      </c>
      <c r="C3" s="680" t="str">
        <f>Index!$B$4</f>
        <v>Cumbria and Lancashire</v>
      </c>
      <c r="K3" s="687" t="s">
        <v>706</v>
      </c>
      <c r="L3" s="688" t="s">
        <v>307</v>
      </c>
      <c r="M3" s="688" t="s">
        <v>707</v>
      </c>
      <c r="N3" s="688" t="s">
        <v>777</v>
      </c>
    </row>
    <row r="4" spans="2:14" x14ac:dyDescent="0.2">
      <c r="B4" t="s">
        <v>307</v>
      </c>
      <c r="C4" s="681">
        <f>VLOOKUP($C$3,$K$4:$N$16,2,FALSE)</f>
        <v>984400</v>
      </c>
      <c r="K4" s="682" t="s">
        <v>700</v>
      </c>
      <c r="L4" s="683">
        <v>13027866.9849</v>
      </c>
      <c r="M4" s="683">
        <v>1297665.5877619777</v>
      </c>
      <c r="N4" s="823">
        <f>M4/L4</f>
        <v>9.9606911036629567E-2</v>
      </c>
    </row>
    <row r="5" spans="2:14" x14ac:dyDescent="0.2">
      <c r="B5" t="s">
        <v>708</v>
      </c>
      <c r="C5" s="680">
        <f>_xlfn.RANK.EQ(VLOOKUP($C$3,$K$5:$M$18,2,FALSE),$L$5:$L$18)</f>
        <v>7</v>
      </c>
      <c r="K5" s="682" t="s">
        <v>285</v>
      </c>
      <c r="L5" s="683">
        <v>984400</v>
      </c>
      <c r="M5" s="683">
        <v>88219.76265777045</v>
      </c>
      <c r="N5" s="823">
        <f t="shared" ref="N5:N8" si="0">M5/L5</f>
        <v>8.9617800343123166E-2</v>
      </c>
    </row>
    <row r="6" spans="2:14" x14ac:dyDescent="0.2">
      <c r="B6" t="s">
        <v>707</v>
      </c>
      <c r="C6" s="681">
        <f>VLOOKUP($C$3,$K$4:$N$16,3,FALSE)</f>
        <v>88219.76265777045</v>
      </c>
      <c r="K6" s="682" t="s">
        <v>306</v>
      </c>
      <c r="L6" s="683">
        <v>1026900</v>
      </c>
      <c r="M6" s="683">
        <v>111777.13630338201</v>
      </c>
      <c r="N6" s="823">
        <f t="shared" si="0"/>
        <v>0.10884909563091051</v>
      </c>
    </row>
    <row r="7" spans="2:14" x14ac:dyDescent="0.2">
      <c r="B7" t="s">
        <v>778</v>
      </c>
      <c r="C7" s="680">
        <f>_xlfn.RANK.EQ(VLOOKUP($C$3,$K$5:$N$16,3,FALSE),$M$5:$M$16)</f>
        <v>8</v>
      </c>
      <c r="K7" s="682" t="s">
        <v>286</v>
      </c>
      <c r="L7" s="683">
        <v>1701800</v>
      </c>
      <c r="M7" s="683">
        <v>132939.83507470129</v>
      </c>
      <c r="N7" s="823">
        <f t="shared" si="0"/>
        <v>7.8117190665590128E-2</v>
      </c>
    </row>
    <row r="8" spans="2:14" x14ac:dyDescent="0.2">
      <c r="B8" t="s">
        <v>779</v>
      </c>
      <c r="C8" s="824">
        <f>VLOOKUP($C$3,$K$4:$N$16,4,FALSE)</f>
        <v>8.9617800343123166E-2</v>
      </c>
      <c r="K8" s="682" t="s">
        <v>287</v>
      </c>
      <c r="L8" s="683">
        <v>693900</v>
      </c>
      <c r="M8" s="683">
        <v>56483.157629075737</v>
      </c>
      <c r="N8" s="823">
        <f t="shared" si="0"/>
        <v>8.1399564244236541E-2</v>
      </c>
    </row>
    <row r="9" spans="2:14" x14ac:dyDescent="0.2">
      <c r="B9" t="s">
        <v>780</v>
      </c>
      <c r="C9" s="680">
        <f>_xlfn.RANK.EQ(VLOOKUP($C$3,$K$5:$N$16,4,FALSE),$N$5:$N$16)</f>
        <v>8</v>
      </c>
      <c r="K9" s="682" t="s">
        <v>304</v>
      </c>
      <c r="L9" s="683">
        <v>426200</v>
      </c>
      <c r="M9" s="683">
        <v>29449.692692504977</v>
      </c>
      <c r="N9" s="823">
        <f t="shared" ref="N9:N18" si="1">M9/L9</f>
        <v>6.9098293506581365E-2</v>
      </c>
    </row>
    <row r="10" spans="2:14" x14ac:dyDescent="0.2">
      <c r="B10" t="s">
        <v>709</v>
      </c>
      <c r="C10" s="684">
        <f>'Table 2'!$D$7</f>
        <v>0.23582820739554736</v>
      </c>
      <c r="K10" s="682" t="s">
        <v>288</v>
      </c>
      <c r="L10" s="683">
        <v>331800</v>
      </c>
      <c r="M10" s="683">
        <v>35171.526755349325</v>
      </c>
      <c r="N10" s="823">
        <f t="shared" si="1"/>
        <v>0.10600219034161942</v>
      </c>
    </row>
    <row r="11" spans="2:14" x14ac:dyDescent="0.2">
      <c r="K11" s="682" t="s">
        <v>305</v>
      </c>
      <c r="L11" s="683">
        <v>684100</v>
      </c>
      <c r="M11" s="683">
        <v>103265.27677174033</v>
      </c>
      <c r="N11" s="823">
        <f t="shared" si="1"/>
        <v>0.15095055806423086</v>
      </c>
    </row>
    <row r="12" spans="2:14" x14ac:dyDescent="0.2">
      <c r="B12" t="s">
        <v>710</v>
      </c>
      <c r="C12" s="685" t="str">
        <f>INDEX('Section 2 data'!$C$8:$C$14,MATCH('Key findings'!C13,'Section 2 data'!$J$8:$J$14,0))</f>
        <v>Sitka spruce</v>
      </c>
      <c r="E12" t="s">
        <v>711</v>
      </c>
      <c r="K12" s="682" t="s">
        <v>289</v>
      </c>
      <c r="L12" s="683">
        <v>1004800</v>
      </c>
      <c r="M12" s="683">
        <v>50113.990958361188</v>
      </c>
      <c r="N12" s="823">
        <f t="shared" si="1"/>
        <v>4.9874592912381756E-2</v>
      </c>
    </row>
    <row r="13" spans="2:14" x14ac:dyDescent="0.2">
      <c r="B13" t="s">
        <v>710</v>
      </c>
      <c r="C13" s="684">
        <f>MAX('Section 2 data'!$J$8:$J$14)</f>
        <v>0.57892065028440576</v>
      </c>
      <c r="K13" s="682" t="s">
        <v>290</v>
      </c>
      <c r="L13" s="683">
        <v>843400</v>
      </c>
      <c r="M13" s="683">
        <v>116129.85117915674</v>
      </c>
      <c r="N13" s="823">
        <f t="shared" si="1"/>
        <v>0.13769249606255246</v>
      </c>
    </row>
    <row r="14" spans="2:14" x14ac:dyDescent="0.2">
      <c r="B14" t="s">
        <v>712</v>
      </c>
      <c r="C14" s="685" t="str">
        <f>INDEX('Section 2 data'!$C$16:$C$25,MATCH('Key findings'!C15,'Section 2 data'!$J$16:$J$25,0))</f>
        <v>Oak</v>
      </c>
      <c r="E14" t="s">
        <v>711</v>
      </c>
      <c r="K14" s="682" t="s">
        <v>291</v>
      </c>
      <c r="L14" s="683">
        <v>613800</v>
      </c>
      <c r="M14" s="683">
        <v>120885.63554048816</v>
      </c>
      <c r="N14" s="823">
        <f t="shared" si="1"/>
        <v>0.1969462944615317</v>
      </c>
    </row>
    <row r="15" spans="2:14" x14ac:dyDescent="0.2">
      <c r="B15" t="s">
        <v>712</v>
      </c>
      <c r="C15" s="684">
        <f>MAX('Section 2 data'!$J$16:$J$25)</f>
        <v>0.22146277978825604</v>
      </c>
      <c r="K15" s="682" t="s">
        <v>292</v>
      </c>
      <c r="L15" s="683">
        <v>725400</v>
      </c>
      <c r="M15" s="683">
        <v>97243.975178644585</v>
      </c>
      <c r="N15" s="823">
        <f t="shared" si="1"/>
        <v>0.13405565919305842</v>
      </c>
    </row>
    <row r="16" spans="2:14" x14ac:dyDescent="0.2">
      <c r="K16" s="682" t="s">
        <v>293</v>
      </c>
      <c r="L16" s="683">
        <v>1091200</v>
      </c>
      <c r="M16" s="683">
        <v>105008.94606982135</v>
      </c>
      <c r="N16" s="823">
        <f t="shared" si="1"/>
        <v>9.6232538553721908E-2</v>
      </c>
    </row>
    <row r="17" spans="2:14" x14ac:dyDescent="0.2">
      <c r="B17" t="s">
        <v>713</v>
      </c>
      <c r="C17" s="685" t="str">
        <f>INDEX('Section 3 data'!$C$8:$C$14,MATCH('Key findings'!C18,'Section 3 data'!$J$8:$J$14,0))</f>
        <v>Sitka spruce</v>
      </c>
      <c r="E17" t="s">
        <v>711</v>
      </c>
      <c r="K17" s="682" t="s">
        <v>294</v>
      </c>
      <c r="L17" s="683">
        <v>1487400</v>
      </c>
      <c r="M17" s="683">
        <v>140664.15780331058</v>
      </c>
      <c r="N17" s="823">
        <f t="shared" si="1"/>
        <v>9.4570497380200735E-2</v>
      </c>
    </row>
    <row r="18" spans="2:14" x14ac:dyDescent="0.2">
      <c r="B18" t="s">
        <v>713</v>
      </c>
      <c r="C18" s="684">
        <f>MAX('Section 3 data'!$J$8:$J$14)</f>
        <v>0.56139066451204644</v>
      </c>
      <c r="K18" s="682" t="s">
        <v>295</v>
      </c>
      <c r="L18" s="683">
        <v>1437100</v>
      </c>
      <c r="M18" s="683">
        <v>110312.64314683448</v>
      </c>
      <c r="N18" s="823">
        <f t="shared" si="1"/>
        <v>7.6760589483567246E-2</v>
      </c>
    </row>
    <row r="19" spans="2:14" x14ac:dyDescent="0.2">
      <c r="B19" t="s">
        <v>714</v>
      </c>
      <c r="C19" s="685" t="str">
        <f>INDEX('Section 3 data'!$C$16:$C$25,MATCH('Key findings'!C20,'Section 3 data'!$J$16:$J$25,0))</f>
        <v>Oak</v>
      </c>
      <c r="E19" t="s">
        <v>711</v>
      </c>
    </row>
    <row r="20" spans="2:14" x14ac:dyDescent="0.2">
      <c r="B20" t="s">
        <v>714</v>
      </c>
      <c r="C20" s="684">
        <f>MAX('Section 3 data'!$J$16:$J$25)</f>
        <v>0.34147557231227998</v>
      </c>
    </row>
    <row r="21" spans="2:14" x14ac:dyDescent="0.2">
      <c r="C21" s="684"/>
    </row>
    <row r="22" spans="2:14" x14ac:dyDescent="0.2">
      <c r="B22" t="s">
        <v>715</v>
      </c>
      <c r="C22" s="685" t="str">
        <f>INDEX('Section 4 data'!$C$8:$C$14,MATCH('Key findings'!C23,'Section 4 data'!$J$8:$J$14,0))</f>
        <v>Sitka spruce</v>
      </c>
      <c r="E22" t="s">
        <v>711</v>
      </c>
    </row>
    <row r="23" spans="2:14" x14ac:dyDescent="0.2">
      <c r="B23" t="s">
        <v>715</v>
      </c>
      <c r="C23" s="684">
        <f>MAX('Section 4 data'!$J$8:$J$14)</f>
        <v>0.66080460081741954</v>
      </c>
    </row>
    <row r="24" spans="2:14" x14ac:dyDescent="0.2">
      <c r="B24" t="s">
        <v>716</v>
      </c>
      <c r="C24" s="685" t="str">
        <f>INDEX('Section 4 data'!$C$16:$C$25,MATCH('Key findings'!C25,'Section 4 data'!$J$16:$J$25,0))</f>
        <v>Birch</v>
      </c>
      <c r="E24" t="s">
        <v>711</v>
      </c>
    </row>
    <row r="25" spans="2:14" x14ac:dyDescent="0.2">
      <c r="B25" t="s">
        <v>716</v>
      </c>
      <c r="C25" s="684">
        <f>MAX('Section 4 data'!$J$16:$J$25)</f>
        <v>0.23415390613643833</v>
      </c>
    </row>
    <row r="27" spans="2:14" x14ac:dyDescent="0.2">
      <c r="B27" t="s">
        <v>717</v>
      </c>
      <c r="C27" s="684">
        <f>('Section 8 data'!$D$6+'Section 8 data'!$E$6)/'Section 3 data'!$H$6</f>
        <v>0.2357432568099041</v>
      </c>
      <c r="E27" s="701"/>
    </row>
    <row r="28" spans="2:14" x14ac:dyDescent="0.2">
      <c r="B28" t="s">
        <v>718</v>
      </c>
      <c r="C28" s="684">
        <f>('Thinning data'!$D$21+'Thinning data'!$D$26)/('Thinning data'!$C$5+'Thinning data'!$C$6)</f>
        <v>0.43647628155553847</v>
      </c>
    </row>
    <row r="30" spans="2:14" x14ac:dyDescent="0.2">
      <c r="B30" t="s">
        <v>719</v>
      </c>
      <c r="C30" s="684">
        <f>('Section 8 data'!$D$7+'Section 8 data'!$E$7)/'Section 3 data'!$H$7</f>
        <v>0.51026586043891431</v>
      </c>
    </row>
    <row r="31" spans="2:14" x14ac:dyDescent="0.2">
      <c r="B31" t="s">
        <v>720</v>
      </c>
      <c r="C31" s="684">
        <f>'Thinning data'!$D$16/'Thinning data'!$C$4</f>
        <v>0.20578982180191421</v>
      </c>
    </row>
    <row r="33" spans="2:3" x14ac:dyDescent="0.2">
      <c r="B33" t="s">
        <v>721</v>
      </c>
      <c r="C33" s="684">
        <f>'Section 2 data'!$K$19</f>
        <v>4.8245646879654484E-2</v>
      </c>
    </row>
    <row r="34" spans="2:3" x14ac:dyDescent="0.2">
      <c r="B34" t="s">
        <v>722</v>
      </c>
      <c r="C34" s="684">
        <f>'Section 2 data'!$J$19</f>
        <v>8.1892003271871266E-2</v>
      </c>
    </row>
    <row r="35" spans="2:3" x14ac:dyDescent="0.2">
      <c r="B35" t="s">
        <v>723</v>
      </c>
      <c r="C35" s="684">
        <f>'Section 3 data'!$K$19</f>
        <v>4.4157446896070401E-2</v>
      </c>
    </row>
    <row r="36" spans="2:3" x14ac:dyDescent="0.2">
      <c r="B36" t="s">
        <v>724</v>
      </c>
      <c r="C36" s="684">
        <f>'Section 3 data'!$J$19</f>
        <v>9.4721126999020536E-2</v>
      </c>
    </row>
    <row r="37" spans="2:3" x14ac:dyDescent="0.2">
      <c r="B37" t="s">
        <v>725</v>
      </c>
      <c r="C37" s="684">
        <f>'Section 4 data'!$K$19</f>
        <v>4.4730210402368638E-2</v>
      </c>
    </row>
    <row r="38" spans="2:3" x14ac:dyDescent="0.2">
      <c r="B38" t="s">
        <v>726</v>
      </c>
      <c r="C38" s="684">
        <f>'Section 4 data'!$J$19</f>
        <v>8.0177737161870252E-2</v>
      </c>
    </row>
    <row r="40" spans="2:3" x14ac:dyDescent="0.2">
      <c r="B40" t="s">
        <v>727</v>
      </c>
      <c r="C40" s="684">
        <f>'Section 2 data'!$K$16</f>
        <v>0.13047201977926087</v>
      </c>
    </row>
    <row r="41" spans="2:3" x14ac:dyDescent="0.2">
      <c r="B41" t="s">
        <v>728</v>
      </c>
      <c r="C41" s="684">
        <f>'Section 2 data'!$J$16</f>
        <v>0.22146277978825604</v>
      </c>
    </row>
    <row r="42" spans="2:3" x14ac:dyDescent="0.2">
      <c r="B42" t="s">
        <v>729</v>
      </c>
      <c r="C42" s="684">
        <f>'Section 3 data'!$K$16</f>
        <v>0.15919035096405337</v>
      </c>
    </row>
    <row r="43" spans="2:3" x14ac:dyDescent="0.2">
      <c r="B43" t="s">
        <v>730</v>
      </c>
      <c r="C43" s="684">
        <f>'Section 3 data'!$J$16</f>
        <v>0.34147557231227998</v>
      </c>
    </row>
    <row r="44" spans="2:3" x14ac:dyDescent="0.2">
      <c r="B44" t="s">
        <v>731</v>
      </c>
      <c r="C44" s="684">
        <f>'Section 4 data'!$K$16</f>
        <v>6.5129247581557165E-2</v>
      </c>
    </row>
    <row r="45" spans="2:3" x14ac:dyDescent="0.2">
      <c r="B45" t="s">
        <v>732</v>
      </c>
      <c r="C45" s="684">
        <f>'Section 4 data'!$J$16</f>
        <v>0.1167424800190062</v>
      </c>
    </row>
    <row r="47" spans="2:3" x14ac:dyDescent="0.2">
      <c r="B47" t="s">
        <v>733</v>
      </c>
      <c r="C47" s="686">
        <f>'Section 2 data'!$K$21</f>
        <v>7.7513177568632339E-5</v>
      </c>
    </row>
    <row r="48" spans="2:3" x14ac:dyDescent="0.2">
      <c r="B48" t="s">
        <v>734</v>
      </c>
      <c r="C48" s="686">
        <f>'Section 2 data'!$J$21</f>
        <v>1.3157061417162696E-4</v>
      </c>
    </row>
    <row r="49" spans="2:3" x14ac:dyDescent="0.2">
      <c r="B49" t="s">
        <v>735</v>
      </c>
      <c r="C49" s="686">
        <f>'Section 3 data'!$K$21</f>
        <v>2.4136709841809817E-7</v>
      </c>
    </row>
    <row r="50" spans="2:3" x14ac:dyDescent="0.2">
      <c r="B50" t="s">
        <v>736</v>
      </c>
      <c r="C50" s="686">
        <f>'Section 3 data'!$J$21</f>
        <v>5.1775102932140566E-7</v>
      </c>
    </row>
    <row r="51" spans="2:3" x14ac:dyDescent="0.2">
      <c r="B51" t="s">
        <v>737</v>
      </c>
      <c r="C51" s="686">
        <f>'Section 4 data'!$K$21</f>
        <v>3.1901042650070785E-6</v>
      </c>
    </row>
    <row r="52" spans="2:3" x14ac:dyDescent="0.2">
      <c r="B52" t="s">
        <v>738</v>
      </c>
      <c r="C52" s="686">
        <f>'Section 4 data'!$J$21</f>
        <v>5.7181788097548167E-6</v>
      </c>
    </row>
    <row r="54" spans="2:3" x14ac:dyDescent="0.2">
      <c r="B54" t="s">
        <v>739</v>
      </c>
      <c r="C54" s="684">
        <f>'Section 2 data'!$K$12</f>
        <v>6.8092698928702192E-2</v>
      </c>
    </row>
    <row r="55" spans="2:3" x14ac:dyDescent="0.2">
      <c r="B55" t="s">
        <v>740</v>
      </c>
      <c r="C55" s="684">
        <f>'Section 2 data'!$J$12</f>
        <v>0.16589511729758952</v>
      </c>
    </row>
    <row r="56" spans="2:3" x14ac:dyDescent="0.2">
      <c r="B56" t="s">
        <v>741</v>
      </c>
      <c r="C56" s="684">
        <f>'Section 3 data'!$K$12</f>
        <v>9.539895778893738E-2</v>
      </c>
    </row>
    <row r="57" spans="2:3" x14ac:dyDescent="0.2">
      <c r="B57" t="s">
        <v>742</v>
      </c>
      <c r="C57" s="684">
        <f>'Section 3 data'!$J$12</f>
        <v>0.17887024093300796</v>
      </c>
    </row>
    <row r="58" spans="2:3" x14ac:dyDescent="0.2">
      <c r="B58" t="s">
        <v>743</v>
      </c>
      <c r="C58" s="684">
        <f>'Section 4 data'!$K$12</f>
        <v>5.0506869241368629E-2</v>
      </c>
    </row>
    <row r="59" spans="2:3" x14ac:dyDescent="0.2">
      <c r="B59" t="s">
        <v>744</v>
      </c>
      <c r="C59" s="684">
        <f>'Section 4 data'!$J$12</f>
        <v>0.11449090422797353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61" t="s">
        <v>298</v>
      </c>
      <c r="C5" s="861" t="s">
        <v>299</v>
      </c>
      <c r="D5" s="861" t="s">
        <v>310</v>
      </c>
    </row>
    <row r="6" spans="2:4" ht="15" customHeight="1" x14ac:dyDescent="0.2">
      <c r="B6" s="862"/>
      <c r="C6" s="862"/>
      <c r="D6" s="862"/>
    </row>
    <row r="7" spans="2:4" ht="15" customHeight="1" x14ac:dyDescent="0.2">
      <c r="B7" s="268"/>
      <c r="C7" s="268"/>
      <c r="D7" s="269"/>
    </row>
    <row r="8" spans="2:4" ht="15" customHeight="1" x14ac:dyDescent="0.2">
      <c r="B8" s="270" t="s">
        <v>285</v>
      </c>
      <c r="C8" s="270" t="s">
        <v>285</v>
      </c>
      <c r="D8" s="266" t="s">
        <v>312</v>
      </c>
    </row>
    <row r="9" spans="2:4" ht="15" customHeight="1" x14ac:dyDescent="0.2">
      <c r="B9" s="270" t="s">
        <v>306</v>
      </c>
      <c r="C9" s="270" t="s">
        <v>297</v>
      </c>
      <c r="D9" s="266" t="s">
        <v>324</v>
      </c>
    </row>
    <row r="10" spans="2:4" ht="15" customHeight="1" x14ac:dyDescent="0.2">
      <c r="B10" s="270" t="s">
        <v>286</v>
      </c>
      <c r="C10" s="270" t="s">
        <v>286</v>
      </c>
      <c r="D10" s="266" t="s">
        <v>318</v>
      </c>
    </row>
    <row r="11" spans="2:4" ht="15" customHeight="1" x14ac:dyDescent="0.2">
      <c r="B11" s="270" t="s">
        <v>287</v>
      </c>
      <c r="C11" s="270" t="s">
        <v>287</v>
      </c>
      <c r="D11" s="266" t="s">
        <v>316</v>
      </c>
    </row>
    <row r="12" spans="2:4" ht="15" customHeight="1" x14ac:dyDescent="0.2">
      <c r="B12" s="270" t="s">
        <v>304</v>
      </c>
      <c r="C12" s="270" t="s">
        <v>300</v>
      </c>
      <c r="D12" s="266" t="s">
        <v>314</v>
      </c>
    </row>
    <row r="13" spans="2:4" ht="15" customHeight="1" x14ac:dyDescent="0.2">
      <c r="B13" s="270" t="s">
        <v>288</v>
      </c>
      <c r="C13" s="270" t="s">
        <v>301</v>
      </c>
      <c r="D13" s="266" t="s">
        <v>319</v>
      </c>
    </row>
    <row r="14" spans="2:4" ht="15" customHeight="1" x14ac:dyDescent="0.2">
      <c r="B14" s="270" t="s">
        <v>305</v>
      </c>
      <c r="C14" s="270" t="s">
        <v>302</v>
      </c>
      <c r="D14" s="266" t="s">
        <v>320</v>
      </c>
    </row>
    <row r="15" spans="2:4" ht="15" customHeight="1" x14ac:dyDescent="0.2">
      <c r="B15" s="270" t="s">
        <v>289</v>
      </c>
      <c r="C15" s="270" t="s">
        <v>303</v>
      </c>
      <c r="D15" s="266" t="s">
        <v>317</v>
      </c>
    </row>
    <row r="16" spans="2:4" ht="15" customHeight="1" x14ac:dyDescent="0.2">
      <c r="B16" s="270" t="s">
        <v>290</v>
      </c>
      <c r="C16" s="270" t="s">
        <v>290</v>
      </c>
      <c r="D16" s="266" t="s">
        <v>311</v>
      </c>
    </row>
    <row r="17" spans="2:4" ht="15" customHeight="1" x14ac:dyDescent="0.2">
      <c r="B17" s="270" t="s">
        <v>291</v>
      </c>
      <c r="C17" s="270" t="s">
        <v>291</v>
      </c>
      <c r="D17" s="266" t="s">
        <v>321</v>
      </c>
    </row>
    <row r="18" spans="2:4" ht="15" customHeight="1" x14ac:dyDescent="0.2">
      <c r="B18" s="270" t="s">
        <v>292</v>
      </c>
      <c r="C18" s="270" t="s">
        <v>292</v>
      </c>
      <c r="D18" s="266" t="s">
        <v>322</v>
      </c>
    </row>
    <row r="19" spans="2:4" ht="15" customHeight="1" x14ac:dyDescent="0.2">
      <c r="B19" s="270" t="s">
        <v>293</v>
      </c>
      <c r="C19" s="270" t="s">
        <v>293</v>
      </c>
      <c r="D19" s="266" t="s">
        <v>323</v>
      </c>
    </row>
    <row r="20" spans="2:4" ht="15" customHeight="1" x14ac:dyDescent="0.2">
      <c r="B20" s="270" t="s">
        <v>294</v>
      </c>
      <c r="C20" s="270" t="s">
        <v>294</v>
      </c>
      <c r="D20" s="266" t="s">
        <v>315</v>
      </c>
    </row>
    <row r="21" spans="2:4" ht="15" customHeight="1" x14ac:dyDescent="0.2">
      <c r="B21" s="271" t="s">
        <v>295</v>
      </c>
      <c r="C21" s="271" t="s">
        <v>295</v>
      </c>
      <c r="D21" s="267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63" t="s">
        <v>358</v>
      </c>
      <c r="C2" s="863"/>
      <c r="D2" s="863"/>
      <c r="E2" s="863"/>
    </row>
    <row r="3" spans="2:5" ht="15" x14ac:dyDescent="0.2">
      <c r="B3" s="469"/>
      <c r="C3" s="469"/>
      <c r="D3" s="469"/>
      <c r="E3" s="469"/>
    </row>
    <row r="4" spans="2:5" ht="15" x14ac:dyDescent="0.2">
      <c r="B4" s="863" t="s">
        <v>285</v>
      </c>
      <c r="C4" s="863"/>
      <c r="D4" s="863"/>
      <c r="E4" s="863"/>
    </row>
    <row r="6" spans="2:5" x14ac:dyDescent="0.2">
      <c r="B6" s="506" t="s">
        <v>446</v>
      </c>
      <c r="C6" s="506"/>
      <c r="D6" s="506"/>
      <c r="E6" s="520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7" t="s">
        <v>447</v>
      </c>
      <c r="C16" s="507"/>
      <c r="D16" s="507"/>
      <c r="E16" s="522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462</v>
      </c>
    </row>
    <row r="19" spans="2:5" x14ac:dyDescent="0.2">
      <c r="D19" t="s">
        <v>115</v>
      </c>
      <c r="E19" t="s">
        <v>463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8" t="s">
        <v>448</v>
      </c>
      <c r="C25" s="508"/>
      <c r="D25" s="508"/>
      <c r="E25" s="523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464</v>
      </c>
    </row>
    <row r="28" spans="2:5" x14ac:dyDescent="0.2">
      <c r="D28" t="s">
        <v>142</v>
      </c>
      <c r="E28" t="s">
        <v>465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9" t="s">
        <v>449</v>
      </c>
      <c r="C32" s="509"/>
      <c r="D32" s="509"/>
      <c r="E32" s="524" t="s">
        <v>757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 trees by mean stand dbh class</v>
      </c>
    </row>
    <row r="37" spans="2:5" x14ac:dyDescent="0.2">
      <c r="B37" s="510" t="s">
        <v>450</v>
      </c>
      <c r="C37" s="510"/>
      <c r="D37" s="510"/>
      <c r="E37" s="525" t="s">
        <v>610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11" t="s">
        <v>451</v>
      </c>
      <c r="C40" s="511"/>
      <c r="D40" s="511"/>
      <c r="E40" s="526" t="s">
        <v>611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3" t="s">
        <v>452</v>
      </c>
      <c r="C43" s="513"/>
      <c r="D43" s="513"/>
      <c r="E43" s="527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466</v>
      </c>
    </row>
    <row r="46" spans="2:5" x14ac:dyDescent="0.2">
      <c r="D46" t="s">
        <v>171</v>
      </c>
      <c r="E46" t="s">
        <v>467</v>
      </c>
    </row>
    <row r="47" spans="2:5" x14ac:dyDescent="0.2">
      <c r="D47" t="s">
        <v>174</v>
      </c>
      <c r="E47" t="s">
        <v>468</v>
      </c>
    </row>
    <row r="48" spans="2:5" x14ac:dyDescent="0.2">
      <c r="D48" t="s">
        <v>177</v>
      </c>
      <c r="E48" t="s">
        <v>759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2" t="s">
        <v>453</v>
      </c>
      <c r="C56" s="512"/>
      <c r="D56" s="512"/>
      <c r="E56" s="528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6" t="s">
        <v>454</v>
      </c>
      <c r="C60" s="506"/>
      <c r="D60" s="506"/>
      <c r="E60" s="520" t="s">
        <v>442</v>
      </c>
    </row>
    <row r="61" spans="2:5" x14ac:dyDescent="0.2">
      <c r="D61" t="s">
        <v>196</v>
      </c>
      <c r="E61" t="s">
        <v>764</v>
      </c>
    </row>
    <row r="62" spans="2:5" x14ac:dyDescent="0.2">
      <c r="C62" t="str">
        <f>'Table 26'!$B$3</f>
        <v>Table 26</v>
      </c>
      <c r="D62" t="s">
        <v>198</v>
      </c>
      <c r="E62" t="s">
        <v>496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7" t="s">
        <v>455</v>
      </c>
      <c r="C70" s="507"/>
      <c r="D70" s="507"/>
      <c r="E70" s="522" t="s">
        <v>443</v>
      </c>
    </row>
    <row r="71" spans="2:5" x14ac:dyDescent="0.2">
      <c r="D71" t="s">
        <v>206</v>
      </c>
      <c r="E71" t="str">
        <f>'Table 32'!$C$3</f>
        <v>Summary of 50–year forecast of softwood timber availability; average annual volume within period</v>
      </c>
    </row>
    <row r="72" spans="2:5" x14ac:dyDescent="0.2">
      <c r="C72" t="str">
        <f>'Table 32'!$B$3</f>
        <v>Table 32</v>
      </c>
      <c r="D72" t="s">
        <v>208</v>
      </c>
      <c r="E72" t="s">
        <v>495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8" t="s">
        <v>456</v>
      </c>
      <c r="C79" s="508"/>
      <c r="D79" s="508"/>
      <c r="E79" s="523" t="s">
        <v>445</v>
      </c>
    </row>
    <row r="80" spans="2:5" x14ac:dyDescent="0.2">
      <c r="D80" t="s">
        <v>237</v>
      </c>
      <c r="E80" t="str">
        <f>'Table 37'!$C$3</f>
        <v>Summary of 50–year forecast of hardwood timber availability; average annual volume within period</v>
      </c>
    </row>
    <row r="81" spans="2:7" x14ac:dyDescent="0.2">
      <c r="C81" t="str">
        <f>'Table 37'!$B$3</f>
        <v>Table 37</v>
      </c>
      <c r="D81" t="s">
        <v>239</v>
      </c>
      <c r="E81" t="s">
        <v>495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2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2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2"/>
    </row>
    <row r="88" spans="2:7" x14ac:dyDescent="0.2">
      <c r="D88" t="s">
        <v>245</v>
      </c>
      <c r="E88" t="s">
        <v>188</v>
      </c>
    </row>
    <row r="90" spans="2:7" x14ac:dyDescent="0.2">
      <c r="B90" s="509" t="s">
        <v>457</v>
      </c>
      <c r="C90" s="509"/>
      <c r="D90" s="509"/>
      <c r="E90" s="524" t="s">
        <v>751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0" t="s">
        <v>458</v>
      </c>
      <c r="C102" s="510"/>
      <c r="D102" s="510"/>
      <c r="E102" s="525" t="s">
        <v>752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1" t="s">
        <v>459</v>
      </c>
      <c r="C114" s="511"/>
      <c r="D114" s="511"/>
      <c r="E114" s="526" t="s">
        <v>753</v>
      </c>
    </row>
    <row r="115" spans="2:5" x14ac:dyDescent="0.2">
      <c r="C115" t="str">
        <f>'Table 62'!$B$3</f>
        <v>Table 62</v>
      </c>
      <c r="D115" t="s">
        <v>469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470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471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472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497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498</v>
      </c>
      <c r="E120" t="str">
        <f>'Table 67'!$C$3</f>
        <v>Number of sweet chestnut trees by mean stand dbh class</v>
      </c>
    </row>
    <row r="121" spans="2:5" x14ac:dyDescent="0.2">
      <c r="D121" t="s">
        <v>499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3" t="s">
        <v>617</v>
      </c>
      <c r="C126" s="513"/>
      <c r="D126" s="513"/>
      <c r="E126" s="527" t="s">
        <v>754</v>
      </c>
    </row>
    <row r="127" spans="2:5" x14ac:dyDescent="0.2">
      <c r="C127" t="str">
        <f>'Table 71'!$B$3</f>
        <v>Table 71</v>
      </c>
      <c r="D127" t="s">
        <v>618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619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620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621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622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623</v>
      </c>
      <c r="E132" t="str">
        <f>'Table 76'!$C$3</f>
        <v>Number of larch trees by mean stand dbh class</v>
      </c>
    </row>
    <row r="133" spans="2:5" x14ac:dyDescent="0.2">
      <c r="D133" t="s">
        <v>624</v>
      </c>
      <c r="E133" t="s">
        <v>758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5" x14ac:dyDescent="0.2">
      <c r="B138" s="821" t="s">
        <v>776</v>
      </c>
      <c r="C138" s="822"/>
      <c r="D138" s="822"/>
      <c r="E138" s="822"/>
    </row>
  </sheetData>
  <mergeCells count="2">
    <mergeCell ref="B2:E2"/>
    <mergeCell ref="B4:E4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3" t="s">
        <v>0</v>
      </c>
      <c r="C5" s="474" t="s">
        <v>1</v>
      </c>
      <c r="D5" s="475" t="s">
        <v>2</v>
      </c>
    </row>
    <row r="6" spans="2:4" ht="15" customHeight="1" x14ac:dyDescent="0.2">
      <c r="B6" s="480" t="str">
        <f>Index!$B$4</f>
        <v>Cumbria and Lancashire</v>
      </c>
      <c r="C6" s="480"/>
      <c r="D6" s="480"/>
    </row>
    <row r="7" spans="2:4" ht="15" customHeight="1" x14ac:dyDescent="0.2">
      <c r="B7" s="28" t="s">
        <v>3</v>
      </c>
      <c r="C7" s="470">
        <v>66796.046478605029</v>
      </c>
      <c r="D7" s="476">
        <v>0.75715513696999948</v>
      </c>
    </row>
    <row r="8" spans="2:4" ht="15" customHeight="1" x14ac:dyDescent="0.2">
      <c r="B8" s="28" t="s">
        <v>4</v>
      </c>
      <c r="C8" s="470">
        <v>2789.9392367901401</v>
      </c>
      <c r="D8" s="476">
        <v>3.1624878062901936E-2</v>
      </c>
    </row>
    <row r="9" spans="2:4" ht="15" customHeight="1" x14ac:dyDescent="0.2">
      <c r="B9" s="28" t="s">
        <v>5</v>
      </c>
      <c r="C9" s="470">
        <v>18633.776942375272</v>
      </c>
      <c r="D9" s="476">
        <v>0.21121998496709851</v>
      </c>
    </row>
    <row r="10" spans="2:4" ht="15" customHeight="1" x14ac:dyDescent="0.2">
      <c r="B10" s="118" t="s">
        <v>6</v>
      </c>
      <c r="C10" s="87">
        <v>88219.76265777045</v>
      </c>
      <c r="D10" s="477">
        <v>0.99999999999999989</v>
      </c>
    </row>
    <row r="11" spans="2:4" ht="15" customHeight="1" x14ac:dyDescent="0.2">
      <c r="B11" s="28" t="s">
        <v>676</v>
      </c>
      <c r="C11" s="470">
        <f>C12-C10</f>
        <v>896180.23734222958</v>
      </c>
      <c r="D11" s="476"/>
    </row>
    <row r="12" spans="2:4" ht="15" customHeight="1" x14ac:dyDescent="0.2">
      <c r="B12" s="28" t="s">
        <v>307</v>
      </c>
      <c r="C12" s="470">
        <v>984400</v>
      </c>
      <c r="D12" s="476"/>
    </row>
    <row r="13" spans="2:4" ht="15" customHeight="1" x14ac:dyDescent="0.2">
      <c r="B13" s="478" t="s">
        <v>677</v>
      </c>
      <c r="C13" s="225"/>
      <c r="D13" s="479">
        <f>C10/C12</f>
        <v>8.9617800343123166E-2</v>
      </c>
    </row>
    <row r="14" spans="2:4" ht="15" customHeight="1" x14ac:dyDescent="0.2">
      <c r="B14" s="478" t="s">
        <v>678</v>
      </c>
      <c r="C14" s="225"/>
      <c r="D14" s="479">
        <f>C11/C12</f>
        <v>0.91038219965687683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6" t="s">
        <v>9</v>
      </c>
      <c r="C5" s="445" t="s">
        <v>1</v>
      </c>
      <c r="D5" s="446" t="s">
        <v>10</v>
      </c>
    </row>
    <row r="6" spans="2:4" ht="15" customHeight="1" x14ac:dyDescent="0.2">
      <c r="B6" s="483" t="str">
        <f>Index!$B$4</f>
        <v>Cumbria and Lancashire</v>
      </c>
      <c r="C6" s="480"/>
      <c r="D6" s="480"/>
    </row>
    <row r="7" spans="2:4" ht="15" customHeight="1" x14ac:dyDescent="0.2">
      <c r="B7" s="481" t="s">
        <v>11</v>
      </c>
      <c r="C7" s="470">
        <v>20804.708484442643</v>
      </c>
      <c r="D7" s="471">
        <v>0.23582820739554736</v>
      </c>
    </row>
    <row r="8" spans="2:4" ht="15" customHeight="1" x14ac:dyDescent="0.2">
      <c r="B8" s="481" t="s">
        <v>12</v>
      </c>
      <c r="C8" s="470">
        <v>67415.054173327764</v>
      </c>
      <c r="D8" s="471">
        <v>0.76417179260445267</v>
      </c>
    </row>
    <row r="9" spans="2:4" ht="15" customHeight="1" x14ac:dyDescent="0.2">
      <c r="B9" s="72" t="s">
        <v>13</v>
      </c>
      <c r="C9" s="87">
        <v>88219.762657770407</v>
      </c>
      <c r="D9" s="472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64" t="s">
        <v>16</v>
      </c>
      <c r="C5" s="866" t="s">
        <v>17</v>
      </c>
      <c r="D5" s="868" t="s">
        <v>18</v>
      </c>
    </row>
    <row r="6" spans="2:4" ht="15" customHeight="1" x14ac:dyDescent="0.2">
      <c r="B6" s="865"/>
      <c r="C6" s="867"/>
      <c r="D6" s="869"/>
    </row>
    <row r="7" spans="2:4" ht="15" customHeight="1" x14ac:dyDescent="0.2">
      <c r="B7" s="483" t="str">
        <f>Index!$B$4</f>
        <v>Cumbria and Lancashire</v>
      </c>
      <c r="C7" s="480"/>
      <c r="D7" s="480"/>
    </row>
    <row r="8" spans="2:4" ht="15" customHeight="1" x14ac:dyDescent="0.2">
      <c r="B8" s="109" t="s">
        <v>19</v>
      </c>
      <c r="C8" s="470">
        <v>37239.000500744543</v>
      </c>
      <c r="D8" s="476">
        <v>0.42211630794343935</v>
      </c>
    </row>
    <row r="9" spans="2:4" ht="15" customHeight="1" x14ac:dyDescent="0.2">
      <c r="B9" s="109" t="s">
        <v>20</v>
      </c>
      <c r="C9" s="470">
        <v>32262.54773177487</v>
      </c>
      <c r="D9" s="476">
        <v>0.36570658047370275</v>
      </c>
    </row>
    <row r="10" spans="2:4" ht="15" customHeight="1" x14ac:dyDescent="0.2">
      <c r="B10" s="109" t="s">
        <v>21</v>
      </c>
      <c r="C10" s="470">
        <v>3887.7688758076615</v>
      </c>
      <c r="D10" s="476">
        <v>4.4069137783666737E-2</v>
      </c>
    </row>
    <row r="11" spans="2:4" ht="15" customHeight="1" x14ac:dyDescent="0.2">
      <c r="B11" s="109" t="s">
        <v>22</v>
      </c>
      <c r="C11" s="470">
        <v>1097.0406269953221</v>
      </c>
      <c r="D11" s="476">
        <v>1.2435316010212532E-2</v>
      </c>
    </row>
    <row r="12" spans="2:4" ht="15" customHeight="1" x14ac:dyDescent="0.2">
      <c r="B12" s="109" t="s">
        <v>23</v>
      </c>
      <c r="C12" s="470">
        <v>1970.4824074493981</v>
      </c>
      <c r="D12" s="476">
        <v>2.2336065617105102E-2</v>
      </c>
    </row>
    <row r="13" spans="2:4" ht="15" customHeight="1" x14ac:dyDescent="0.2">
      <c r="B13" s="109" t="s">
        <v>24</v>
      </c>
      <c r="C13" s="470">
        <v>2174.1250662298521</v>
      </c>
      <c r="D13" s="476">
        <v>2.4644422074268129E-2</v>
      </c>
    </row>
    <row r="14" spans="2:4" ht="15" customHeight="1" x14ac:dyDescent="0.2">
      <c r="B14" s="109" t="s">
        <v>25</v>
      </c>
      <c r="C14" s="470">
        <v>5734.6176536120965</v>
      </c>
      <c r="D14" s="476">
        <v>6.5003775580969453E-2</v>
      </c>
    </row>
    <row r="15" spans="2:4" ht="15" customHeight="1" x14ac:dyDescent="0.2">
      <c r="B15" s="109" t="s">
        <v>26</v>
      </c>
      <c r="C15" s="470">
        <v>23.106405403099998</v>
      </c>
      <c r="D15" s="476">
        <v>2.619186983390142E-4</v>
      </c>
    </row>
    <row r="16" spans="2:4" ht="15" customHeight="1" x14ac:dyDescent="0.2">
      <c r="B16" s="109" t="s">
        <v>27</v>
      </c>
      <c r="C16" s="470">
        <v>0</v>
      </c>
      <c r="D16" s="476">
        <v>0</v>
      </c>
    </row>
    <row r="17" spans="2:4" ht="15" customHeight="1" x14ac:dyDescent="0.2">
      <c r="B17" s="109" t="s">
        <v>28</v>
      </c>
      <c r="C17" s="470">
        <v>250.10248228150485</v>
      </c>
      <c r="D17" s="476">
        <v>2.8349938239090899E-3</v>
      </c>
    </row>
    <row r="18" spans="2:4" ht="15" customHeight="1" x14ac:dyDescent="0.2">
      <c r="B18" s="109" t="s">
        <v>4</v>
      </c>
      <c r="C18" s="470">
        <v>3296.7905048353755</v>
      </c>
      <c r="D18" s="476">
        <v>3.7370203744761424E-2</v>
      </c>
    </row>
    <row r="19" spans="2:4" ht="15" customHeight="1" x14ac:dyDescent="0.2">
      <c r="B19" s="109" t="s">
        <v>5</v>
      </c>
      <c r="C19" s="470">
        <v>284.18040263668246</v>
      </c>
      <c r="D19" s="476">
        <v>3.2212782496264382E-3</v>
      </c>
    </row>
    <row r="20" spans="2:4" ht="15" customHeight="1" x14ac:dyDescent="0.2">
      <c r="B20" s="109" t="s">
        <v>673</v>
      </c>
      <c r="C20" s="470">
        <v>0</v>
      </c>
      <c r="D20" s="476">
        <v>0</v>
      </c>
    </row>
    <row r="21" spans="2:4" ht="15" customHeight="1" x14ac:dyDescent="0.2">
      <c r="B21" s="109" t="s">
        <v>674</v>
      </c>
      <c r="C21" s="470">
        <v>0</v>
      </c>
      <c r="D21" s="476">
        <v>0</v>
      </c>
    </row>
    <row r="22" spans="2:4" ht="15" customHeight="1" x14ac:dyDescent="0.2">
      <c r="B22" s="109" t="s">
        <v>29</v>
      </c>
      <c r="C22" s="470">
        <v>0</v>
      </c>
      <c r="D22" s="476">
        <v>0</v>
      </c>
    </row>
    <row r="23" spans="2:4" ht="15" customHeight="1" x14ac:dyDescent="0.2">
      <c r="B23" s="107" t="s">
        <v>30</v>
      </c>
      <c r="C23" s="87">
        <v>88219.762657770407</v>
      </c>
      <c r="D23" s="477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64" t="s">
        <v>16</v>
      </c>
      <c r="C5" s="870" t="s">
        <v>34</v>
      </c>
      <c r="D5" s="870"/>
      <c r="E5" s="871" t="s">
        <v>17</v>
      </c>
    </row>
    <row r="6" spans="2:5" ht="15" customHeight="1" x14ac:dyDescent="0.2">
      <c r="B6" s="865"/>
      <c r="C6" s="484" t="s">
        <v>35</v>
      </c>
      <c r="D6" s="484" t="s">
        <v>348</v>
      </c>
      <c r="E6" s="872"/>
    </row>
    <row r="7" spans="2:5" ht="15" customHeight="1" x14ac:dyDescent="0.2">
      <c r="B7" s="480" t="str">
        <f>Index!$B$4</f>
        <v>Cumbria and Lancashire</v>
      </c>
      <c r="C7" s="480"/>
      <c r="D7" s="480"/>
      <c r="E7" s="480"/>
    </row>
    <row r="8" spans="2:5" ht="15" customHeight="1" x14ac:dyDescent="0.2">
      <c r="B8" s="109" t="s">
        <v>19</v>
      </c>
      <c r="C8" s="470">
        <v>31149.588852871504</v>
      </c>
      <c r="D8" s="470">
        <v>6089.4116507365525</v>
      </c>
      <c r="E8" s="486">
        <v>37239.000503608055</v>
      </c>
    </row>
    <row r="9" spans="2:5" ht="15" customHeight="1" x14ac:dyDescent="0.2">
      <c r="B9" s="109" t="s">
        <v>20</v>
      </c>
      <c r="C9" s="470">
        <v>31189.589650926973</v>
      </c>
      <c r="D9" s="470">
        <v>1072.9580831226572</v>
      </c>
      <c r="E9" s="486">
        <v>32262.547734049629</v>
      </c>
    </row>
    <row r="10" spans="2:5" ht="15" customHeight="1" x14ac:dyDescent="0.2">
      <c r="B10" s="109" t="s">
        <v>21</v>
      </c>
      <c r="C10" s="470">
        <v>3870.8901827016407</v>
      </c>
      <c r="D10" s="470">
        <v>31.999212599701099</v>
      </c>
      <c r="E10" s="486">
        <v>3902.8893953013417</v>
      </c>
    </row>
    <row r="11" spans="2:5" ht="15" customHeight="1" x14ac:dyDescent="0.2">
      <c r="B11" s="109" t="s">
        <v>22</v>
      </c>
      <c r="C11" s="470">
        <v>1083.9219822839725</v>
      </c>
      <c r="D11" s="470">
        <v>16.95149087595</v>
      </c>
      <c r="E11" s="486">
        <v>1100.8734731599225</v>
      </c>
    </row>
    <row r="12" spans="2:5" ht="15" customHeight="1" x14ac:dyDescent="0.2">
      <c r="B12" s="487" t="s">
        <v>23</v>
      </c>
      <c r="C12" s="198">
        <v>1518.518103954606</v>
      </c>
      <c r="D12" s="198">
        <v>440.12097242891861</v>
      </c>
      <c r="E12" s="488">
        <v>1958.6390763835245</v>
      </c>
    </row>
    <row r="13" spans="2:5" ht="15" customHeight="1" x14ac:dyDescent="0.2">
      <c r="B13" s="109" t="s">
        <v>24</v>
      </c>
      <c r="C13" s="470">
        <v>1775.8541177265961</v>
      </c>
      <c r="D13" s="470">
        <v>394.43810183306113</v>
      </c>
      <c r="E13" s="486">
        <v>2170.292219559657</v>
      </c>
    </row>
    <row r="14" spans="2:5" ht="15" customHeight="1" x14ac:dyDescent="0.2">
      <c r="B14" s="109" t="s">
        <v>25</v>
      </c>
      <c r="C14" s="470">
        <v>5311.6190293059544</v>
      </c>
      <c r="D14" s="470">
        <v>419.72143496744758</v>
      </c>
      <c r="E14" s="486">
        <v>5731.3404642734022</v>
      </c>
    </row>
    <row r="15" spans="2:5" ht="15" customHeight="1" x14ac:dyDescent="0.2">
      <c r="B15" s="109" t="s">
        <v>26</v>
      </c>
      <c r="C15" s="470">
        <v>23.106405403099998</v>
      </c>
      <c r="D15" s="470">
        <v>0</v>
      </c>
      <c r="E15" s="486">
        <v>23.106405403099998</v>
      </c>
    </row>
    <row r="16" spans="2:5" ht="15" customHeight="1" x14ac:dyDescent="0.2">
      <c r="B16" s="487" t="s">
        <v>27</v>
      </c>
      <c r="C16" s="198">
        <v>0</v>
      </c>
      <c r="D16" s="198">
        <v>0</v>
      </c>
      <c r="E16" s="488">
        <v>0</v>
      </c>
    </row>
    <row r="17" spans="2:5" ht="15" customHeight="1" x14ac:dyDescent="0.2">
      <c r="B17" s="109" t="s">
        <v>28</v>
      </c>
      <c r="C17" s="470">
        <v>146.56737110060504</v>
      </c>
      <c r="D17" s="470">
        <v>103.53511118089988</v>
      </c>
      <c r="E17" s="486">
        <v>250.10248228150493</v>
      </c>
    </row>
    <row r="18" spans="2:5" ht="15" customHeight="1" x14ac:dyDescent="0.2">
      <c r="B18" s="109" t="s">
        <v>4</v>
      </c>
      <c r="C18" s="470">
        <v>3070.7432462000243</v>
      </c>
      <c r="D18" s="470">
        <v>226.047259122128</v>
      </c>
      <c r="E18" s="486">
        <v>3296.7905053221521</v>
      </c>
    </row>
    <row r="19" spans="2:5" ht="15" customHeight="1" x14ac:dyDescent="0.2">
      <c r="B19" s="109" t="s">
        <v>5</v>
      </c>
      <c r="C19" s="470">
        <v>270.74076914245643</v>
      </c>
      <c r="D19" s="470">
        <v>13.439633494225999</v>
      </c>
      <c r="E19" s="486">
        <v>284.1804026366824</v>
      </c>
    </row>
    <row r="20" spans="2:5" ht="15" customHeight="1" x14ac:dyDescent="0.2">
      <c r="B20" s="109" t="s">
        <v>673</v>
      </c>
      <c r="C20" s="470">
        <v>0</v>
      </c>
      <c r="D20" s="470">
        <v>0</v>
      </c>
      <c r="E20" s="486">
        <v>0</v>
      </c>
    </row>
    <row r="21" spans="2:5" ht="15" customHeight="1" x14ac:dyDescent="0.2">
      <c r="B21" s="109" t="s">
        <v>674</v>
      </c>
      <c r="C21" s="470">
        <v>0</v>
      </c>
      <c r="D21" s="470">
        <v>0</v>
      </c>
      <c r="E21" s="486">
        <v>0</v>
      </c>
    </row>
    <row r="22" spans="2:5" ht="15" customHeight="1" x14ac:dyDescent="0.2">
      <c r="B22" s="109" t="s">
        <v>29</v>
      </c>
      <c r="C22" s="198">
        <v>0</v>
      </c>
      <c r="D22" s="198">
        <v>0</v>
      </c>
      <c r="E22" s="488">
        <v>0</v>
      </c>
    </row>
    <row r="23" spans="2:5" ht="15" customHeight="1" x14ac:dyDescent="0.2">
      <c r="B23" s="489" t="s">
        <v>30</v>
      </c>
      <c r="C23" s="490">
        <v>79411.139711617434</v>
      </c>
      <c r="D23" s="490">
        <v>8808.6229503615432</v>
      </c>
      <c r="E23" s="491">
        <v>88219.762661978995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  <col min="7" max="8" width="0" hidden="1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73" t="s">
        <v>16</v>
      </c>
      <c r="C5" s="875" t="s">
        <v>11</v>
      </c>
      <c r="D5" s="876"/>
      <c r="E5" s="875" t="s">
        <v>12</v>
      </c>
      <c r="F5" s="876"/>
    </row>
    <row r="6" spans="2:8" ht="30" customHeight="1" x14ac:dyDescent="0.2">
      <c r="B6" s="874"/>
      <c r="C6" s="482" t="s">
        <v>1</v>
      </c>
      <c r="D6" s="482" t="s">
        <v>44</v>
      </c>
      <c r="E6" s="482" t="s">
        <v>1</v>
      </c>
      <c r="F6" s="482" t="s">
        <v>44</v>
      </c>
    </row>
    <row r="7" spans="2:8" ht="15" customHeight="1" x14ac:dyDescent="0.2">
      <c r="B7" s="492" t="str">
        <f>Index!$B$4</f>
        <v>Cumbria and Lancashire</v>
      </c>
      <c r="C7" s="492"/>
      <c r="D7" s="492"/>
      <c r="E7" s="492"/>
      <c r="F7" s="492"/>
    </row>
    <row r="8" spans="2:8" ht="15" customHeight="1" x14ac:dyDescent="0.2">
      <c r="B8" s="481" t="s">
        <v>19</v>
      </c>
      <c r="C8" s="470">
        <v>1354.1102953735835</v>
      </c>
      <c r="D8" s="471">
        <v>6.5086722860583895E-2</v>
      </c>
      <c r="E8" s="470">
        <v>35884.890208234479</v>
      </c>
      <c r="F8" s="471">
        <v>0.53229787688300068</v>
      </c>
      <c r="G8">
        <v>37239.000503608062</v>
      </c>
      <c r="H8">
        <v>0.42211630795576083</v>
      </c>
    </row>
    <row r="9" spans="2:8" ht="15" customHeight="1" x14ac:dyDescent="0.2">
      <c r="B9" s="481" t="s">
        <v>20</v>
      </c>
      <c r="C9" s="470">
        <v>13696.280665910221</v>
      </c>
      <c r="D9" s="471">
        <v>0.65832600709747369</v>
      </c>
      <c r="E9" s="470">
        <v>18566.267068139412</v>
      </c>
      <c r="F9" s="471">
        <v>0.2754023903839502</v>
      </c>
      <c r="G9">
        <v>32262.547734049633</v>
      </c>
      <c r="H9">
        <v>0.36570658048204158</v>
      </c>
    </row>
    <row r="10" spans="2:8" ht="15" customHeight="1" x14ac:dyDescent="0.2">
      <c r="B10" s="481" t="s">
        <v>21</v>
      </c>
      <c r="C10" s="470">
        <v>1951.0155578878771</v>
      </c>
      <c r="D10" s="471">
        <v>9.3777596512477565E-2</v>
      </c>
      <c r="E10" s="470">
        <v>1936.7533181700153</v>
      </c>
      <c r="F10" s="471">
        <v>2.8728795694390595E-2</v>
      </c>
      <c r="G10">
        <v>3887.7688760578922</v>
      </c>
      <c r="H10">
        <v>4.4069137784400823E-2</v>
      </c>
    </row>
    <row r="11" spans="2:8" ht="15" customHeight="1" x14ac:dyDescent="0.2">
      <c r="B11" s="481" t="s">
        <v>22</v>
      </c>
      <c r="C11" s="470">
        <v>623.65568682578476</v>
      </c>
      <c r="D11" s="471">
        <v>2.9976660680848134E-2</v>
      </c>
      <c r="E11" s="470">
        <v>473.3849401695378</v>
      </c>
      <c r="F11" s="471">
        <v>7.0219470406184831E-3</v>
      </c>
      <c r="G11">
        <v>1097.0406269953226</v>
      </c>
      <c r="H11">
        <v>1.24353160096193E-2</v>
      </c>
    </row>
    <row r="12" spans="2:8" ht="15" customHeight="1" x14ac:dyDescent="0.2">
      <c r="B12" s="485" t="s">
        <v>23</v>
      </c>
      <c r="C12" s="198">
        <v>109.59892200464299</v>
      </c>
      <c r="D12" s="493">
        <v>5.2679864311694895E-3</v>
      </c>
      <c r="E12" s="198">
        <v>1860.8834853557814</v>
      </c>
      <c r="F12" s="493">
        <v>2.7603381886736875E-2</v>
      </c>
      <c r="G12">
        <v>1970.4824073604245</v>
      </c>
      <c r="H12">
        <v>2.2336065615030994E-2</v>
      </c>
    </row>
    <row r="13" spans="2:8" ht="15" customHeight="1" x14ac:dyDescent="0.2">
      <c r="B13" s="481" t="s">
        <v>24</v>
      </c>
      <c r="C13" s="470">
        <v>178.29670831086884</v>
      </c>
      <c r="D13" s="471">
        <v>8.5700171399865684E-3</v>
      </c>
      <c r="E13" s="470">
        <v>1995.8283574133886</v>
      </c>
      <c r="F13" s="471">
        <v>2.9605084232088609E-2</v>
      </c>
      <c r="G13">
        <v>2174.1250657242576</v>
      </c>
      <c r="H13">
        <v>2.4644422067361366E-2</v>
      </c>
    </row>
    <row r="14" spans="2:8" ht="15" customHeight="1" x14ac:dyDescent="0.2">
      <c r="B14" s="481" t="s">
        <v>25</v>
      </c>
      <c r="C14" s="470">
        <v>2646.0655354521591</v>
      </c>
      <c r="D14" s="471">
        <v>0.12718589819849396</v>
      </c>
      <c r="E14" s="470">
        <v>3068.3082833839526</v>
      </c>
      <c r="F14" s="471">
        <v>4.5513696026106859E-2</v>
      </c>
      <c r="G14">
        <v>5714.3738188361112</v>
      </c>
      <c r="H14">
        <v>6.477430505828026E-2</v>
      </c>
    </row>
    <row r="15" spans="2:8" ht="15" customHeight="1" x14ac:dyDescent="0.2">
      <c r="B15" s="481" t="s">
        <v>26</v>
      </c>
      <c r="C15" s="470">
        <v>0</v>
      </c>
      <c r="D15" s="471">
        <v>0</v>
      </c>
      <c r="E15" s="470">
        <v>23.106405403099998</v>
      </c>
      <c r="F15" s="471">
        <v>3.4274845114743227E-4</v>
      </c>
      <c r="G15">
        <v>23.106405403099998</v>
      </c>
      <c r="H15">
        <v>2.6191869832651915E-4</v>
      </c>
    </row>
    <row r="16" spans="2:8" ht="15" customHeight="1" x14ac:dyDescent="0.2">
      <c r="B16" s="485" t="s">
        <v>27</v>
      </c>
      <c r="C16" s="198">
        <v>0</v>
      </c>
      <c r="D16" s="493">
        <v>0</v>
      </c>
      <c r="E16" s="198">
        <v>0</v>
      </c>
      <c r="F16" s="493">
        <v>0</v>
      </c>
      <c r="G16">
        <v>0</v>
      </c>
      <c r="H16">
        <v>0</v>
      </c>
    </row>
    <row r="17" spans="2:8" ht="15" customHeight="1" x14ac:dyDescent="0.2">
      <c r="B17" s="481" t="s">
        <v>28</v>
      </c>
      <c r="C17" s="470">
        <v>1.3185983274499999</v>
      </c>
      <c r="D17" s="471">
        <v>6.3379803104953095E-5</v>
      </c>
      <c r="E17" s="470">
        <v>248.78388395405491</v>
      </c>
      <c r="F17" s="471">
        <v>3.6903312916103698E-3</v>
      </c>
      <c r="G17">
        <v>250.1024822815049</v>
      </c>
      <c r="H17">
        <v>2.8349938237738443E-3</v>
      </c>
    </row>
    <row r="18" spans="2:8" ht="15" customHeight="1" x14ac:dyDescent="0.2">
      <c r="B18" s="481" t="s">
        <v>296</v>
      </c>
      <c r="C18" s="470">
        <v>203.94345548208472</v>
      </c>
      <c r="D18" s="471">
        <v>9.8027547767297121E-3</v>
      </c>
      <c r="E18" s="470">
        <v>3113.0908835439081</v>
      </c>
      <c r="F18" s="471">
        <v>4.6177977924368722E-2</v>
      </c>
      <c r="G18">
        <v>3317.0343390259927</v>
      </c>
      <c r="H18">
        <v>3.7599674255931428E-2</v>
      </c>
    </row>
    <row r="19" spans="2:8" ht="15" customHeight="1" x14ac:dyDescent="0.2">
      <c r="B19" s="481" t="s">
        <v>43</v>
      </c>
      <c r="C19" s="470">
        <v>40.423059658103945</v>
      </c>
      <c r="D19" s="471">
        <v>1.9429764991322192E-3</v>
      </c>
      <c r="E19" s="470">
        <v>243.75734297857849</v>
      </c>
      <c r="F19" s="471">
        <v>3.6157701859810838E-3</v>
      </c>
      <c r="G19">
        <v>284.18040263668246</v>
      </c>
      <c r="H19">
        <v>3.2212782494727642E-3</v>
      </c>
    </row>
    <row r="20" spans="2:8" ht="15" customHeight="1" x14ac:dyDescent="0.2">
      <c r="B20" s="481" t="s">
        <v>673</v>
      </c>
      <c r="C20" s="470">
        <v>0</v>
      </c>
      <c r="D20" s="471">
        <v>0</v>
      </c>
      <c r="E20" s="470">
        <v>0</v>
      </c>
      <c r="F20" s="471">
        <v>0</v>
      </c>
      <c r="G20">
        <v>0</v>
      </c>
      <c r="H20">
        <v>0</v>
      </c>
    </row>
    <row r="21" spans="2:8" ht="15" customHeight="1" x14ac:dyDescent="0.2">
      <c r="B21" s="481" t="s">
        <v>674</v>
      </c>
      <c r="C21" s="470">
        <v>0</v>
      </c>
      <c r="D21" s="471">
        <v>0</v>
      </c>
      <c r="E21" s="470">
        <v>0</v>
      </c>
      <c r="F21" s="471">
        <v>0</v>
      </c>
      <c r="G21">
        <v>0</v>
      </c>
      <c r="H21">
        <v>0</v>
      </c>
    </row>
    <row r="22" spans="2:8" ht="15" customHeight="1" x14ac:dyDescent="0.2">
      <c r="B22" s="485" t="s">
        <v>29</v>
      </c>
      <c r="C22" s="198">
        <v>0</v>
      </c>
      <c r="D22" s="493">
        <v>0</v>
      </c>
      <c r="E22" s="198">
        <v>0</v>
      </c>
      <c r="F22" s="493">
        <v>0</v>
      </c>
      <c r="G22">
        <v>0</v>
      </c>
      <c r="H22">
        <v>0</v>
      </c>
    </row>
    <row r="23" spans="2:8" ht="15" customHeight="1" x14ac:dyDescent="0.2">
      <c r="B23" s="72" t="s">
        <v>30</v>
      </c>
      <c r="C23" s="87">
        <v>20804.708485232772</v>
      </c>
      <c r="D23" s="472">
        <v>1.0000000000000002</v>
      </c>
      <c r="E23" s="87">
        <v>67415.054176746213</v>
      </c>
      <c r="F23" s="472">
        <v>1</v>
      </c>
      <c r="G23">
        <v>88219.76266197901</v>
      </c>
      <c r="H23">
        <v>0.99999999999999978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825" t="s">
        <v>613</v>
      </c>
      <c r="C3" s="826"/>
      <c r="D3" s="826"/>
      <c r="E3" s="826"/>
      <c r="F3" s="826"/>
      <c r="G3" s="826"/>
      <c r="H3" s="826"/>
      <c r="J3" s="827" t="s">
        <v>745</v>
      </c>
      <c r="K3" s="827" t="s">
        <v>746</v>
      </c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828"/>
      <c r="K4" s="828"/>
    </row>
    <row r="5" spans="1:19" s="23" customFormat="1" x14ac:dyDescent="0.2">
      <c r="A5" s="428"/>
      <c r="B5" s="436"/>
      <c r="C5" s="426" t="s">
        <v>106</v>
      </c>
      <c r="D5" s="427">
        <v>26134.491999999998</v>
      </c>
      <c r="E5" s="429">
        <v>62577.341999999997</v>
      </c>
      <c r="F5" s="434">
        <v>4.51</v>
      </c>
      <c r="G5" s="441">
        <f>E5*F5/100</f>
        <v>2822.2381241999997</v>
      </c>
      <c r="H5" s="442">
        <f>SUM(D5,E5)</f>
        <v>88711.834000000003</v>
      </c>
      <c r="I5" s="428"/>
      <c r="J5" s="689"/>
      <c r="K5" s="689"/>
    </row>
    <row r="6" spans="1:19" s="24" customFormat="1" x14ac:dyDescent="0.2">
      <c r="A6" s="430"/>
      <c r="B6" s="437"/>
      <c r="C6" s="426" t="s">
        <v>92</v>
      </c>
      <c r="D6" s="427">
        <v>21655.496999999999</v>
      </c>
      <c r="E6" s="429">
        <v>17479.114000000001</v>
      </c>
      <c r="F6" s="434">
        <v>9.16</v>
      </c>
      <c r="G6" s="441">
        <f t="shared" ref="G6:G26" si="0">E6*F6/100</f>
        <v>1601.0868424</v>
      </c>
      <c r="H6" s="442">
        <f>SUM(D6,E6)</f>
        <v>39134.611000000004</v>
      </c>
      <c r="I6" s="430"/>
      <c r="J6" s="690"/>
      <c r="K6" s="690"/>
    </row>
    <row r="7" spans="1:19" s="24" customFormat="1" x14ac:dyDescent="0.2">
      <c r="A7" s="430"/>
      <c r="B7" s="437"/>
      <c r="C7" s="426" t="s">
        <v>105</v>
      </c>
      <c r="D7" s="427">
        <v>4478.9949999999999</v>
      </c>
      <c r="E7" s="429">
        <v>45012.286999999997</v>
      </c>
      <c r="F7" s="434">
        <v>5.59</v>
      </c>
      <c r="G7" s="441">
        <f>E7*F7/100</f>
        <v>2516.1868433</v>
      </c>
      <c r="H7" s="442">
        <f>SUM(D7,E7)</f>
        <v>49491.281999999999</v>
      </c>
      <c r="I7" s="430"/>
      <c r="J7" s="690"/>
      <c r="K7" s="690"/>
    </row>
    <row r="8" spans="1:19" s="24" customFormat="1" x14ac:dyDescent="0.2">
      <c r="A8" s="430"/>
      <c r="B8" s="437"/>
      <c r="C8" s="426" t="s">
        <v>84</v>
      </c>
      <c r="D8" s="427">
        <v>16346.164000000001</v>
      </c>
      <c r="E8" s="431">
        <v>9514.1669999999995</v>
      </c>
      <c r="F8" s="434">
        <v>14.21</v>
      </c>
      <c r="G8" s="441">
        <f t="shared" si="0"/>
        <v>1351.9631307</v>
      </c>
      <c r="H8" s="442">
        <f>SUM(D8,E8)</f>
        <v>25860.330999999998</v>
      </c>
      <c r="I8" s="430"/>
      <c r="J8" s="691">
        <f>H8/$H$6</f>
        <v>0.66080460081741954</v>
      </c>
      <c r="K8" s="691">
        <f>H8/$H$5</f>
        <v>0.29150937179362113</v>
      </c>
    </row>
    <row r="9" spans="1:19" s="24" customFormat="1" x14ac:dyDescent="0.2">
      <c r="A9" s="430"/>
      <c r="B9" s="437"/>
      <c r="C9" s="426" t="s">
        <v>85</v>
      </c>
      <c r="D9" s="427">
        <v>628.05200000000002</v>
      </c>
      <c r="E9" s="431">
        <v>1550.288</v>
      </c>
      <c r="F9" s="434">
        <v>22.9</v>
      </c>
      <c r="G9" s="441">
        <f t="shared" si="0"/>
        <v>355.01595199999997</v>
      </c>
      <c r="H9" s="442">
        <f t="shared" ref="H9:H15" si="1">SUM(D9,E9)</f>
        <v>2178.34</v>
      </c>
      <c r="I9" s="430"/>
      <c r="J9" s="691">
        <f t="shared" ref="J9:J15" si="2">H9/$H$6</f>
        <v>5.566274825115803E-2</v>
      </c>
      <c r="K9" s="691">
        <f t="shared" ref="K9:K26" si="3">H9/$H$5</f>
        <v>2.4555235776097247E-2</v>
      </c>
    </row>
    <row r="10" spans="1:19" s="24" customFormat="1" x14ac:dyDescent="0.2">
      <c r="A10" s="430"/>
      <c r="B10" s="437"/>
      <c r="C10" s="426" t="s">
        <v>86</v>
      </c>
      <c r="D10" s="427">
        <v>24.885999999999999</v>
      </c>
      <c r="E10" s="431">
        <v>40.569000000000003</v>
      </c>
      <c r="F10" s="434">
        <v>96.89</v>
      </c>
      <c r="G10" s="441">
        <f t="shared" si="0"/>
        <v>39.307304100000003</v>
      </c>
      <c r="H10" s="442">
        <f t="shared" si="1"/>
        <v>65.454999999999998</v>
      </c>
      <c r="I10" s="430"/>
      <c r="J10" s="691">
        <f t="shared" si="2"/>
        <v>1.672560383952711E-3</v>
      </c>
      <c r="K10" s="691">
        <f t="shared" si="3"/>
        <v>7.3783842638176095E-4</v>
      </c>
    </row>
    <row r="11" spans="1:19" s="24" customFormat="1" x14ac:dyDescent="0.2">
      <c r="A11" s="430"/>
      <c r="B11" s="437"/>
      <c r="C11" s="426" t="s">
        <v>87</v>
      </c>
      <c r="D11" s="427">
        <v>496.43900000000002</v>
      </c>
      <c r="E11" s="431">
        <v>1973.9290000000001</v>
      </c>
      <c r="F11" s="434">
        <v>26.79</v>
      </c>
      <c r="G11" s="441">
        <f t="shared" si="0"/>
        <v>528.81557910000004</v>
      </c>
      <c r="H11" s="442">
        <f t="shared" si="1"/>
        <v>2470.3679999999999</v>
      </c>
      <c r="I11" s="430"/>
      <c r="J11" s="691">
        <f t="shared" si="2"/>
        <v>6.3124889627751757E-2</v>
      </c>
      <c r="K11" s="691">
        <f t="shared" si="3"/>
        <v>2.7847107748894019E-2</v>
      </c>
    </row>
    <row r="12" spans="1:19" s="24" customFormat="1" x14ac:dyDescent="0.2">
      <c r="A12" s="430"/>
      <c r="B12" s="437"/>
      <c r="C12" s="426" t="s">
        <v>88</v>
      </c>
      <c r="D12" s="427">
        <v>1784.9590000000001</v>
      </c>
      <c r="E12" s="431">
        <v>2695.598</v>
      </c>
      <c r="F12" s="434">
        <v>20.94</v>
      </c>
      <c r="G12" s="441">
        <f t="shared" si="0"/>
        <v>564.45822120000003</v>
      </c>
      <c r="H12" s="442">
        <f t="shared" si="1"/>
        <v>4480.5569999999998</v>
      </c>
      <c r="I12" s="430"/>
      <c r="J12" s="691">
        <f t="shared" si="2"/>
        <v>0.11449090422797353</v>
      </c>
      <c r="K12" s="691">
        <f t="shared" si="3"/>
        <v>5.0506869241368629E-2</v>
      </c>
    </row>
    <row r="13" spans="1:19" s="24" customFormat="1" x14ac:dyDescent="0.2">
      <c r="A13" s="430"/>
      <c r="B13" s="437"/>
      <c r="C13" s="426" t="s">
        <v>89</v>
      </c>
      <c r="D13" s="427">
        <v>335.41500000000002</v>
      </c>
      <c r="E13" s="431">
        <v>49.244</v>
      </c>
      <c r="F13" s="434">
        <v>69.05</v>
      </c>
      <c r="G13" s="441">
        <f t="shared" si="0"/>
        <v>34.002981999999996</v>
      </c>
      <c r="H13" s="442">
        <f t="shared" si="1"/>
        <v>384.65899999999999</v>
      </c>
      <c r="I13" s="430"/>
      <c r="J13" s="691">
        <f t="shared" si="2"/>
        <v>9.8291254255727743E-3</v>
      </c>
      <c r="K13" s="691">
        <f t="shared" si="3"/>
        <v>4.3360505882450813E-3</v>
      </c>
    </row>
    <row r="14" spans="1:19" s="24" customFormat="1" x14ac:dyDescent="0.2">
      <c r="A14" s="430"/>
      <c r="B14" s="437"/>
      <c r="C14" s="426" t="s">
        <v>90</v>
      </c>
      <c r="D14" s="427">
        <v>1714.873</v>
      </c>
      <c r="E14" s="431">
        <v>558.28200000000004</v>
      </c>
      <c r="F14" s="434">
        <v>52.62</v>
      </c>
      <c r="G14" s="441">
        <f t="shared" si="0"/>
        <v>293.76798839999998</v>
      </c>
      <c r="H14" s="442">
        <f t="shared" si="1"/>
        <v>2273.1550000000002</v>
      </c>
      <c r="I14" s="430"/>
      <c r="J14" s="691">
        <f t="shared" si="2"/>
        <v>5.8085539677397074E-2</v>
      </c>
      <c r="K14" s="691">
        <f t="shared" si="3"/>
        <v>2.5624033429406952E-2</v>
      </c>
    </row>
    <row r="15" spans="1:19" s="24" customFormat="1" x14ac:dyDescent="0.2">
      <c r="A15" s="430"/>
      <c r="B15" s="437"/>
      <c r="C15" s="426" t="s">
        <v>91</v>
      </c>
      <c r="D15" s="427">
        <v>324.709</v>
      </c>
      <c r="E15" s="431">
        <v>894.577</v>
      </c>
      <c r="F15" s="434">
        <v>42.86</v>
      </c>
      <c r="G15" s="441">
        <f t="shared" si="0"/>
        <v>383.4157022</v>
      </c>
      <c r="H15" s="442">
        <f t="shared" si="1"/>
        <v>1219.2860000000001</v>
      </c>
      <c r="I15" s="430"/>
      <c r="J15" s="692">
        <f t="shared" si="2"/>
        <v>3.1156205947722334E-2</v>
      </c>
      <c r="K15" s="691">
        <f t="shared" si="3"/>
        <v>1.3744344412944951E-2</v>
      </c>
    </row>
    <row r="16" spans="1:19" s="24" customFormat="1" x14ac:dyDescent="0.2">
      <c r="A16" s="430"/>
      <c r="B16" s="437"/>
      <c r="C16" s="426" t="s">
        <v>94</v>
      </c>
      <c r="D16" s="427">
        <v>689.92499999999995</v>
      </c>
      <c r="E16" s="431">
        <v>5087.8100000000004</v>
      </c>
      <c r="F16" s="434">
        <v>11.94</v>
      </c>
      <c r="G16" s="441">
        <f t="shared" si="0"/>
        <v>607.4845140000001</v>
      </c>
      <c r="H16" s="442">
        <f t="shared" ref="H16:H26" si="4">SUM(D16,E16)</f>
        <v>5777.7350000000006</v>
      </c>
      <c r="I16" s="430"/>
      <c r="J16" s="691">
        <f>H16/$H$7</f>
        <v>0.1167424800190062</v>
      </c>
      <c r="K16" s="691">
        <f t="shared" si="3"/>
        <v>6.5129247581557165E-2</v>
      </c>
    </row>
    <row r="17" spans="1:18" s="24" customFormat="1" x14ac:dyDescent="0.2">
      <c r="A17" s="430"/>
      <c r="B17" s="437"/>
      <c r="C17" s="426" t="s">
        <v>95</v>
      </c>
      <c r="D17" s="427">
        <v>470.04</v>
      </c>
      <c r="E17" s="431">
        <v>2158.788</v>
      </c>
      <c r="F17" s="434">
        <v>20.34</v>
      </c>
      <c r="G17" s="441">
        <f t="shared" si="0"/>
        <v>439.09747920000001</v>
      </c>
      <c r="H17" s="442">
        <f t="shared" si="4"/>
        <v>2628.828</v>
      </c>
      <c r="I17" s="430"/>
      <c r="J17" s="691">
        <f t="shared" ref="J17:J26" si="5">H17/$H$7</f>
        <v>5.3116991392544652E-2</v>
      </c>
      <c r="K17" s="691">
        <f t="shared" si="3"/>
        <v>2.9633340688233319E-2</v>
      </c>
    </row>
    <row r="18" spans="1:18" s="24" customFormat="1" x14ac:dyDescent="0.2">
      <c r="A18" s="430"/>
      <c r="B18" s="437"/>
      <c r="C18" s="426" t="s">
        <v>96</v>
      </c>
      <c r="D18" s="427">
        <v>121.703</v>
      </c>
      <c r="E18" s="431">
        <v>3568.0439999999999</v>
      </c>
      <c r="F18" s="434">
        <v>15.01</v>
      </c>
      <c r="G18" s="441">
        <f t="shared" si="0"/>
        <v>535.56340439999997</v>
      </c>
      <c r="H18" s="442">
        <f t="shared" si="4"/>
        <v>3689.7469999999998</v>
      </c>
      <c r="I18" s="430"/>
      <c r="J18" s="691">
        <f t="shared" si="5"/>
        <v>7.4553473882531474E-2</v>
      </c>
      <c r="K18" s="691">
        <f t="shared" si="3"/>
        <v>4.1592500499989658E-2</v>
      </c>
    </row>
    <row r="19" spans="1:18" s="24" customFormat="1" x14ac:dyDescent="0.2">
      <c r="A19" s="430"/>
      <c r="B19" s="437"/>
      <c r="C19" s="426" t="s">
        <v>97</v>
      </c>
      <c r="D19" s="427">
        <v>330.72</v>
      </c>
      <c r="E19" s="431">
        <v>3637.3789999999999</v>
      </c>
      <c r="F19" s="434">
        <v>15.84</v>
      </c>
      <c r="G19" s="441">
        <f t="shared" si="0"/>
        <v>576.16083359999993</v>
      </c>
      <c r="H19" s="442">
        <f t="shared" si="4"/>
        <v>3968.0990000000002</v>
      </c>
      <c r="I19" s="430"/>
      <c r="J19" s="691">
        <f t="shared" si="5"/>
        <v>8.0177737161870252E-2</v>
      </c>
      <c r="K19" s="691">
        <f t="shared" si="3"/>
        <v>4.4730210402368638E-2</v>
      </c>
    </row>
    <row r="20" spans="1:18" s="24" customFormat="1" x14ac:dyDescent="0.2">
      <c r="A20" s="430"/>
      <c r="B20" s="437"/>
      <c r="C20" s="426" t="s">
        <v>98</v>
      </c>
      <c r="D20" s="427">
        <v>897.41899999999998</v>
      </c>
      <c r="E20" s="431">
        <v>10691.157999999999</v>
      </c>
      <c r="F20" s="434">
        <v>13.02</v>
      </c>
      <c r="G20" s="441">
        <f t="shared" si="0"/>
        <v>1391.9887715999998</v>
      </c>
      <c r="H20" s="442">
        <f t="shared" si="4"/>
        <v>11588.576999999999</v>
      </c>
      <c r="I20" s="430"/>
      <c r="J20" s="691">
        <f t="shared" si="5"/>
        <v>0.23415390613643833</v>
      </c>
      <c r="K20" s="691">
        <f t="shared" si="3"/>
        <v>0.1306316922723072</v>
      </c>
    </row>
    <row r="21" spans="1:18" s="24" customFormat="1" x14ac:dyDescent="0.2">
      <c r="A21" s="430"/>
      <c r="B21" s="437"/>
      <c r="C21" s="426" t="s">
        <v>99</v>
      </c>
      <c r="D21" s="427">
        <v>0</v>
      </c>
      <c r="E21" s="431">
        <v>0.28299999999999997</v>
      </c>
      <c r="F21" s="434">
        <v>89.15</v>
      </c>
      <c r="G21" s="441">
        <f t="shared" si="0"/>
        <v>0.25229449999999998</v>
      </c>
      <c r="H21" s="442">
        <f t="shared" si="4"/>
        <v>0.28299999999999997</v>
      </c>
      <c r="I21" s="430"/>
      <c r="J21" s="691">
        <f t="shared" si="5"/>
        <v>5.7181788097548167E-6</v>
      </c>
      <c r="K21" s="691">
        <f t="shared" si="3"/>
        <v>3.1901042650070785E-6</v>
      </c>
    </row>
    <row r="22" spans="1:18" s="24" customFormat="1" x14ac:dyDescent="0.2">
      <c r="A22" s="430"/>
      <c r="B22" s="437"/>
      <c r="C22" s="426" t="s">
        <v>100</v>
      </c>
      <c r="D22" s="427">
        <v>333.93900000000002</v>
      </c>
      <c r="E22" s="431">
        <v>3300.5419999999999</v>
      </c>
      <c r="F22" s="434">
        <v>18.37</v>
      </c>
      <c r="G22" s="441">
        <f t="shared" si="0"/>
        <v>606.3095654</v>
      </c>
      <c r="H22" s="442">
        <f t="shared" si="4"/>
        <v>3634.4809999999998</v>
      </c>
      <c r="I22" s="430"/>
      <c r="J22" s="691">
        <f t="shared" si="5"/>
        <v>7.3436792362743808E-2</v>
      </c>
      <c r="K22" s="691">
        <f t="shared" si="3"/>
        <v>4.0969517099601387E-2</v>
      </c>
    </row>
    <row r="23" spans="1:18" s="24" customFormat="1" x14ac:dyDescent="0.2">
      <c r="A23" s="430"/>
      <c r="B23" s="437"/>
      <c r="C23" s="426" t="s">
        <v>101</v>
      </c>
      <c r="D23" s="427">
        <v>0</v>
      </c>
      <c r="E23" s="431">
        <v>3780.172</v>
      </c>
      <c r="F23" s="434">
        <v>20.05</v>
      </c>
      <c r="G23" s="441">
        <f t="shared" si="0"/>
        <v>757.924486</v>
      </c>
      <c r="H23" s="442">
        <f t="shared" si="4"/>
        <v>3780.172</v>
      </c>
      <c r="I23" s="430"/>
      <c r="J23" s="691">
        <f t="shared" si="5"/>
        <v>7.6380563348510552E-2</v>
      </c>
      <c r="K23" s="691">
        <f t="shared" si="3"/>
        <v>4.2611812083605441E-2</v>
      </c>
    </row>
    <row r="24" spans="1:18" s="24" customFormat="1" x14ac:dyDescent="0.2">
      <c r="A24" s="430"/>
      <c r="B24" s="437"/>
      <c r="C24" s="426" t="s">
        <v>102</v>
      </c>
      <c r="D24" s="427">
        <v>64.712999999999994</v>
      </c>
      <c r="E24" s="431">
        <v>3534.252</v>
      </c>
      <c r="F24" s="434">
        <v>18.440000000000001</v>
      </c>
      <c r="G24" s="441">
        <f t="shared" si="0"/>
        <v>651.71606880000002</v>
      </c>
      <c r="H24" s="442">
        <f t="shared" si="4"/>
        <v>3598.9650000000001</v>
      </c>
      <c r="I24" s="430"/>
      <c r="J24" s="691">
        <f t="shared" si="5"/>
        <v>7.2719171024908991E-2</v>
      </c>
      <c r="K24" s="691">
        <f t="shared" si="3"/>
        <v>4.0569164650569617E-2</v>
      </c>
    </row>
    <row r="25" spans="1:18" s="24" customFormat="1" x14ac:dyDescent="0.2">
      <c r="A25" s="430"/>
      <c r="B25" s="437"/>
      <c r="C25" s="426" t="s">
        <v>103</v>
      </c>
      <c r="D25" s="427">
        <v>1.446</v>
      </c>
      <c r="E25" s="431">
        <v>4700.99</v>
      </c>
      <c r="F25" s="434">
        <v>23.5</v>
      </c>
      <c r="G25" s="441">
        <f t="shared" si="0"/>
        <v>1104.7326499999999</v>
      </c>
      <c r="H25" s="442">
        <f t="shared" si="4"/>
        <v>4702.4359999999997</v>
      </c>
      <c r="I25" s="430"/>
      <c r="J25" s="691">
        <f t="shared" si="5"/>
        <v>9.5015441305400003E-2</v>
      </c>
      <c r="K25" s="691">
        <f t="shared" si="3"/>
        <v>5.300798989230681E-2</v>
      </c>
    </row>
    <row r="26" spans="1:18" s="24" customFormat="1" ht="13.5" thickBot="1" x14ac:dyDescent="0.25">
      <c r="A26" s="430"/>
      <c r="B26" s="293"/>
      <c r="C26" s="432" t="s">
        <v>104</v>
      </c>
      <c r="D26" s="435">
        <v>1569.0889999999999</v>
      </c>
      <c r="E26" s="435">
        <v>4448.857</v>
      </c>
      <c r="F26" s="433">
        <v>12.99</v>
      </c>
      <c r="G26" s="331">
        <f t="shared" si="0"/>
        <v>577.9065243</v>
      </c>
      <c r="H26" s="339">
        <f t="shared" si="4"/>
        <v>6017.9459999999999</v>
      </c>
      <c r="I26" s="430"/>
      <c r="J26" s="693">
        <f t="shared" si="5"/>
        <v>0.12159608231607337</v>
      </c>
      <c r="K26" s="693">
        <f t="shared" si="3"/>
        <v>6.7837014845167104E-2</v>
      </c>
    </row>
    <row r="27" spans="1:18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8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8" s="24" customFormat="1" x14ac:dyDescent="0.2">
      <c r="B29" s="825" t="s">
        <v>613</v>
      </c>
      <c r="C29" s="826"/>
      <c r="D29" s="826"/>
      <c r="E29" s="826"/>
      <c r="F29" s="826"/>
      <c r="G29" s="826"/>
      <c r="H29" s="826"/>
    </row>
    <row r="30" spans="1:18" s="24" customFormat="1" x14ac:dyDescent="0.2">
      <c r="B30" s="282"/>
      <c r="C30" s="282" t="s">
        <v>688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8" s="23" customFormat="1" x14ac:dyDescent="0.2">
      <c r="B31" s="436" t="s">
        <v>92</v>
      </c>
      <c r="C31" s="426" t="s">
        <v>119</v>
      </c>
      <c r="D31" s="427">
        <v>121.26300000000001</v>
      </c>
      <c r="E31" s="429">
        <v>100.357</v>
      </c>
      <c r="F31" s="434">
        <v>89.53</v>
      </c>
      <c r="G31" s="441">
        <f>E31*F31/100</f>
        <v>89.849622099999991</v>
      </c>
      <c r="H31" s="442">
        <f>SUM(D31,E31)</f>
        <v>221.62</v>
      </c>
      <c r="K31"/>
      <c r="L31"/>
      <c r="M31"/>
      <c r="N31"/>
      <c r="O31"/>
      <c r="P31"/>
      <c r="Q31"/>
      <c r="R31"/>
    </row>
    <row r="32" spans="1:18" s="23" customFormat="1" x14ac:dyDescent="0.2">
      <c r="B32" s="436"/>
      <c r="C32" s="426" t="s">
        <v>120</v>
      </c>
      <c r="D32" s="427">
        <v>2897.777</v>
      </c>
      <c r="E32" s="429">
        <v>1987.672</v>
      </c>
      <c r="F32" s="434">
        <v>42.18</v>
      </c>
      <c r="G32" s="441">
        <f t="shared" ref="G32:G37" si="6">E32*F32/100</f>
        <v>838.4000496000001</v>
      </c>
      <c r="H32" s="442">
        <f t="shared" ref="H32:H37" si="7">SUM(D32,E32)</f>
        <v>4885.4490000000005</v>
      </c>
      <c r="K32"/>
      <c r="L32"/>
      <c r="M32" s="530"/>
      <c r="N32" s="530"/>
      <c r="O32" s="530"/>
      <c r="P32" s="530"/>
      <c r="Q32" s="530"/>
      <c r="R32" s="530"/>
    </row>
    <row r="33" spans="2:18" s="23" customFormat="1" x14ac:dyDescent="0.2">
      <c r="B33" s="436"/>
      <c r="C33" s="426" t="s">
        <v>121</v>
      </c>
      <c r="D33" s="427">
        <v>11527.266</v>
      </c>
      <c r="E33" s="429">
        <v>9109.4079999999994</v>
      </c>
      <c r="F33" s="434">
        <v>16.854932327081041</v>
      </c>
      <c r="G33" s="441">
        <f t="shared" si="6"/>
        <v>1535.3845537977063</v>
      </c>
      <c r="H33" s="442">
        <f t="shared" si="7"/>
        <v>20636.673999999999</v>
      </c>
      <c r="K33"/>
      <c r="L33"/>
      <c r="M33" s="530"/>
      <c r="N33" s="530"/>
      <c r="O33" s="530"/>
      <c r="P33" s="530"/>
      <c r="Q33" s="530"/>
      <c r="R33" s="530"/>
    </row>
    <row r="34" spans="2:18" s="23" customFormat="1" x14ac:dyDescent="0.2">
      <c r="B34" s="436"/>
      <c r="C34" s="426" t="s">
        <v>122</v>
      </c>
      <c r="D34" s="427">
        <v>6464.96</v>
      </c>
      <c r="E34" s="429">
        <v>5691.7950000000001</v>
      </c>
      <c r="F34" s="434">
        <v>14.195692168660898</v>
      </c>
      <c r="G34" s="441">
        <f t="shared" si="6"/>
        <v>807.98969707123251</v>
      </c>
      <c r="H34" s="442">
        <f t="shared" si="7"/>
        <v>12156.755000000001</v>
      </c>
      <c r="K34"/>
      <c r="L34"/>
      <c r="M34"/>
      <c r="N34"/>
      <c r="O34"/>
      <c r="P34"/>
      <c r="Q34"/>
      <c r="R34"/>
    </row>
    <row r="35" spans="2:18" s="23" customFormat="1" x14ac:dyDescent="0.2">
      <c r="B35" s="436"/>
      <c r="C35" s="426" t="s">
        <v>123</v>
      </c>
      <c r="D35" s="427">
        <v>494.99799999999999</v>
      </c>
      <c r="E35" s="429">
        <v>573.19799999999998</v>
      </c>
      <c r="F35" s="434">
        <v>31.22</v>
      </c>
      <c r="G35" s="441">
        <f t="shared" si="6"/>
        <v>178.95241559999999</v>
      </c>
      <c r="H35" s="442">
        <f t="shared" si="7"/>
        <v>1068.1959999999999</v>
      </c>
      <c r="K35"/>
      <c r="L35"/>
      <c r="M35"/>
      <c r="N35"/>
      <c r="O35"/>
      <c r="P35"/>
      <c r="Q35"/>
      <c r="R35"/>
    </row>
    <row r="36" spans="2:18" s="23" customFormat="1" x14ac:dyDescent="0.2">
      <c r="B36" s="436"/>
      <c r="C36" s="426" t="s">
        <v>124</v>
      </c>
      <c r="D36" s="427">
        <v>131.66999999999999</v>
      </c>
      <c r="E36" s="429">
        <v>16.683</v>
      </c>
      <c r="F36" s="434">
        <v>49.31</v>
      </c>
      <c r="G36" s="441">
        <f t="shared" si="6"/>
        <v>8.2263873000000007</v>
      </c>
      <c r="H36" s="442">
        <f t="shared" si="7"/>
        <v>148.35299999999998</v>
      </c>
      <c r="K36"/>
      <c r="L36"/>
      <c r="M36"/>
      <c r="N36"/>
      <c r="O36"/>
      <c r="P36"/>
      <c r="Q36"/>
      <c r="R36"/>
    </row>
    <row r="37" spans="2:18" s="23" customFormat="1" x14ac:dyDescent="0.2">
      <c r="B37" s="436"/>
      <c r="C37" s="426" t="s">
        <v>125</v>
      </c>
      <c r="D37" s="427">
        <v>17.562999999999999</v>
      </c>
      <c r="E37" s="429">
        <v>0</v>
      </c>
      <c r="F37" s="434">
        <v>0</v>
      </c>
      <c r="G37" s="441">
        <f t="shared" si="6"/>
        <v>0</v>
      </c>
      <c r="H37" s="442">
        <f t="shared" si="7"/>
        <v>17.562999999999999</v>
      </c>
      <c r="K37"/>
      <c r="L37"/>
      <c r="M37"/>
      <c r="N37"/>
      <c r="O37"/>
      <c r="P37"/>
      <c r="Q37"/>
      <c r="R37"/>
    </row>
    <row r="38" spans="2:18" s="23" customFormat="1" x14ac:dyDescent="0.2">
      <c r="B38" s="436"/>
      <c r="C38" s="426"/>
      <c r="D38" s="427"/>
      <c r="E38" s="429"/>
      <c r="F38" s="434"/>
      <c r="G38" s="443"/>
      <c r="H38" s="444"/>
      <c r="K38"/>
      <c r="L38"/>
      <c r="M38"/>
      <c r="N38"/>
      <c r="O38"/>
      <c r="P38"/>
      <c r="Q38"/>
      <c r="R38"/>
    </row>
    <row r="39" spans="2:18" s="23" customFormat="1" x14ac:dyDescent="0.2">
      <c r="B39" s="436" t="s">
        <v>105</v>
      </c>
      <c r="C39" s="426" t="s">
        <v>119</v>
      </c>
      <c r="D39" s="427">
        <v>27.303999999999998</v>
      </c>
      <c r="E39" s="429">
        <v>480.15600000000001</v>
      </c>
      <c r="F39" s="434">
        <v>55.59</v>
      </c>
      <c r="G39" s="441">
        <f>E39*F39/100</f>
        <v>266.91872040000004</v>
      </c>
      <c r="H39" s="442">
        <f>SUM(D39,E39)</f>
        <v>507.46</v>
      </c>
      <c r="K39"/>
      <c r="L39"/>
      <c r="M39"/>
      <c r="N39"/>
      <c r="O39"/>
      <c r="P39"/>
      <c r="Q39"/>
      <c r="R39"/>
    </row>
    <row r="40" spans="2:18" s="23" customFormat="1" x14ac:dyDescent="0.2">
      <c r="B40" s="436"/>
      <c r="C40" s="426" t="s">
        <v>120</v>
      </c>
      <c r="D40" s="427">
        <v>484.79700000000003</v>
      </c>
      <c r="E40" s="429">
        <v>13223.295</v>
      </c>
      <c r="F40" s="434">
        <v>12.25</v>
      </c>
      <c r="G40" s="441">
        <f t="shared" ref="G40:G45" si="8">E40*F40/100</f>
        <v>1619.8536374999999</v>
      </c>
      <c r="H40" s="442">
        <f t="shared" ref="H40:H45" si="9">SUM(D40,E40)</f>
        <v>13708.092000000001</v>
      </c>
      <c r="K40"/>
      <c r="L40"/>
      <c r="M40"/>
      <c r="N40"/>
      <c r="O40"/>
      <c r="P40"/>
      <c r="Q40"/>
      <c r="R40"/>
    </row>
    <row r="41" spans="2:18" s="23" customFormat="1" x14ac:dyDescent="0.2">
      <c r="B41" s="436"/>
      <c r="C41" s="426" t="s">
        <v>121</v>
      </c>
      <c r="D41" s="427">
        <v>946.23500000000001</v>
      </c>
      <c r="E41" s="429">
        <v>16942.471000000001</v>
      </c>
      <c r="F41" s="434">
        <v>10.724641926803926</v>
      </c>
      <c r="G41" s="441">
        <f t="shared" si="8"/>
        <v>1817.0193483025964</v>
      </c>
      <c r="H41" s="442">
        <f t="shared" si="9"/>
        <v>17888.706000000002</v>
      </c>
      <c r="K41"/>
      <c r="L41"/>
      <c r="M41"/>
      <c r="N41"/>
      <c r="O41"/>
      <c r="P41"/>
      <c r="Q41"/>
      <c r="R41"/>
    </row>
    <row r="42" spans="2:18" s="23" customFormat="1" x14ac:dyDescent="0.2">
      <c r="B42" s="436"/>
      <c r="C42" s="426" t="s">
        <v>122</v>
      </c>
      <c r="D42" s="427">
        <v>1295.2950000000001</v>
      </c>
      <c r="E42" s="429">
        <v>6515.3469999999998</v>
      </c>
      <c r="F42" s="434">
        <v>15.62748181835803</v>
      </c>
      <c r="G42" s="441">
        <f t="shared" si="8"/>
        <v>1018.1846678279353</v>
      </c>
      <c r="H42" s="442">
        <f t="shared" si="9"/>
        <v>7810.6419999999998</v>
      </c>
      <c r="K42"/>
      <c r="L42"/>
      <c r="M42"/>
      <c r="N42"/>
      <c r="O42"/>
      <c r="P42"/>
      <c r="Q42"/>
      <c r="R42"/>
    </row>
    <row r="43" spans="2:18" s="23" customFormat="1" x14ac:dyDescent="0.2">
      <c r="B43" s="436"/>
      <c r="C43" s="426" t="s">
        <v>123</v>
      </c>
      <c r="D43" s="427">
        <v>1091.2919999999999</v>
      </c>
      <c r="E43" s="429">
        <v>4410.375</v>
      </c>
      <c r="F43" s="434">
        <v>15.28</v>
      </c>
      <c r="G43" s="441">
        <f t="shared" si="8"/>
        <v>673.90530000000001</v>
      </c>
      <c r="H43" s="442">
        <f t="shared" si="9"/>
        <v>5501.6669999999995</v>
      </c>
    </row>
    <row r="44" spans="2:18" s="23" customFormat="1" x14ac:dyDescent="0.2">
      <c r="B44" s="436"/>
      <c r="C44" s="426" t="s">
        <v>124</v>
      </c>
      <c r="D44" s="427">
        <v>243.798</v>
      </c>
      <c r="E44" s="429">
        <v>2852.232</v>
      </c>
      <c r="F44" s="434">
        <v>16.899999999999999</v>
      </c>
      <c r="G44" s="441">
        <f t="shared" si="8"/>
        <v>482.02720799999997</v>
      </c>
      <c r="H44" s="442">
        <f t="shared" si="9"/>
        <v>3096.0299999999997</v>
      </c>
      <c r="L44" s="426"/>
      <c r="M44" s="341"/>
      <c r="N44" s="531"/>
      <c r="O44" s="341"/>
      <c r="P44" s="531"/>
      <c r="Q44" s="341"/>
      <c r="R44" s="531"/>
    </row>
    <row r="45" spans="2:18" s="23" customFormat="1" x14ac:dyDescent="0.2">
      <c r="B45" s="436"/>
      <c r="C45" s="426" t="s">
        <v>125</v>
      </c>
      <c r="D45" s="427">
        <v>390.27199999999999</v>
      </c>
      <c r="E45" s="429">
        <v>588.41</v>
      </c>
      <c r="F45" s="434">
        <v>24.090645730511611</v>
      </c>
      <c r="G45" s="441">
        <f t="shared" si="8"/>
        <v>141.75176854290336</v>
      </c>
      <c r="H45" s="442">
        <f t="shared" si="9"/>
        <v>978.68200000000002</v>
      </c>
      <c r="L45" s="426"/>
      <c r="M45" s="341"/>
      <c r="N45" s="531"/>
      <c r="O45" s="341"/>
      <c r="P45" s="531"/>
      <c r="Q45" s="341"/>
      <c r="R45" s="531"/>
    </row>
    <row r="46" spans="2:18" s="23" customFormat="1" x14ac:dyDescent="0.2">
      <c r="B46" s="436"/>
      <c r="C46" s="426"/>
      <c r="D46" s="427"/>
      <c r="E46" s="429"/>
      <c r="F46" s="434"/>
      <c r="G46" s="443"/>
      <c r="H46" s="444"/>
      <c r="L46" s="426"/>
      <c r="M46" s="341"/>
      <c r="N46" s="531"/>
      <c r="O46" s="341"/>
      <c r="P46" s="531"/>
      <c r="Q46" s="341"/>
      <c r="R46" s="531"/>
    </row>
    <row r="47" spans="2:18" s="23" customFormat="1" x14ac:dyDescent="0.2">
      <c r="B47" s="436" t="s">
        <v>106</v>
      </c>
      <c r="C47" s="426" t="s">
        <v>119</v>
      </c>
      <c r="D47" s="427">
        <v>148.56700000000001</v>
      </c>
      <c r="E47" s="429">
        <v>584.44200000000001</v>
      </c>
      <c r="F47" s="434">
        <v>48.37</v>
      </c>
      <c r="G47" s="441">
        <f>E47*F47/100</f>
        <v>282.69459540000003</v>
      </c>
      <c r="H47" s="442">
        <f>SUM(D47,E47)</f>
        <v>733.00900000000001</v>
      </c>
    </row>
    <row r="48" spans="2:18" s="23" customFormat="1" x14ac:dyDescent="0.2">
      <c r="B48" s="436"/>
      <c r="C48" s="426" t="s">
        <v>120</v>
      </c>
      <c r="D48" s="427">
        <v>3382.5740000000001</v>
      </c>
      <c r="E48" s="429">
        <v>15221.406000000001</v>
      </c>
      <c r="F48" s="434">
        <v>12.97</v>
      </c>
      <c r="G48" s="441">
        <f t="shared" ref="G48:G53" si="10">E48*F48/100</f>
        <v>1974.2163582000003</v>
      </c>
      <c r="H48" s="442">
        <f t="shared" ref="H48:H53" si="11">SUM(D48,E48)</f>
        <v>18603.98</v>
      </c>
    </row>
    <row r="49" spans="2:8" s="23" customFormat="1" x14ac:dyDescent="0.2">
      <c r="B49" s="436"/>
      <c r="C49" s="426" t="s">
        <v>121</v>
      </c>
      <c r="D49" s="427">
        <v>12473.503000000001</v>
      </c>
      <c r="E49" s="429">
        <v>26004.011999999999</v>
      </c>
      <c r="F49" s="434">
        <v>12.97</v>
      </c>
      <c r="G49" s="441">
        <f t="shared" si="10"/>
        <v>3372.7203564000001</v>
      </c>
      <c r="H49" s="442">
        <f t="shared" si="11"/>
        <v>38477.514999999999</v>
      </c>
    </row>
    <row r="50" spans="2:8" s="23" customFormat="1" x14ac:dyDescent="0.2">
      <c r="B50" s="436"/>
      <c r="C50" s="426" t="s">
        <v>122</v>
      </c>
      <c r="D50" s="427">
        <v>7760.2550000000001</v>
      </c>
      <c r="E50" s="429">
        <v>12299.892</v>
      </c>
      <c r="F50" s="434">
        <v>12.97</v>
      </c>
      <c r="G50" s="441">
        <f t="shared" si="10"/>
        <v>1595.2959924000002</v>
      </c>
      <c r="H50" s="442">
        <f t="shared" si="11"/>
        <v>20060.147000000001</v>
      </c>
    </row>
    <row r="51" spans="2:8" s="23" customFormat="1" x14ac:dyDescent="0.2">
      <c r="B51" s="436"/>
      <c r="C51" s="426" t="s">
        <v>123</v>
      </c>
      <c r="D51" s="427">
        <v>1586.29</v>
      </c>
      <c r="E51" s="429">
        <v>5001.1440000000002</v>
      </c>
      <c r="F51" s="434">
        <v>12.97</v>
      </c>
      <c r="G51" s="441">
        <f t="shared" si="10"/>
        <v>648.64837680000005</v>
      </c>
      <c r="H51" s="442">
        <f t="shared" si="11"/>
        <v>6587.4340000000002</v>
      </c>
    </row>
    <row r="52" spans="2:8" s="23" customFormat="1" x14ac:dyDescent="0.2">
      <c r="B52" s="436"/>
      <c r="C52" s="426" t="s">
        <v>124</v>
      </c>
      <c r="D52" s="427">
        <v>375.46899999999999</v>
      </c>
      <c r="E52" s="429">
        <v>2877.2579999999998</v>
      </c>
      <c r="F52" s="434">
        <v>12.97</v>
      </c>
      <c r="G52" s="441">
        <f t="shared" si="10"/>
        <v>373.18036260000002</v>
      </c>
      <c r="H52" s="442">
        <f t="shared" si="11"/>
        <v>3252.7269999999999</v>
      </c>
    </row>
    <row r="53" spans="2:8" s="23" customFormat="1" ht="13.5" thickBot="1" x14ac:dyDescent="0.25">
      <c r="B53" s="293"/>
      <c r="C53" s="432" t="s">
        <v>125</v>
      </c>
      <c r="D53" s="435">
        <v>407.834</v>
      </c>
      <c r="E53" s="435">
        <v>589.18700000000001</v>
      </c>
      <c r="F53" s="433">
        <v>12.97</v>
      </c>
      <c r="G53" s="331">
        <f t="shared" si="10"/>
        <v>76.417553900000001</v>
      </c>
      <c r="H53" s="339">
        <f t="shared" si="11"/>
        <v>997.02099999999996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825" t="s">
        <v>613</v>
      </c>
      <c r="C56" s="826"/>
      <c r="D56" s="826"/>
      <c r="E56" s="826"/>
      <c r="F56" s="826"/>
      <c r="G56" s="826"/>
      <c r="H56" s="826"/>
    </row>
    <row r="57" spans="2:8" s="23" customFormat="1" ht="25.5" x14ac:dyDescent="0.2">
      <c r="B57" s="282"/>
      <c r="C57" s="529" t="s">
        <v>689</v>
      </c>
      <c r="D57" s="440" t="s">
        <v>78</v>
      </c>
      <c r="E57" s="440" t="s">
        <v>308</v>
      </c>
      <c r="F57" s="440" t="s">
        <v>82</v>
      </c>
      <c r="G57" s="440" t="s">
        <v>309</v>
      </c>
      <c r="H57" s="440" t="s">
        <v>486</v>
      </c>
    </row>
    <row r="58" spans="2:8" s="23" customFormat="1" x14ac:dyDescent="0.2">
      <c r="B58" s="436" t="s">
        <v>92</v>
      </c>
      <c r="C58" s="426" t="s">
        <v>127</v>
      </c>
      <c r="D58" s="427">
        <v>62.658000000000001</v>
      </c>
      <c r="E58" s="429">
        <v>141.15</v>
      </c>
      <c r="F58" s="434">
        <v>53.11</v>
      </c>
      <c r="G58" s="441">
        <f>E58*F58/100</f>
        <v>74.964765</v>
      </c>
      <c r="H58" s="442">
        <f t="shared" ref="H58:H86" si="12">SUM(D58,E58)</f>
        <v>203.80799999999999</v>
      </c>
    </row>
    <row r="59" spans="2:8" s="23" customFormat="1" x14ac:dyDescent="0.2">
      <c r="B59" s="436"/>
      <c r="C59" s="426" t="s">
        <v>128</v>
      </c>
      <c r="D59" s="427">
        <v>1736.577</v>
      </c>
      <c r="E59" s="429">
        <v>2275.5259999999998</v>
      </c>
      <c r="F59" s="434">
        <v>36.729999999999997</v>
      </c>
      <c r="G59" s="441">
        <f t="shared" ref="G59:G66" si="13">E59*F59/100</f>
        <v>835.80069979999985</v>
      </c>
      <c r="H59" s="442">
        <f t="shared" si="12"/>
        <v>4012.1030000000001</v>
      </c>
    </row>
    <row r="60" spans="2:8" s="23" customFormat="1" x14ac:dyDescent="0.2">
      <c r="B60" s="436"/>
      <c r="C60" s="426" t="s">
        <v>129</v>
      </c>
      <c r="D60" s="427">
        <v>8825.5789999999997</v>
      </c>
      <c r="E60" s="429">
        <v>2867.0369999999998</v>
      </c>
      <c r="F60" s="434">
        <v>33.19</v>
      </c>
      <c r="G60" s="441">
        <f t="shared" si="13"/>
        <v>951.56958029999998</v>
      </c>
      <c r="H60" s="442">
        <f t="shared" si="12"/>
        <v>11692.616</v>
      </c>
    </row>
    <row r="61" spans="2:8" s="23" customFormat="1" x14ac:dyDescent="0.2">
      <c r="B61" s="436"/>
      <c r="C61" s="426" t="s">
        <v>130</v>
      </c>
      <c r="D61" s="427">
        <v>7888.7820000000002</v>
      </c>
      <c r="E61" s="429">
        <v>2683.7469999999998</v>
      </c>
      <c r="F61" s="434">
        <v>27.26</v>
      </c>
      <c r="G61" s="441">
        <f t="shared" si="13"/>
        <v>731.58943220000003</v>
      </c>
      <c r="H61" s="442">
        <f t="shared" si="12"/>
        <v>10572.529</v>
      </c>
    </row>
    <row r="62" spans="2:8" s="23" customFormat="1" x14ac:dyDescent="0.2">
      <c r="B62" s="436"/>
      <c r="C62" s="426" t="s">
        <v>131</v>
      </c>
      <c r="D62" s="427">
        <v>2779.3090000000002</v>
      </c>
      <c r="E62" s="429">
        <v>6955.3620000000001</v>
      </c>
      <c r="F62" s="434">
        <v>14.24</v>
      </c>
      <c r="G62" s="441">
        <f t="shared" si="13"/>
        <v>990.44354880000003</v>
      </c>
      <c r="H62" s="442">
        <f t="shared" si="12"/>
        <v>9734.6710000000003</v>
      </c>
    </row>
    <row r="63" spans="2:8" s="23" customFormat="1" x14ac:dyDescent="0.2">
      <c r="B63" s="436"/>
      <c r="C63" s="426" t="s">
        <v>132</v>
      </c>
      <c r="D63" s="427">
        <v>283.613</v>
      </c>
      <c r="E63" s="429">
        <v>1932.2149999999999</v>
      </c>
      <c r="F63" s="434">
        <v>17.579999999999998</v>
      </c>
      <c r="G63" s="441">
        <f t="shared" si="13"/>
        <v>339.68339699999996</v>
      </c>
      <c r="H63" s="442">
        <f t="shared" si="12"/>
        <v>2215.828</v>
      </c>
    </row>
    <row r="64" spans="2:8" s="23" customFormat="1" x14ac:dyDescent="0.2">
      <c r="B64" s="436"/>
      <c r="C64" s="426" t="s">
        <v>133</v>
      </c>
      <c r="D64" s="427">
        <v>75.34</v>
      </c>
      <c r="E64" s="429">
        <v>581.29100000000005</v>
      </c>
      <c r="F64" s="434">
        <v>21.99</v>
      </c>
      <c r="G64" s="441">
        <f t="shared" si="13"/>
        <v>127.82589089999999</v>
      </c>
      <c r="H64" s="442">
        <f t="shared" si="12"/>
        <v>656.63100000000009</v>
      </c>
    </row>
    <row r="65" spans="2:8" s="23" customFormat="1" x14ac:dyDescent="0.2">
      <c r="B65" s="436"/>
      <c r="C65" s="426" t="s">
        <v>134</v>
      </c>
      <c r="D65" s="427">
        <v>3.5459999999999998</v>
      </c>
      <c r="E65" s="429">
        <v>32.319000000000003</v>
      </c>
      <c r="F65" s="434">
        <v>38.979999999999997</v>
      </c>
      <c r="G65" s="441">
        <f t="shared" si="13"/>
        <v>12.597946199999999</v>
      </c>
      <c r="H65" s="442">
        <f t="shared" si="12"/>
        <v>35.865000000000002</v>
      </c>
    </row>
    <row r="66" spans="2:8" s="23" customFormat="1" x14ac:dyDescent="0.2">
      <c r="B66" s="436"/>
      <c r="C66" s="426" t="s">
        <v>135</v>
      </c>
      <c r="D66" s="427">
        <v>9.1999999999999998E-2</v>
      </c>
      <c r="E66" s="429">
        <v>10.467000000000001</v>
      </c>
      <c r="F66" s="434">
        <v>88.82</v>
      </c>
      <c r="G66" s="441">
        <f t="shared" si="13"/>
        <v>9.2967893999999998</v>
      </c>
      <c r="H66" s="442">
        <f t="shared" si="12"/>
        <v>10.559000000000001</v>
      </c>
    </row>
    <row r="67" spans="2:8" s="23" customFormat="1" x14ac:dyDescent="0.2">
      <c r="B67" s="436"/>
      <c r="C67" s="426"/>
      <c r="D67" s="427"/>
      <c r="E67" s="429"/>
      <c r="F67" s="434"/>
      <c r="G67" s="429"/>
      <c r="H67" s="438"/>
    </row>
    <row r="68" spans="2:8" s="23" customFormat="1" x14ac:dyDescent="0.2">
      <c r="B68" s="436" t="s">
        <v>105</v>
      </c>
      <c r="C68" s="426" t="s">
        <v>127</v>
      </c>
      <c r="D68" s="427">
        <v>65.09</v>
      </c>
      <c r="E68" s="429">
        <v>4887.1890000000003</v>
      </c>
      <c r="F68" s="434">
        <v>17.43</v>
      </c>
      <c r="G68" s="441">
        <f t="shared" ref="G68:G76" si="14">E68*F68/100</f>
        <v>851.83704269999998</v>
      </c>
      <c r="H68" s="442">
        <f t="shared" si="12"/>
        <v>4952.2790000000005</v>
      </c>
    </row>
    <row r="69" spans="2:8" s="23" customFormat="1" x14ac:dyDescent="0.2">
      <c r="B69" s="436"/>
      <c r="C69" s="426" t="s">
        <v>128</v>
      </c>
      <c r="D69" s="427">
        <v>1372.69</v>
      </c>
      <c r="E69" s="429">
        <v>17243.460999999999</v>
      </c>
      <c r="F69" s="434">
        <v>10.199999999999999</v>
      </c>
      <c r="G69" s="441">
        <f t="shared" si="14"/>
        <v>1758.8330219999998</v>
      </c>
      <c r="H69" s="442">
        <f t="shared" si="12"/>
        <v>18616.150999999998</v>
      </c>
    </row>
    <row r="70" spans="2:8" s="23" customFormat="1" x14ac:dyDescent="0.2">
      <c r="B70" s="436"/>
      <c r="C70" s="426" t="s">
        <v>129</v>
      </c>
      <c r="D70" s="427">
        <v>2056.5639999999999</v>
      </c>
      <c r="E70" s="429">
        <v>10611.312</v>
      </c>
      <c r="F70" s="434">
        <v>12.54</v>
      </c>
      <c r="G70" s="441">
        <f t="shared" si="14"/>
        <v>1330.6585248000001</v>
      </c>
      <c r="H70" s="442">
        <f t="shared" si="12"/>
        <v>12667.876</v>
      </c>
    </row>
    <row r="71" spans="2:8" s="23" customFormat="1" x14ac:dyDescent="0.2">
      <c r="B71" s="436"/>
      <c r="C71" s="426" t="s">
        <v>130</v>
      </c>
      <c r="D71" s="427">
        <v>667.96</v>
      </c>
      <c r="E71" s="429">
        <v>4440.509</v>
      </c>
      <c r="F71" s="434">
        <v>12.54</v>
      </c>
      <c r="G71" s="441">
        <f t="shared" si="14"/>
        <v>556.83982859999992</v>
      </c>
      <c r="H71" s="442">
        <f t="shared" si="12"/>
        <v>5108.4690000000001</v>
      </c>
    </row>
    <row r="72" spans="2:8" s="23" customFormat="1" x14ac:dyDescent="0.2">
      <c r="B72" s="436"/>
      <c r="C72" s="426" t="s">
        <v>131</v>
      </c>
      <c r="D72" s="427">
        <v>308.13499999999999</v>
      </c>
      <c r="E72" s="429">
        <v>4366.4539999999997</v>
      </c>
      <c r="F72" s="434">
        <v>11.24</v>
      </c>
      <c r="G72" s="441">
        <f t="shared" si="14"/>
        <v>490.78942960000001</v>
      </c>
      <c r="H72" s="442">
        <f t="shared" si="12"/>
        <v>4674.5889999999999</v>
      </c>
    </row>
    <row r="73" spans="2:8" s="23" customFormat="1" x14ac:dyDescent="0.2">
      <c r="B73" s="436"/>
      <c r="C73" s="426" t="s">
        <v>132</v>
      </c>
      <c r="D73" s="427">
        <v>3.5409999999999999</v>
      </c>
      <c r="E73" s="429">
        <v>2159.7950000000001</v>
      </c>
      <c r="F73" s="434">
        <v>15.39</v>
      </c>
      <c r="G73" s="441">
        <f t="shared" si="14"/>
        <v>332.39245050000005</v>
      </c>
      <c r="H73" s="442">
        <f t="shared" si="12"/>
        <v>2163.3360000000002</v>
      </c>
    </row>
    <row r="74" spans="2:8" s="23" customFormat="1" x14ac:dyDescent="0.2">
      <c r="B74" s="436"/>
      <c r="C74" s="426" t="s">
        <v>133</v>
      </c>
      <c r="D74" s="427">
        <v>5.01</v>
      </c>
      <c r="E74" s="429">
        <v>931.9</v>
      </c>
      <c r="F74" s="434">
        <v>16.36</v>
      </c>
      <c r="G74" s="441">
        <f t="shared" si="14"/>
        <v>152.45883999999998</v>
      </c>
      <c r="H74" s="442">
        <f t="shared" si="12"/>
        <v>936.91</v>
      </c>
    </row>
    <row r="75" spans="2:8" s="23" customFormat="1" x14ac:dyDescent="0.2">
      <c r="B75" s="436"/>
      <c r="C75" s="426" t="s">
        <v>134</v>
      </c>
      <c r="D75" s="427">
        <v>0</v>
      </c>
      <c r="E75" s="429">
        <v>262.65699999999998</v>
      </c>
      <c r="F75" s="434">
        <v>22</v>
      </c>
      <c r="G75" s="441">
        <f t="shared" si="14"/>
        <v>57.78454</v>
      </c>
      <c r="H75" s="442">
        <f t="shared" si="12"/>
        <v>262.65699999999998</v>
      </c>
    </row>
    <row r="76" spans="2:8" s="23" customFormat="1" x14ac:dyDescent="0.2">
      <c r="B76" s="436"/>
      <c r="C76" s="426" t="s">
        <v>135</v>
      </c>
      <c r="D76" s="427">
        <v>4.0000000000000001E-3</v>
      </c>
      <c r="E76" s="429">
        <v>109.009</v>
      </c>
      <c r="F76" s="434">
        <v>51.64</v>
      </c>
      <c r="G76" s="441">
        <f t="shared" si="14"/>
        <v>56.292247600000003</v>
      </c>
      <c r="H76" s="442">
        <f t="shared" si="12"/>
        <v>109.01300000000001</v>
      </c>
    </row>
    <row r="77" spans="2:8" s="23" customFormat="1" x14ac:dyDescent="0.2">
      <c r="B77" s="436"/>
      <c r="C77" s="426"/>
      <c r="D77" s="427"/>
      <c r="E77" s="429"/>
      <c r="F77" s="434"/>
      <c r="G77" s="429"/>
      <c r="H77" s="438"/>
    </row>
    <row r="78" spans="2:8" s="23" customFormat="1" x14ac:dyDescent="0.2">
      <c r="B78" s="436" t="s">
        <v>106</v>
      </c>
      <c r="C78" s="426" t="s">
        <v>127</v>
      </c>
      <c r="D78" s="427">
        <v>127.748</v>
      </c>
      <c r="E78" s="429">
        <v>5034.5749999999998</v>
      </c>
      <c r="F78" s="434">
        <v>17</v>
      </c>
      <c r="G78" s="441">
        <f t="shared" ref="G78:G86" si="15">E78*F78/100</f>
        <v>855.87774999999999</v>
      </c>
      <c r="H78" s="442">
        <f t="shared" si="12"/>
        <v>5162.3229999999994</v>
      </c>
    </row>
    <row r="79" spans="2:8" s="23" customFormat="1" x14ac:dyDescent="0.2">
      <c r="B79" s="436"/>
      <c r="C79" s="426" t="s">
        <v>128</v>
      </c>
      <c r="D79" s="427">
        <v>3109.2669999999998</v>
      </c>
      <c r="E79" s="429">
        <v>19589.671999999999</v>
      </c>
      <c r="F79" s="434">
        <v>9.8699999999999992</v>
      </c>
      <c r="G79" s="441">
        <f t="shared" si="15"/>
        <v>1933.5006263999996</v>
      </c>
      <c r="H79" s="442">
        <f t="shared" si="12"/>
        <v>22698.938999999998</v>
      </c>
    </row>
    <row r="80" spans="2:8" s="23" customFormat="1" x14ac:dyDescent="0.2">
      <c r="B80" s="436"/>
      <c r="C80" s="426" t="s">
        <v>129</v>
      </c>
      <c r="D80" s="427">
        <v>10882.143</v>
      </c>
      <c r="E80" s="429">
        <v>13566.972</v>
      </c>
      <c r="F80" s="434">
        <v>12.08</v>
      </c>
      <c r="G80" s="441">
        <f t="shared" si="15"/>
        <v>1638.8902176000001</v>
      </c>
      <c r="H80" s="442">
        <f t="shared" si="12"/>
        <v>24449.114999999998</v>
      </c>
    </row>
    <row r="81" spans="2:8" s="23" customFormat="1" x14ac:dyDescent="0.2">
      <c r="B81" s="436"/>
      <c r="C81" s="426" t="s">
        <v>130</v>
      </c>
      <c r="D81" s="427">
        <v>8556.7420000000002</v>
      </c>
      <c r="E81" s="429">
        <v>7024.4170000000004</v>
      </c>
      <c r="F81" s="434">
        <v>13.25</v>
      </c>
      <c r="G81" s="441">
        <f t="shared" si="15"/>
        <v>930.73525250000012</v>
      </c>
      <c r="H81" s="442">
        <f t="shared" si="12"/>
        <v>15581.159</v>
      </c>
    </row>
    <row r="82" spans="2:8" s="23" customFormat="1" x14ac:dyDescent="0.2">
      <c r="B82" s="436"/>
      <c r="C82" s="426" t="s">
        <v>131</v>
      </c>
      <c r="D82" s="427">
        <v>3087.444</v>
      </c>
      <c r="E82" s="429">
        <v>11307.946</v>
      </c>
      <c r="F82" s="434">
        <v>9.83</v>
      </c>
      <c r="G82" s="441">
        <f t="shared" si="15"/>
        <v>1111.5710918</v>
      </c>
      <c r="H82" s="442">
        <f t="shared" si="12"/>
        <v>14395.39</v>
      </c>
    </row>
    <row r="83" spans="2:8" s="23" customFormat="1" x14ac:dyDescent="0.2">
      <c r="B83" s="436"/>
      <c r="C83" s="426" t="s">
        <v>132</v>
      </c>
      <c r="D83" s="427">
        <v>287.154</v>
      </c>
      <c r="E83" s="429">
        <v>4124.1369999999997</v>
      </c>
      <c r="F83" s="434">
        <v>11.65</v>
      </c>
      <c r="G83" s="441">
        <f t="shared" si="15"/>
        <v>480.46196049999998</v>
      </c>
      <c r="H83" s="442">
        <f t="shared" si="12"/>
        <v>4411.2909999999993</v>
      </c>
    </row>
    <row r="84" spans="2:8" s="23" customFormat="1" x14ac:dyDescent="0.2">
      <c r="B84" s="436"/>
      <c r="C84" s="426" t="s">
        <v>133</v>
      </c>
      <c r="D84" s="427">
        <v>80.349999999999994</v>
      </c>
      <c r="E84" s="429">
        <v>1514.143</v>
      </c>
      <c r="F84" s="434">
        <v>13.35</v>
      </c>
      <c r="G84" s="441">
        <f t="shared" si="15"/>
        <v>202.1380905</v>
      </c>
      <c r="H84" s="442">
        <f t="shared" si="12"/>
        <v>1594.4929999999999</v>
      </c>
    </row>
    <row r="85" spans="2:8" s="23" customFormat="1" x14ac:dyDescent="0.2">
      <c r="B85" s="436"/>
      <c r="C85" s="426" t="s">
        <v>134</v>
      </c>
      <c r="D85" s="427">
        <v>3.5470000000000002</v>
      </c>
      <c r="E85" s="429">
        <v>295.851</v>
      </c>
      <c r="F85" s="434">
        <v>19.91</v>
      </c>
      <c r="G85" s="441">
        <f t="shared" si="15"/>
        <v>58.903934099999994</v>
      </c>
      <c r="H85" s="442">
        <f t="shared" si="12"/>
        <v>299.39800000000002</v>
      </c>
    </row>
    <row r="86" spans="2:8" ht="13.5" thickBot="1" x14ac:dyDescent="0.25">
      <c r="B86" s="293"/>
      <c r="C86" s="432" t="s">
        <v>135</v>
      </c>
      <c r="D86" s="435">
        <v>9.7000000000000003E-2</v>
      </c>
      <c r="E86" s="435">
        <v>119.629</v>
      </c>
      <c r="F86" s="433">
        <v>47.6</v>
      </c>
      <c r="G86" s="331">
        <f t="shared" si="15"/>
        <v>56.943404000000001</v>
      </c>
      <c r="H86" s="339">
        <f t="shared" si="12"/>
        <v>119.726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675</v>
      </c>
    </row>
    <row r="5" spans="2:7" ht="15" customHeight="1" x14ac:dyDescent="0.2">
      <c r="B5" s="877" t="s">
        <v>16</v>
      </c>
      <c r="C5" s="870" t="s">
        <v>35</v>
      </c>
      <c r="D5" s="870"/>
      <c r="E5" s="870" t="s">
        <v>348</v>
      </c>
      <c r="F5" s="870"/>
      <c r="G5" s="871" t="s">
        <v>17</v>
      </c>
    </row>
    <row r="6" spans="2:7" ht="30" customHeight="1" x14ac:dyDescent="0.2">
      <c r="B6" s="878"/>
      <c r="C6" s="482" t="s">
        <v>11</v>
      </c>
      <c r="D6" s="482" t="s">
        <v>42</v>
      </c>
      <c r="E6" s="482" t="s">
        <v>11</v>
      </c>
      <c r="F6" s="482" t="s">
        <v>42</v>
      </c>
      <c r="G6" s="872"/>
    </row>
    <row r="7" spans="2:7" ht="15" customHeight="1" x14ac:dyDescent="0.2">
      <c r="B7" s="480" t="str">
        <f>Index!$B$4</f>
        <v>Cumbria and Lancashire</v>
      </c>
      <c r="C7" s="480"/>
      <c r="D7" s="480"/>
      <c r="E7" s="480"/>
      <c r="F7" s="480"/>
      <c r="G7" s="480"/>
    </row>
    <row r="8" spans="2:7" ht="15" customHeight="1" x14ac:dyDescent="0.2">
      <c r="B8" s="109" t="s">
        <v>19</v>
      </c>
      <c r="C8" s="470">
        <v>43570.241957915161</v>
      </c>
      <c r="D8" s="470">
        <v>634557.83498477913</v>
      </c>
      <c r="E8" s="470">
        <v>222.65171677290942</v>
      </c>
      <c r="F8" s="470">
        <v>108644.53759105425</v>
      </c>
      <c r="G8" s="486">
        <v>786995.26625052141</v>
      </c>
    </row>
    <row r="9" spans="2:7" ht="15" customHeight="1" x14ac:dyDescent="0.2">
      <c r="B9" s="109" t="s">
        <v>20</v>
      </c>
      <c r="C9" s="470">
        <v>126827.78135615411</v>
      </c>
      <c r="D9" s="470">
        <v>177943.3208264795</v>
      </c>
      <c r="E9" s="470">
        <v>52.570290380452846</v>
      </c>
      <c r="F9" s="470">
        <v>11351.03357619597</v>
      </c>
      <c r="G9" s="486">
        <v>316174.70604920998</v>
      </c>
    </row>
    <row r="10" spans="2:7" ht="15" customHeight="1" x14ac:dyDescent="0.2">
      <c r="B10" s="109" t="s">
        <v>21</v>
      </c>
      <c r="C10" s="470">
        <v>11070.601407477932</v>
      </c>
      <c r="D10" s="470">
        <v>8975.5598545529301</v>
      </c>
      <c r="E10" s="470">
        <v>4.3798419989150004</v>
      </c>
      <c r="F10" s="470">
        <v>206.23227181316861</v>
      </c>
      <c r="G10" s="486">
        <v>20256.773375842946</v>
      </c>
    </row>
    <row r="11" spans="2:7" ht="15" customHeight="1" x14ac:dyDescent="0.2">
      <c r="B11" s="109" t="s">
        <v>22</v>
      </c>
      <c r="C11" s="470">
        <v>3837.8302186293208</v>
      </c>
      <c r="D11" s="470">
        <v>5073.3964679796372</v>
      </c>
      <c r="E11" s="470">
        <v>12.581838607350001</v>
      </c>
      <c r="F11" s="470">
        <v>509.84274454090314</v>
      </c>
      <c r="G11" s="486">
        <v>9433.6512697572107</v>
      </c>
    </row>
    <row r="12" spans="2:7" ht="15" customHeight="1" x14ac:dyDescent="0.2">
      <c r="B12" s="109" t="s">
        <v>23</v>
      </c>
      <c r="C12" s="470">
        <v>2177.022083312313</v>
      </c>
      <c r="D12" s="470">
        <v>15276.684917505625</v>
      </c>
      <c r="E12" s="470">
        <v>6.4397569045378189</v>
      </c>
      <c r="F12" s="470">
        <v>4667.781928450554</v>
      </c>
      <c r="G12" s="486">
        <v>22127.928686173029</v>
      </c>
    </row>
    <row r="13" spans="2:7" ht="15" customHeight="1" x14ac:dyDescent="0.2">
      <c r="B13" s="109" t="s">
        <v>24</v>
      </c>
      <c r="C13" s="470">
        <v>2755.7068614601503</v>
      </c>
      <c r="D13" s="470">
        <v>21048.849747064709</v>
      </c>
      <c r="E13" s="470">
        <v>14.6367298320692</v>
      </c>
      <c r="F13" s="470">
        <v>4454.1877279907931</v>
      </c>
      <c r="G13" s="486">
        <v>28273.38106634772</v>
      </c>
    </row>
    <row r="14" spans="2:7" ht="15" customHeight="1" x14ac:dyDescent="0.2">
      <c r="B14" s="109" t="s">
        <v>25</v>
      </c>
      <c r="C14" s="470">
        <v>21858.470438680102</v>
      </c>
      <c r="D14" s="470">
        <v>43896.27376885619</v>
      </c>
      <c r="E14" s="470">
        <v>63.801562049331984</v>
      </c>
      <c r="F14" s="470">
        <v>9484.2425760270817</v>
      </c>
      <c r="G14" s="486">
        <v>75302.788345612717</v>
      </c>
    </row>
    <row r="15" spans="2:7" ht="15" customHeight="1" x14ac:dyDescent="0.2">
      <c r="B15" s="109" t="s">
        <v>26</v>
      </c>
      <c r="C15" s="470">
        <v>159.70865044055938</v>
      </c>
      <c r="D15" s="470">
        <v>2097.1977555880603</v>
      </c>
      <c r="E15" s="470">
        <v>0</v>
      </c>
      <c r="F15" s="470">
        <v>32.802272409049998</v>
      </c>
      <c r="G15" s="486">
        <v>2289.7086784376697</v>
      </c>
    </row>
    <row r="16" spans="2:7" ht="15" customHeight="1" x14ac:dyDescent="0.2">
      <c r="B16" s="109" t="s">
        <v>27</v>
      </c>
      <c r="C16" s="470">
        <v>5.4658092731199996</v>
      </c>
      <c r="D16" s="470">
        <v>113.09806904332501</v>
      </c>
      <c r="E16" s="470">
        <v>0</v>
      </c>
      <c r="F16" s="470">
        <v>4.2336934361999967</v>
      </c>
      <c r="G16" s="486">
        <v>122.79757175264501</v>
      </c>
    </row>
    <row r="17" spans="2:7" ht="15" customHeight="1" x14ac:dyDescent="0.2">
      <c r="B17" s="109" t="s">
        <v>28</v>
      </c>
      <c r="C17" s="470">
        <v>110.88945422482487</v>
      </c>
      <c r="D17" s="470">
        <v>3282.2473312730376</v>
      </c>
      <c r="E17" s="470">
        <v>8.2510278589500015</v>
      </c>
      <c r="F17" s="470">
        <v>1381.7520548018369</v>
      </c>
      <c r="G17" s="486">
        <v>4783.1398681586488</v>
      </c>
    </row>
    <row r="18" spans="2:7" ht="15" customHeight="1" x14ac:dyDescent="0.2">
      <c r="B18" s="109" t="s">
        <v>4</v>
      </c>
      <c r="C18" s="470">
        <v>1042.6099136051635</v>
      </c>
      <c r="D18" s="470">
        <v>24033.567346239579</v>
      </c>
      <c r="E18" s="470">
        <v>16.268524773079999</v>
      </c>
      <c r="F18" s="470">
        <v>2699.9522131976987</v>
      </c>
      <c r="G18" s="486">
        <v>27792.397997815522</v>
      </c>
    </row>
    <row r="19" spans="2:7" ht="15" customHeight="1" x14ac:dyDescent="0.2">
      <c r="B19" s="109" t="s">
        <v>43</v>
      </c>
      <c r="C19" s="470">
        <v>601.81795959276201</v>
      </c>
      <c r="D19" s="470">
        <v>3177.9105078726479</v>
      </c>
      <c r="E19" s="470">
        <v>0.59505322049999998</v>
      </c>
      <c r="F19" s="470">
        <v>319.23158246157766</v>
      </c>
      <c r="G19" s="486">
        <v>4099.5551031474879</v>
      </c>
    </row>
    <row r="20" spans="2:7" ht="15" customHeight="1" x14ac:dyDescent="0.2">
      <c r="B20" s="109" t="s">
        <v>673</v>
      </c>
      <c r="C20" s="470">
        <v>0</v>
      </c>
      <c r="D20" s="470">
        <v>0</v>
      </c>
      <c r="E20" s="470">
        <v>0</v>
      </c>
      <c r="F20" s="470">
        <v>0</v>
      </c>
      <c r="G20" s="486">
        <v>0</v>
      </c>
    </row>
    <row r="21" spans="2:7" ht="15" customHeight="1" x14ac:dyDescent="0.2">
      <c r="B21" s="109" t="s">
        <v>674</v>
      </c>
      <c r="C21" s="470">
        <v>0</v>
      </c>
      <c r="D21" s="470">
        <v>0</v>
      </c>
      <c r="E21" s="470">
        <v>0</v>
      </c>
      <c r="F21" s="470">
        <v>0</v>
      </c>
      <c r="G21" s="486">
        <v>0</v>
      </c>
    </row>
    <row r="22" spans="2:7" ht="15" customHeight="1" x14ac:dyDescent="0.2">
      <c r="B22" s="487" t="s">
        <v>29</v>
      </c>
      <c r="C22" s="470">
        <v>0</v>
      </c>
      <c r="D22" s="470">
        <v>13.4932983475</v>
      </c>
      <c r="E22" s="470">
        <v>0</v>
      </c>
      <c r="F22" s="470">
        <v>0</v>
      </c>
      <c r="G22" s="486">
        <v>13.4932983475</v>
      </c>
    </row>
    <row r="23" spans="2:7" ht="15" customHeight="1" x14ac:dyDescent="0.2">
      <c r="B23" s="494" t="s">
        <v>36</v>
      </c>
      <c r="C23" s="225">
        <v>214018.14611076549</v>
      </c>
      <c r="D23" s="225">
        <v>939489.434875582</v>
      </c>
      <c r="E23" s="225">
        <v>402.17634239809632</v>
      </c>
      <c r="F23" s="225">
        <v>143755.83023237906</v>
      </c>
      <c r="G23" s="227">
        <v>1297665.5875611245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6" t="s">
        <v>45</v>
      </c>
      <c r="C5" s="474" t="s">
        <v>46</v>
      </c>
      <c r="D5" s="474" t="s">
        <v>47</v>
      </c>
      <c r="E5" s="497" t="s">
        <v>18</v>
      </c>
      <c r="F5" s="498" t="s">
        <v>48</v>
      </c>
    </row>
    <row r="6" spans="2:6" ht="15" customHeight="1" x14ac:dyDescent="0.2">
      <c r="B6" s="69" t="str">
        <f>Index!B4</f>
        <v>Cumbria and Lancashire</v>
      </c>
      <c r="C6" s="480"/>
      <c r="D6" s="480"/>
      <c r="E6" s="480"/>
      <c r="F6" s="480"/>
    </row>
    <row r="7" spans="2:6" ht="15" customHeight="1" x14ac:dyDescent="0.2">
      <c r="B7" s="109" t="s">
        <v>49</v>
      </c>
      <c r="C7" s="241">
        <v>8808.622988589992</v>
      </c>
      <c r="D7" s="241">
        <v>8908</v>
      </c>
      <c r="E7" s="495">
        <v>9.9848636085318479E-2</v>
      </c>
      <c r="F7" s="499">
        <v>0.98884407146272923</v>
      </c>
    </row>
    <row r="8" spans="2:6" ht="15" customHeight="1" x14ac:dyDescent="0.2">
      <c r="B8" s="109" t="s">
        <v>349</v>
      </c>
      <c r="C8" s="241">
        <v>15841.99558214221</v>
      </c>
      <c r="D8" s="241">
        <v>3767</v>
      </c>
      <c r="E8" s="495">
        <v>0.17957422559638253</v>
      </c>
      <c r="F8" s="499">
        <v>4.2054673698280354</v>
      </c>
    </row>
    <row r="9" spans="2:6" ht="15" customHeight="1" x14ac:dyDescent="0.2">
      <c r="B9" s="109" t="s">
        <v>350</v>
      </c>
      <c r="C9" s="241">
        <v>7800.3734927354935</v>
      </c>
      <c r="D9" s="241">
        <v>557</v>
      </c>
      <c r="E9" s="495">
        <v>8.8419796739465581E-2</v>
      </c>
      <c r="F9" s="499">
        <v>14.004261207783651</v>
      </c>
    </row>
    <row r="10" spans="2:6" ht="15" customHeight="1" x14ac:dyDescent="0.2">
      <c r="B10" s="109" t="s">
        <v>351</v>
      </c>
      <c r="C10" s="241">
        <v>10479.2270557994</v>
      </c>
      <c r="D10" s="241">
        <v>346</v>
      </c>
      <c r="E10" s="495">
        <v>0.11878548214690093</v>
      </c>
      <c r="F10" s="499">
        <v>30.286783398264163</v>
      </c>
    </row>
    <row r="11" spans="2:6" ht="15" customHeight="1" x14ac:dyDescent="0.2">
      <c r="B11" s="109" t="s">
        <v>352</v>
      </c>
      <c r="C11" s="241">
        <v>8837.5247678414235</v>
      </c>
      <c r="D11" s="241">
        <v>133</v>
      </c>
      <c r="E11" s="495">
        <v>0.10017624725024545</v>
      </c>
      <c r="F11" s="499">
        <v>66.447554645424233</v>
      </c>
    </row>
    <row r="12" spans="2:6" ht="15" customHeight="1" x14ac:dyDescent="0.2">
      <c r="B12" s="109" t="s">
        <v>353</v>
      </c>
      <c r="C12" s="241">
        <v>17432.333461579001</v>
      </c>
      <c r="D12" s="241">
        <v>92</v>
      </c>
      <c r="E12" s="495">
        <v>0.19760122804412827</v>
      </c>
      <c r="F12" s="499">
        <v>189.48188545194566</v>
      </c>
    </row>
    <row r="13" spans="2:6" ht="15" customHeight="1" x14ac:dyDescent="0.2">
      <c r="B13" s="109" t="s">
        <v>50</v>
      </c>
      <c r="C13" s="241">
        <v>19019.685423667401</v>
      </c>
      <c r="D13" s="241">
        <v>15</v>
      </c>
      <c r="E13" s="495">
        <v>0.21559438413755888</v>
      </c>
      <c r="F13" s="499">
        <v>1267.9790282444933</v>
      </c>
    </row>
    <row r="14" spans="2:6" ht="15" customHeight="1" x14ac:dyDescent="0.2">
      <c r="B14" s="494" t="s">
        <v>51</v>
      </c>
      <c r="C14" s="500">
        <v>88219.762772354909</v>
      </c>
      <c r="D14" s="500">
        <v>13818</v>
      </c>
      <c r="E14" s="501">
        <v>1.0000000000000002</v>
      </c>
      <c r="F14" s="502">
        <v>6.3844089428538799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79" t="s">
        <v>56</v>
      </c>
      <c r="C5" s="881" t="s">
        <v>17</v>
      </c>
      <c r="D5" s="868" t="s">
        <v>18</v>
      </c>
    </row>
    <row r="6" spans="2:4" ht="15" customHeight="1" x14ac:dyDescent="0.2">
      <c r="B6" s="880"/>
      <c r="C6" s="882"/>
      <c r="D6" s="869"/>
    </row>
    <row r="7" spans="2:4" ht="15" customHeight="1" x14ac:dyDescent="0.2">
      <c r="B7" s="480" t="str">
        <f>Index!$B$4</f>
        <v>Cumbria and Lancashire</v>
      </c>
      <c r="C7" s="480"/>
      <c r="D7" s="480"/>
    </row>
    <row r="8" spans="2:4" ht="15" customHeight="1" x14ac:dyDescent="0.2">
      <c r="B8" s="109" t="s">
        <v>57</v>
      </c>
      <c r="C8" s="470">
        <v>3.3229727338124966</v>
      </c>
      <c r="D8" s="476">
        <v>2.2261742891523614E-3</v>
      </c>
    </row>
    <row r="9" spans="2:4" ht="15" customHeight="1" x14ac:dyDescent="0.2">
      <c r="B9" s="109" t="s">
        <v>58</v>
      </c>
      <c r="C9" s="470">
        <v>367.92525150930112</v>
      </c>
      <c r="D9" s="476">
        <v>0.24648584290374115</v>
      </c>
    </row>
    <row r="10" spans="2:4" ht="15" customHeight="1" x14ac:dyDescent="0.2">
      <c r="B10" s="109" t="s">
        <v>59</v>
      </c>
      <c r="C10" s="470">
        <v>661.36093281547721</v>
      </c>
      <c r="D10" s="476">
        <v>0.44306854808117563</v>
      </c>
    </row>
    <row r="11" spans="2:4" ht="15" customHeight="1" x14ac:dyDescent="0.2">
      <c r="B11" s="109" t="s">
        <v>60</v>
      </c>
      <c r="C11" s="470">
        <v>0</v>
      </c>
      <c r="D11" s="476">
        <v>0</v>
      </c>
    </row>
    <row r="12" spans="2:4" ht="15" customHeight="1" x14ac:dyDescent="0.2">
      <c r="B12" s="109" t="s">
        <v>61</v>
      </c>
      <c r="C12" s="470">
        <v>8.8546388346999994</v>
      </c>
      <c r="D12" s="476">
        <v>5.9320286058812547E-3</v>
      </c>
    </row>
    <row r="13" spans="2:4" ht="15" customHeight="1" x14ac:dyDescent="0.2">
      <c r="B13" s="109" t="s">
        <v>62</v>
      </c>
      <c r="C13" s="470">
        <v>0.69270278455000001</v>
      </c>
      <c r="D13" s="476">
        <v>4.6406553785357412E-4</v>
      </c>
    </row>
    <row r="14" spans="2:4" ht="15" customHeight="1" x14ac:dyDescent="0.2">
      <c r="B14" s="109" t="s">
        <v>63</v>
      </c>
      <c r="C14" s="470">
        <v>66.368889561401005</v>
      </c>
      <c r="D14" s="476">
        <v>4.4462813082329793E-2</v>
      </c>
    </row>
    <row r="15" spans="2:4" ht="15" customHeight="1" x14ac:dyDescent="0.2">
      <c r="B15" s="109" t="s">
        <v>64</v>
      </c>
      <c r="C15" s="470">
        <v>46.591906387499002</v>
      </c>
      <c r="D15" s="476">
        <v>3.1213528485213447E-2</v>
      </c>
    </row>
    <row r="16" spans="2:4" ht="15" customHeight="1" x14ac:dyDescent="0.2">
      <c r="B16" s="109" t="s">
        <v>65</v>
      </c>
      <c r="C16" s="470">
        <v>251.62326284152516</v>
      </c>
      <c r="D16" s="476">
        <v>0.16857112084929848</v>
      </c>
    </row>
    <row r="17" spans="2:4" ht="15" customHeight="1" x14ac:dyDescent="0.2">
      <c r="B17" s="109" t="s">
        <v>66</v>
      </c>
      <c r="C17" s="470">
        <v>85.942540169050034</v>
      </c>
      <c r="D17" s="476">
        <v>5.7575878165354491E-2</v>
      </c>
    </row>
    <row r="18" spans="2:4" ht="15" customHeight="1" x14ac:dyDescent="0.2">
      <c r="B18" s="109" t="s">
        <v>67</v>
      </c>
      <c r="C18" s="470">
        <v>0</v>
      </c>
      <c r="D18" s="476">
        <v>0</v>
      </c>
    </row>
    <row r="19" spans="2:4" ht="15" customHeight="1" x14ac:dyDescent="0.2">
      <c r="B19" s="494" t="s">
        <v>30</v>
      </c>
      <c r="C19" s="225">
        <v>1492.6830976373158</v>
      </c>
      <c r="D19" s="479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83" t="s">
        <v>77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884"/>
      <c r="C6" s="36" t="s">
        <v>81</v>
      </c>
      <c r="D6" s="36" t="s">
        <v>81</v>
      </c>
      <c r="E6" s="3" t="s">
        <v>82</v>
      </c>
      <c r="F6" s="208" t="s">
        <v>81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33" t="s">
        <v>84</v>
      </c>
      <c r="C8" s="60">
        <f>'Section 2 data'!$D$8</f>
        <v>9.8957700000000006</v>
      </c>
      <c r="D8" s="261">
        <f>'Section 2 data'!$E$8</f>
        <v>8.1910600000000002</v>
      </c>
      <c r="E8" s="201">
        <f>'Section 2 data'!$F$8</f>
        <v>11.83</v>
      </c>
      <c r="F8" s="262">
        <f>SUM(C8,D8)</f>
        <v>18.086829999999999</v>
      </c>
    </row>
    <row r="9" spans="2:6" ht="15" customHeight="1" x14ac:dyDescent="0.2">
      <c r="B9" s="133" t="s">
        <v>85</v>
      </c>
      <c r="C9" s="60">
        <f>'Section 2 data'!$D$9</f>
        <v>0.55965999999999994</v>
      </c>
      <c r="D9" s="261">
        <f>'Section 2 data'!$E$9</f>
        <v>2.4001900000000003</v>
      </c>
      <c r="E9" s="201">
        <f>'Section 2 data'!$F$9</f>
        <v>18.18</v>
      </c>
      <c r="F9" s="262">
        <f t="shared" ref="F9:F16" si="0">SUM(C9,D9)</f>
        <v>2.9598500000000003</v>
      </c>
    </row>
    <row r="10" spans="2:6" ht="15" customHeight="1" x14ac:dyDescent="0.2">
      <c r="B10" s="133" t="s">
        <v>86</v>
      </c>
      <c r="C10" s="60">
        <f>'Section 2 data'!$D$10</f>
        <v>3.0530000000000002E-2</v>
      </c>
      <c r="D10" s="261">
        <f>'Section 2 data'!$E$10</f>
        <v>2.1749999999999999E-2</v>
      </c>
      <c r="E10" s="201">
        <f>'Section 2 data'!$F$10</f>
        <v>95.47</v>
      </c>
      <c r="F10" s="262">
        <f t="shared" si="0"/>
        <v>5.228E-2</v>
      </c>
    </row>
    <row r="11" spans="2:6" ht="15" customHeight="1" x14ac:dyDescent="0.2">
      <c r="B11" s="133" t="s">
        <v>87</v>
      </c>
      <c r="C11" s="60">
        <f>'Section 2 data'!$D$11</f>
        <v>0.61463999999999996</v>
      </c>
      <c r="D11" s="261">
        <f>'Section 2 data'!$E$11</f>
        <v>1.81376</v>
      </c>
      <c r="E11" s="201">
        <f>'Section 2 data'!$F$11</f>
        <v>22.93</v>
      </c>
      <c r="F11" s="262">
        <f t="shared" si="0"/>
        <v>2.4283999999999999</v>
      </c>
    </row>
    <row r="12" spans="2:6" ht="15" customHeight="1" x14ac:dyDescent="0.2">
      <c r="B12" s="133" t="s">
        <v>88</v>
      </c>
      <c r="C12" s="60">
        <f>'Section 2 data'!$D$12</f>
        <v>1.3638800000000002</v>
      </c>
      <c r="D12" s="261">
        <f>'Section 2 data'!$E$12</f>
        <v>3.81907</v>
      </c>
      <c r="E12" s="201">
        <f>'Section 2 data'!$F$12</f>
        <v>15.01</v>
      </c>
      <c r="F12" s="262">
        <f t="shared" si="0"/>
        <v>5.1829499999999999</v>
      </c>
    </row>
    <row r="13" spans="2:6" ht="15" customHeight="1" x14ac:dyDescent="0.2">
      <c r="B13" s="133" t="s">
        <v>89</v>
      </c>
      <c r="C13" s="60">
        <f>'Section 2 data'!$D$13</f>
        <v>0.27966000000000002</v>
      </c>
      <c r="D13" s="261">
        <f>'Section 2 data'!$E$13</f>
        <v>8.2900000000000001E-2</v>
      </c>
      <c r="E13" s="201">
        <f>'Section 2 data'!$F$13</f>
        <v>48.48</v>
      </c>
      <c r="F13" s="262">
        <f t="shared" si="0"/>
        <v>0.36255999999999999</v>
      </c>
    </row>
    <row r="14" spans="2:6" ht="15" customHeight="1" x14ac:dyDescent="0.2">
      <c r="B14" s="133" t="s">
        <v>90</v>
      </c>
      <c r="C14" s="60">
        <f>'Section 2 data'!$D$14</f>
        <v>0.67469000000000001</v>
      </c>
      <c r="D14" s="261">
        <f>'Section 2 data'!$E$14</f>
        <v>0.55516999999999994</v>
      </c>
      <c r="E14" s="201">
        <f>'Section 2 data'!$F$14</f>
        <v>40.01</v>
      </c>
      <c r="F14" s="262">
        <f t="shared" si="0"/>
        <v>1.22986</v>
      </c>
    </row>
    <row r="15" spans="2:6" ht="15" customHeight="1" x14ac:dyDescent="0.2">
      <c r="B15" s="133" t="s">
        <v>91</v>
      </c>
      <c r="C15" s="60">
        <f>'Section 2 data'!$D$15</f>
        <v>0.21425999999999998</v>
      </c>
      <c r="D15" s="261">
        <f>'Section 2 data'!$E$15</f>
        <v>0.64567999999999992</v>
      </c>
      <c r="E15" s="201">
        <f>'Section 2 data'!$F$15</f>
        <v>35.590000000000003</v>
      </c>
      <c r="F15" s="262">
        <f t="shared" si="0"/>
        <v>0.85993999999999993</v>
      </c>
    </row>
    <row r="16" spans="2:6" ht="15" customHeight="1" x14ac:dyDescent="0.2">
      <c r="B16" s="132" t="s">
        <v>92</v>
      </c>
      <c r="C16" s="263">
        <f>'Section 2 data'!$D$6</f>
        <v>13.6</v>
      </c>
      <c r="D16" s="264">
        <f>'Section 2 data'!$E$6</f>
        <v>17.642330000000001</v>
      </c>
      <c r="E16" s="205">
        <f>'Section 2 data'!$F$6</f>
        <v>5.7</v>
      </c>
      <c r="F16" s="265">
        <f t="shared" si="0"/>
        <v>31.242330000000003</v>
      </c>
    </row>
    <row r="17" spans="2:6" ht="15" customHeight="1" x14ac:dyDescent="0.2">
      <c r="B17" s="199" t="s">
        <v>93</v>
      </c>
      <c r="C17" s="200"/>
      <c r="D17" s="200"/>
      <c r="E17" s="4"/>
      <c r="F17" s="200"/>
    </row>
    <row r="18" spans="2:6" ht="15" customHeight="1" x14ac:dyDescent="0.2">
      <c r="B18" s="133" t="s">
        <v>94</v>
      </c>
      <c r="C18" s="60">
        <f>'Section 2 data'!$D$16</f>
        <v>0.44222</v>
      </c>
      <c r="D18" s="261">
        <f>'Section 2 data'!$E$16</f>
        <v>9.4887999999999995</v>
      </c>
      <c r="E18" s="201">
        <f>'Section 2 data'!$F$16</f>
        <v>8.6999999999999993</v>
      </c>
      <c r="F18" s="262">
        <f t="shared" ref="F18:F29" si="1">SUM(C18,D18)</f>
        <v>9.9310200000000002</v>
      </c>
    </row>
    <row r="19" spans="2:6" ht="15" customHeight="1" x14ac:dyDescent="0.2">
      <c r="B19" s="133" t="s">
        <v>95</v>
      </c>
      <c r="C19" s="60">
        <f>'Section 2 data'!$D$17</f>
        <v>0.19025999999999998</v>
      </c>
      <c r="D19" s="261">
        <f>'Section 2 data'!$E$17</f>
        <v>2.8479200000000002</v>
      </c>
      <c r="E19" s="201">
        <f>'Section 2 data'!$F$17</f>
        <v>16.52</v>
      </c>
      <c r="F19" s="262">
        <f t="shared" si="1"/>
        <v>3.0381800000000001</v>
      </c>
    </row>
    <row r="20" spans="2:6" ht="15" customHeight="1" x14ac:dyDescent="0.2">
      <c r="B20" s="133" t="s">
        <v>96</v>
      </c>
      <c r="C20" s="60">
        <f>'Section 2 data'!$D$18</f>
        <v>6.2079999999999996E-2</v>
      </c>
      <c r="D20" s="261">
        <f>'Section 2 data'!$E$18</f>
        <v>4.4533399999999999</v>
      </c>
      <c r="E20" s="201">
        <f>'Section 2 data'!$F$18</f>
        <v>14.04</v>
      </c>
      <c r="F20" s="262">
        <f t="shared" si="1"/>
        <v>4.5154199999999998</v>
      </c>
    </row>
    <row r="21" spans="2:6" ht="15" customHeight="1" x14ac:dyDescent="0.2">
      <c r="B21" s="133" t="s">
        <v>97</v>
      </c>
      <c r="C21" s="60">
        <f>'Section 2 data'!$D$19</f>
        <v>0.16979</v>
      </c>
      <c r="D21" s="261">
        <f>'Section 2 data'!$E$19</f>
        <v>3.5024799999999998</v>
      </c>
      <c r="E21" s="201">
        <f>'Section 2 data'!$F$19</f>
        <v>12.65</v>
      </c>
      <c r="F21" s="262">
        <f t="shared" si="1"/>
        <v>3.6722699999999997</v>
      </c>
    </row>
    <row r="22" spans="2:6" ht="15" customHeight="1" x14ac:dyDescent="0.2">
      <c r="B22" s="133" t="s">
        <v>98</v>
      </c>
      <c r="C22" s="60">
        <f>'Section 2 data'!$D$20</f>
        <v>0.65522999999999998</v>
      </c>
      <c r="D22" s="261">
        <f>'Section 2 data'!$E$20</f>
        <v>8.3925699999999992</v>
      </c>
      <c r="E22" s="201">
        <f>'Section 2 data'!$F$20</f>
        <v>9.69</v>
      </c>
      <c r="F22" s="262">
        <f t="shared" si="1"/>
        <v>9.0477999999999987</v>
      </c>
    </row>
    <row r="23" spans="2:6" ht="15" customHeight="1" x14ac:dyDescent="0.2">
      <c r="B23" s="133" t="s">
        <v>99</v>
      </c>
      <c r="C23" s="60">
        <f>'Section 2 data'!$D$21</f>
        <v>0</v>
      </c>
      <c r="D23" s="261">
        <f>'Section 2 data'!$E$21</f>
        <v>5.9000000000000007E-3</v>
      </c>
      <c r="E23" s="201">
        <f>'Section 2 data'!$F$21</f>
        <v>89.15</v>
      </c>
      <c r="F23" s="262">
        <f t="shared" si="1"/>
        <v>5.9000000000000007E-3</v>
      </c>
    </row>
    <row r="24" spans="2:6" ht="15" customHeight="1" x14ac:dyDescent="0.2">
      <c r="B24" s="133" t="s">
        <v>100</v>
      </c>
      <c r="C24" s="60">
        <f>'Section 2 data'!$D$22</f>
        <v>0.14258000000000001</v>
      </c>
      <c r="D24" s="261">
        <f>'Section 2 data'!$E$22</f>
        <v>1.63984</v>
      </c>
      <c r="E24" s="201">
        <f>'Section 2 data'!$F$22</f>
        <v>15.08</v>
      </c>
      <c r="F24" s="262">
        <f t="shared" si="1"/>
        <v>1.7824199999999999</v>
      </c>
    </row>
    <row r="25" spans="2:6" ht="15" customHeight="1" x14ac:dyDescent="0.2">
      <c r="B25" s="133" t="s">
        <v>101</v>
      </c>
      <c r="C25" s="60">
        <f>'Section 2 data'!$D$23</f>
        <v>0</v>
      </c>
      <c r="D25" s="261">
        <f>'Section 2 data'!$E$23</f>
        <v>2.3706399999999999</v>
      </c>
      <c r="E25" s="201">
        <f>'Section 2 data'!$F$23</f>
        <v>18.059999999999999</v>
      </c>
      <c r="F25" s="262">
        <f t="shared" si="1"/>
        <v>2.3706399999999999</v>
      </c>
    </row>
    <row r="26" spans="2:6" ht="15" customHeight="1" x14ac:dyDescent="0.2">
      <c r="B26" s="133" t="s">
        <v>102</v>
      </c>
      <c r="C26" s="60">
        <f>'Section 2 data'!$D$24</f>
        <v>3.8270000000000005E-2</v>
      </c>
      <c r="D26" s="261">
        <f>'Section 2 data'!$E$24</f>
        <v>3.6522199999999998</v>
      </c>
      <c r="E26" s="201">
        <f>'Section 2 data'!$F$24</f>
        <v>16.07</v>
      </c>
      <c r="F26" s="262">
        <f t="shared" si="1"/>
        <v>3.6904899999999996</v>
      </c>
    </row>
    <row r="27" spans="2:6" ht="15" customHeight="1" x14ac:dyDescent="0.2">
      <c r="B27" s="133" t="s">
        <v>103</v>
      </c>
      <c r="C27" s="60">
        <f>'Section 2 data'!$D$25</f>
        <v>1.2900000000000001E-3</v>
      </c>
      <c r="D27" s="261">
        <f>'Section 2 data'!$E$25</f>
        <v>1.94699</v>
      </c>
      <c r="E27" s="201">
        <f>'Section 2 data'!$F$25</f>
        <v>20.39</v>
      </c>
      <c r="F27" s="262">
        <f t="shared" si="1"/>
        <v>1.94828</v>
      </c>
    </row>
    <row r="28" spans="2:6" ht="15" customHeight="1" x14ac:dyDescent="0.2">
      <c r="B28" s="133" t="s">
        <v>104</v>
      </c>
      <c r="C28" s="60">
        <f>'Section 2 data'!$D$26</f>
        <v>1.0039199999999999</v>
      </c>
      <c r="D28" s="261">
        <f>'Section 2 data'!$E$26</f>
        <v>3.7424200000000001</v>
      </c>
      <c r="E28" s="201">
        <f>'Section 2 data'!$F$26</f>
        <v>12.01</v>
      </c>
      <c r="F28" s="262">
        <f t="shared" si="1"/>
        <v>4.74634</v>
      </c>
    </row>
    <row r="29" spans="2:6" ht="15" customHeight="1" x14ac:dyDescent="0.2">
      <c r="B29" s="132" t="s">
        <v>105</v>
      </c>
      <c r="C29" s="263">
        <f>'Section 2 data'!$D$7</f>
        <v>2.7</v>
      </c>
      <c r="D29" s="264">
        <f>'Section 2 data'!$E$7</f>
        <v>42.14284</v>
      </c>
      <c r="E29" s="205">
        <f>'Section 2 data'!$F$7</f>
        <v>2.77</v>
      </c>
      <c r="F29" s="265">
        <f t="shared" si="1"/>
        <v>44.842840000000002</v>
      </c>
    </row>
    <row r="30" spans="2:6" ht="15" customHeight="1" x14ac:dyDescent="0.2">
      <c r="B30" s="199" t="s">
        <v>106</v>
      </c>
      <c r="C30" s="207"/>
      <c r="D30" s="207"/>
      <c r="E30" s="5"/>
      <c r="F30" s="207"/>
    </row>
    <row r="31" spans="2:6" ht="15" customHeight="1" x14ac:dyDescent="0.2">
      <c r="B31" s="132" t="s">
        <v>106</v>
      </c>
      <c r="C31" s="263">
        <f>'Section 2 data'!$D$5</f>
        <v>16.3</v>
      </c>
      <c r="D31" s="264">
        <f>'Section 2 data'!$E$5</f>
        <v>59.816089999999996</v>
      </c>
      <c r="E31" s="205">
        <f>'Section 2 data'!$F$5</f>
        <v>1.7</v>
      </c>
      <c r="F31" s="265">
        <f>SUM(C31,D31)</f>
        <v>76.11609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86" t="s">
        <v>267</v>
      </c>
      <c r="C5" s="6" t="s">
        <v>78</v>
      </c>
      <c r="D5" s="888" t="s">
        <v>79</v>
      </c>
      <c r="E5" s="888"/>
      <c r="F5" s="7" t="s">
        <v>80</v>
      </c>
    </row>
    <row r="6" spans="2:6" ht="30" customHeight="1" x14ac:dyDescent="0.2">
      <c r="B6" s="887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359</v>
      </c>
      <c r="C8" s="57">
        <f>'Section 2 data'!$D$31</f>
        <v>1.9562200000000001</v>
      </c>
      <c r="D8" s="255">
        <f>'Section 2 data'!$E$31</f>
        <v>1.4473199999999999</v>
      </c>
      <c r="E8" s="219">
        <f>'Section 2 data'!$F$31</f>
        <v>41.24</v>
      </c>
      <c r="F8" s="256">
        <f>SUM(C8,D8)</f>
        <v>3.40354</v>
      </c>
    </row>
    <row r="9" spans="2:6" ht="15" customHeight="1" x14ac:dyDescent="0.2">
      <c r="B9" s="221" t="s">
        <v>360</v>
      </c>
      <c r="C9" s="57">
        <f>'Section 2 data'!$D$32</f>
        <v>1.9000299999999999</v>
      </c>
      <c r="D9" s="260">
        <f>'Section 2 data'!$E$32</f>
        <v>1.0367599999999999</v>
      </c>
      <c r="E9" s="219">
        <f>'Section 2 data'!$F$32</f>
        <v>33.409999999999997</v>
      </c>
      <c r="F9" s="256">
        <f t="shared" ref="F9:F15" si="0">SUM(C9,D9)</f>
        <v>2.9367899999999998</v>
      </c>
    </row>
    <row r="10" spans="2:6" ht="15" customHeight="1" x14ac:dyDescent="0.2">
      <c r="B10" s="218" t="s">
        <v>361</v>
      </c>
      <c r="C10" s="57">
        <f>'Section 2 data'!$D$33</f>
        <v>5.2663799999999998</v>
      </c>
      <c r="D10" s="255">
        <f>'Section 2 data'!$E$33</f>
        <v>5.8290699999999998</v>
      </c>
      <c r="E10" s="219">
        <f>'Section 2 data'!$F$33</f>
        <v>14.677193415070608</v>
      </c>
      <c r="F10" s="256">
        <f t="shared" si="0"/>
        <v>11.09545</v>
      </c>
    </row>
    <row r="11" spans="2:6" ht="15" customHeight="1" x14ac:dyDescent="0.2">
      <c r="B11" s="218" t="s">
        <v>362</v>
      </c>
      <c r="C11" s="57">
        <f>'Section 2 data'!$D$34</f>
        <v>3.5129600000000001</v>
      </c>
      <c r="D11" s="255">
        <f>'Section 2 data'!$E$34</f>
        <v>7.6693200000000008</v>
      </c>
      <c r="E11" s="242">
        <f>'Section 2 data'!$F$34</f>
        <v>11.84225147924476</v>
      </c>
      <c r="F11" s="256">
        <f t="shared" si="0"/>
        <v>11.18228</v>
      </c>
    </row>
    <row r="12" spans="2:6" ht="15" customHeight="1" x14ac:dyDescent="0.2">
      <c r="B12" s="218" t="s">
        <v>363</v>
      </c>
      <c r="C12" s="57">
        <f>'Section 2 data'!$D$35</f>
        <v>0.73605999999999994</v>
      </c>
      <c r="D12" s="255">
        <f>'Section 2 data'!$E$35</f>
        <v>1.5872999999999999</v>
      </c>
      <c r="E12" s="242">
        <f>'Section 2 data'!$F$35</f>
        <v>25.89</v>
      </c>
      <c r="F12" s="256">
        <f t="shared" si="0"/>
        <v>2.3233600000000001</v>
      </c>
    </row>
    <row r="13" spans="2:6" ht="15" customHeight="1" x14ac:dyDescent="0.2">
      <c r="B13" s="218" t="s">
        <v>364</v>
      </c>
      <c r="C13" s="57">
        <f>'Section 2 data'!$D$36</f>
        <v>0.22566</v>
      </c>
      <c r="D13" s="255">
        <f>'Section 2 data'!$E$36</f>
        <v>7.2569999999999996E-2</v>
      </c>
      <c r="E13" s="219">
        <f>'Section 2 data'!$F$36</f>
        <v>54.93</v>
      </c>
      <c r="F13" s="256">
        <f t="shared" si="0"/>
        <v>0.29823</v>
      </c>
    </row>
    <row r="14" spans="2:6" ht="15" customHeight="1" x14ac:dyDescent="0.2">
      <c r="B14" s="218" t="s">
        <v>365</v>
      </c>
      <c r="C14" s="57">
        <f>'Section 2 data'!$D$37</f>
        <v>3.5779999999999999E-2</v>
      </c>
      <c r="D14" s="255">
        <f>'Section 2 data'!$E$37</f>
        <v>0</v>
      </c>
      <c r="E14" s="219">
        <f>'Section 2 data'!$F$37</f>
        <v>0</v>
      </c>
      <c r="F14" s="256">
        <f t="shared" si="0"/>
        <v>3.5779999999999999E-2</v>
      </c>
    </row>
    <row r="15" spans="2:6" ht="15" customHeight="1" x14ac:dyDescent="0.2">
      <c r="B15" s="222" t="s">
        <v>80</v>
      </c>
      <c r="C15" s="73">
        <f>'Section 2 data'!$D$6</f>
        <v>13.6</v>
      </c>
      <c r="D15" s="73">
        <f>'Section 2 data'!$E$6</f>
        <v>17.642330000000001</v>
      </c>
      <c r="E15" s="243">
        <f>'Section 2 data'!$F$6</f>
        <v>5.7</v>
      </c>
      <c r="F15" s="257">
        <f t="shared" si="0"/>
        <v>31.242330000000003</v>
      </c>
    </row>
    <row r="16" spans="2:6" ht="15" customHeight="1" x14ac:dyDescent="0.2">
      <c r="B16" s="216" t="s">
        <v>105</v>
      </c>
      <c r="C16" s="217"/>
      <c r="D16" s="217"/>
      <c r="E16" s="217"/>
      <c r="F16" s="217"/>
    </row>
    <row r="17" spans="2:6" ht="15" customHeight="1" x14ac:dyDescent="0.2">
      <c r="B17" s="218" t="s">
        <v>359</v>
      </c>
      <c r="C17" s="57">
        <f>'Section 2 data'!$D$39</f>
        <v>0.55169000000000001</v>
      </c>
      <c r="D17" s="255">
        <f>'Section 2 data'!$E$39</f>
        <v>5.0431999999999997</v>
      </c>
      <c r="E17" s="219">
        <f>'Section 2 data'!$F$39</f>
        <v>12.79</v>
      </c>
      <c r="F17" s="256">
        <f t="shared" ref="F17:F24" si="1">SUM(C17,D17)</f>
        <v>5.5948899999999995</v>
      </c>
    </row>
    <row r="18" spans="2:6" ht="15" customHeight="1" x14ac:dyDescent="0.2">
      <c r="B18" s="221" t="s">
        <v>360</v>
      </c>
      <c r="C18" s="57">
        <f>'Section 2 data'!$D$40</f>
        <v>0.31636999999999998</v>
      </c>
      <c r="D18" s="260">
        <f>'Section 2 data'!$E$40</f>
        <v>5.7782200000000001</v>
      </c>
      <c r="E18" s="219">
        <f>'Section 2 data'!$F$40</f>
        <v>11.81</v>
      </c>
      <c r="F18" s="256">
        <f t="shared" si="1"/>
        <v>6.0945900000000002</v>
      </c>
    </row>
    <row r="19" spans="2:6" ht="15" customHeight="1" x14ac:dyDescent="0.2">
      <c r="B19" s="218" t="s">
        <v>361</v>
      </c>
      <c r="C19" s="57">
        <f>'Section 2 data'!$D$41</f>
        <v>0.32756999999999997</v>
      </c>
      <c r="D19" s="255">
        <f>'Section 2 data'!$E$41</f>
        <v>8.9542999999999999</v>
      </c>
      <c r="E19" s="219">
        <f>'Section 2 data'!$F$41</f>
        <v>9.9002216429966783</v>
      </c>
      <c r="F19" s="256">
        <f t="shared" si="1"/>
        <v>9.2818699999999996</v>
      </c>
    </row>
    <row r="20" spans="2:6" ht="15" customHeight="1" x14ac:dyDescent="0.2">
      <c r="B20" s="218" t="s">
        <v>362</v>
      </c>
      <c r="C20" s="57">
        <f>'Section 2 data'!$D$42</f>
        <v>0.51569000000000009</v>
      </c>
      <c r="D20" s="255">
        <f>'Section 2 data'!$E$42</f>
        <v>7.0464799999999999</v>
      </c>
      <c r="E20" s="242">
        <f>'Section 2 data'!$F$42</f>
        <v>11.993359379486805</v>
      </c>
      <c r="F20" s="256">
        <f t="shared" si="1"/>
        <v>7.5621700000000001</v>
      </c>
    </row>
    <row r="21" spans="2:6" ht="15" customHeight="1" x14ac:dyDescent="0.2">
      <c r="B21" s="218" t="s">
        <v>363</v>
      </c>
      <c r="C21" s="57">
        <f>'Section 2 data'!$D$43</f>
        <v>0.53586999999999996</v>
      </c>
      <c r="D21" s="255">
        <f>'Section 2 data'!$E$43</f>
        <v>7.9063599999999994</v>
      </c>
      <c r="E21" s="242">
        <f>'Section 2 data'!$F$43</f>
        <v>11.65</v>
      </c>
      <c r="F21" s="256">
        <f t="shared" si="1"/>
        <v>8.4422299999999986</v>
      </c>
    </row>
    <row r="22" spans="2:6" ht="15" customHeight="1" x14ac:dyDescent="0.2">
      <c r="B22" s="218" t="s">
        <v>364</v>
      </c>
      <c r="C22" s="57">
        <f>'Section 2 data'!$D$44</f>
        <v>0.14926</v>
      </c>
      <c r="D22" s="255">
        <f>'Section 2 data'!$E$44</f>
        <v>5.8054799999999993</v>
      </c>
      <c r="E22" s="242">
        <f>'Section 2 data'!$F$44</f>
        <v>12.65</v>
      </c>
      <c r="F22" s="256">
        <f t="shared" si="1"/>
        <v>5.9547399999999993</v>
      </c>
    </row>
    <row r="23" spans="2:6" ht="15" customHeight="1" x14ac:dyDescent="0.2">
      <c r="B23" s="218" t="s">
        <v>365</v>
      </c>
      <c r="C23" s="57">
        <f>'Section 2 data'!$D$45</f>
        <v>0.30917999999999995</v>
      </c>
      <c r="D23" s="255">
        <f>'Section 2 data'!$E$45</f>
        <v>1.6087899999999999</v>
      </c>
      <c r="E23" s="219">
        <f>'Section 2 data'!$F$45</f>
        <v>24.408950780528503</v>
      </c>
      <c r="F23" s="256">
        <f t="shared" si="1"/>
        <v>1.91797</v>
      </c>
    </row>
    <row r="24" spans="2:6" ht="15" customHeight="1" x14ac:dyDescent="0.2">
      <c r="B24" s="222" t="s">
        <v>80</v>
      </c>
      <c r="C24" s="73">
        <f>'Section 2 data'!$D$7</f>
        <v>2.7</v>
      </c>
      <c r="D24" s="73">
        <f>'Section 2 data'!$E$7</f>
        <v>42.14284</v>
      </c>
      <c r="E24" s="243">
        <f>'Section 2 data'!$F$7</f>
        <v>2.77</v>
      </c>
      <c r="F24" s="257">
        <f t="shared" si="1"/>
        <v>44.842840000000002</v>
      </c>
    </row>
    <row r="25" spans="2:6" ht="15" customHeight="1" x14ac:dyDescent="0.2">
      <c r="B25" s="216" t="s">
        <v>106</v>
      </c>
      <c r="C25" s="217"/>
      <c r="D25" s="217"/>
      <c r="E25" s="217"/>
      <c r="F25" s="217"/>
    </row>
    <row r="26" spans="2:6" ht="15" customHeight="1" x14ac:dyDescent="0.2">
      <c r="B26" s="218" t="s">
        <v>359</v>
      </c>
      <c r="C26" s="57">
        <f>'Section 2 data'!$D$47</f>
        <v>2.5079099999999999</v>
      </c>
      <c r="D26" s="255">
        <f>'Section 2 data'!$E$47</f>
        <v>6.4213900000000006</v>
      </c>
      <c r="E26" s="219">
        <f>'Section 2 data'!$F$47</f>
        <v>12.97</v>
      </c>
      <c r="F26" s="256">
        <f t="shared" ref="F26:F33" si="2">SUM(C26,D26)</f>
        <v>8.9293000000000013</v>
      </c>
    </row>
    <row r="27" spans="2:6" ht="15" customHeight="1" x14ac:dyDescent="0.2">
      <c r="B27" s="221" t="s">
        <v>360</v>
      </c>
      <c r="C27" s="57">
        <f>'Section 2 data'!$D$48</f>
        <v>2.2164000000000001</v>
      </c>
      <c r="D27" s="260">
        <f>'Section 2 data'!$E$48</f>
        <v>6.8162000000000003</v>
      </c>
      <c r="E27" s="219">
        <f>'Section 2 data'!$F$48</f>
        <v>12.97</v>
      </c>
      <c r="F27" s="256">
        <f t="shared" si="2"/>
        <v>9.0326000000000004</v>
      </c>
    </row>
    <row r="28" spans="2:6" ht="15" customHeight="1" x14ac:dyDescent="0.2">
      <c r="B28" s="218" t="s">
        <v>361</v>
      </c>
      <c r="C28" s="57">
        <f>'Section 2 data'!$D$49</f>
        <v>5.5939499999999995</v>
      </c>
      <c r="D28" s="255">
        <f>'Section 2 data'!$E$49</f>
        <v>14.700869999999998</v>
      </c>
      <c r="E28" s="219">
        <f>'Section 2 data'!$F$49</f>
        <v>12.97</v>
      </c>
      <c r="F28" s="256">
        <f t="shared" si="2"/>
        <v>20.294819999999998</v>
      </c>
    </row>
    <row r="29" spans="2:6" ht="15" customHeight="1" x14ac:dyDescent="0.2">
      <c r="B29" s="218" t="s">
        <v>362</v>
      </c>
      <c r="C29" s="57">
        <f>'Section 2 data'!$D$50</f>
        <v>4.0286499999999998</v>
      </c>
      <c r="D29" s="255">
        <f>'Section 2 data'!$E$50</f>
        <v>14.847520000000001</v>
      </c>
      <c r="E29" s="242">
        <f>'Section 2 data'!$F$50</f>
        <v>12.97</v>
      </c>
      <c r="F29" s="256">
        <f t="shared" si="2"/>
        <v>18.876170000000002</v>
      </c>
    </row>
    <row r="30" spans="2:6" ht="15" customHeight="1" x14ac:dyDescent="0.2">
      <c r="B30" s="218" t="s">
        <v>363</v>
      </c>
      <c r="C30" s="57">
        <f>'Section 2 data'!$D$51</f>
        <v>1.27193</v>
      </c>
      <c r="D30" s="255">
        <f>'Section 2 data'!$E$51</f>
        <v>9.5332099999999986</v>
      </c>
      <c r="E30" s="242">
        <f>'Section 2 data'!$F$51</f>
        <v>12.97</v>
      </c>
      <c r="F30" s="256">
        <f t="shared" si="2"/>
        <v>10.805139999999998</v>
      </c>
    </row>
    <row r="31" spans="2:6" ht="15" customHeight="1" x14ac:dyDescent="0.2">
      <c r="B31" s="218" t="s">
        <v>364</v>
      </c>
      <c r="C31" s="57">
        <f>'Section 2 data'!$D$52</f>
        <v>0.37492000000000003</v>
      </c>
      <c r="D31" s="255">
        <f>'Section 2 data'!$E$52</f>
        <v>5.8868500000000008</v>
      </c>
      <c r="E31" s="242">
        <f>'Section 2 data'!$F$52</f>
        <v>12.97</v>
      </c>
      <c r="F31" s="256">
        <f t="shared" si="2"/>
        <v>6.2617700000000012</v>
      </c>
    </row>
    <row r="32" spans="2:6" ht="15" customHeight="1" x14ac:dyDescent="0.2">
      <c r="B32" s="218" t="s">
        <v>365</v>
      </c>
      <c r="C32" s="57">
        <f>'Section 2 data'!$D$53</f>
        <v>0.34496000000000004</v>
      </c>
      <c r="D32" s="255">
        <f>'Section 2 data'!$E$53</f>
        <v>1.61005</v>
      </c>
      <c r="E32" s="219">
        <f>'Section 2 data'!$F$53</f>
        <v>12.97</v>
      </c>
      <c r="F32" s="256">
        <f t="shared" si="2"/>
        <v>1.9550100000000001</v>
      </c>
    </row>
    <row r="33" spans="2:6" ht="15" customHeight="1" x14ac:dyDescent="0.2">
      <c r="B33" s="224" t="s">
        <v>80</v>
      </c>
      <c r="C33" s="258">
        <f>'Section 2 data'!$D$5</f>
        <v>16.3</v>
      </c>
      <c r="D33" s="258">
        <f>'Section 2 data'!$E$5</f>
        <v>59.816089999999996</v>
      </c>
      <c r="E33" s="244">
        <f>'Section 2 data'!$F$5</f>
        <v>1.7</v>
      </c>
      <c r="F33" s="259">
        <f t="shared" si="2"/>
        <v>76.11609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215" t="s">
        <v>80</v>
      </c>
    </row>
    <row r="6" spans="2:6" ht="30" customHeight="1" x14ac:dyDescent="0.2">
      <c r="B6" s="890"/>
      <c r="C6" s="253" t="s">
        <v>81</v>
      </c>
      <c r="D6" s="253" t="s">
        <v>81</v>
      </c>
      <c r="E6" s="11" t="s">
        <v>82</v>
      </c>
      <c r="F6" s="254" t="s">
        <v>81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366</v>
      </c>
      <c r="C8" s="57">
        <f>'Section 2 data'!$D$58</f>
        <v>2.6180599999999998</v>
      </c>
      <c r="D8" s="255">
        <f>'Section 2 data'!$E$58</f>
        <v>1.74553</v>
      </c>
      <c r="E8" s="219">
        <f>'Section 2 data'!$F$58</f>
        <v>35.049999999999997</v>
      </c>
      <c r="F8" s="256">
        <f>SUM(C8,D8)</f>
        <v>4.3635900000000003</v>
      </c>
    </row>
    <row r="9" spans="2:6" ht="15" customHeight="1" x14ac:dyDescent="0.2">
      <c r="B9" s="220" t="s">
        <v>367</v>
      </c>
      <c r="C9" s="57">
        <f>'Section 2 data'!$D$59</f>
        <v>0.74402999999999997</v>
      </c>
      <c r="D9" s="255">
        <f>'Section 2 data'!$E$59</f>
        <v>0.87512999999999996</v>
      </c>
      <c r="E9" s="219">
        <f>'Section 2 data'!$F$59</f>
        <v>34.74</v>
      </c>
      <c r="F9" s="256">
        <f t="shared" ref="F9:F17" si="0">SUM(C9,D9)</f>
        <v>1.6191599999999999</v>
      </c>
    </row>
    <row r="10" spans="2:6" ht="15" customHeight="1" x14ac:dyDescent="0.2">
      <c r="B10" s="221" t="s">
        <v>368</v>
      </c>
      <c r="C10" s="57">
        <f>'Section 2 data'!$D$60</f>
        <v>3.5446</v>
      </c>
      <c r="D10" s="255">
        <f>'Section 2 data'!$E$60</f>
        <v>1.22577</v>
      </c>
      <c r="E10" s="219">
        <f>'Section 2 data'!$F$60</f>
        <v>29.16</v>
      </c>
      <c r="F10" s="256">
        <f t="shared" si="0"/>
        <v>4.7703699999999998</v>
      </c>
    </row>
    <row r="11" spans="2:6" ht="15" customHeight="1" x14ac:dyDescent="0.2">
      <c r="B11" s="218" t="s">
        <v>369</v>
      </c>
      <c r="C11" s="57">
        <f>'Section 2 data'!$D$61</f>
        <v>3.4633799999999999</v>
      </c>
      <c r="D11" s="255">
        <f>'Section 2 data'!$E$61</f>
        <v>1.5798699999999999</v>
      </c>
      <c r="E11" s="219">
        <f>'Section 2 data'!$F$61</f>
        <v>25.26</v>
      </c>
      <c r="F11" s="256">
        <f t="shared" si="0"/>
        <v>5.0432499999999996</v>
      </c>
    </row>
    <row r="12" spans="2:6" ht="15" customHeight="1" x14ac:dyDescent="0.2">
      <c r="B12" s="218" t="s">
        <v>370</v>
      </c>
      <c r="C12" s="57">
        <f>'Section 2 data'!$D$62</f>
        <v>2.0768599999999999</v>
      </c>
      <c r="D12" s="255">
        <f>'Section 2 data'!$E$62</f>
        <v>6.1063999999999998</v>
      </c>
      <c r="E12" s="219">
        <f>'Section 2 data'!$F$62</f>
        <v>12.44</v>
      </c>
      <c r="F12" s="256">
        <f t="shared" si="0"/>
        <v>8.1832600000000006</v>
      </c>
    </row>
    <row r="13" spans="2:6" ht="15" customHeight="1" x14ac:dyDescent="0.2">
      <c r="B13" s="218" t="s">
        <v>371</v>
      </c>
      <c r="C13" s="57">
        <f>'Section 2 data'!$D$63</f>
        <v>0.74882000000000004</v>
      </c>
      <c r="D13" s="255">
        <f>'Section 2 data'!$E$63</f>
        <v>3.6592199999999999</v>
      </c>
      <c r="E13" s="219">
        <f>'Section 2 data'!$F$63</f>
        <v>15.42</v>
      </c>
      <c r="F13" s="256">
        <f t="shared" si="0"/>
        <v>4.4080399999999997</v>
      </c>
    </row>
    <row r="14" spans="2:6" ht="15" customHeight="1" x14ac:dyDescent="0.2">
      <c r="B14" s="218" t="s">
        <v>372</v>
      </c>
      <c r="C14" s="57">
        <f>'Section 2 data'!$D$64</f>
        <v>0.39556999999999998</v>
      </c>
      <c r="D14" s="255">
        <f>'Section 2 data'!$E$64</f>
        <v>2.09755</v>
      </c>
      <c r="E14" s="219">
        <f>'Section 2 data'!$F$64</f>
        <v>21.08</v>
      </c>
      <c r="F14" s="256">
        <f t="shared" si="0"/>
        <v>2.4931200000000002</v>
      </c>
    </row>
    <row r="15" spans="2:6" ht="15" customHeight="1" x14ac:dyDescent="0.2">
      <c r="B15" s="218" t="s">
        <v>373</v>
      </c>
      <c r="C15" s="57">
        <f>'Section 2 data'!$D$65</f>
        <v>3.9490000000000004E-2</v>
      </c>
      <c r="D15" s="255">
        <f>'Section 2 data'!$E$65</f>
        <v>0.24292</v>
      </c>
      <c r="E15" s="219">
        <f>'Section 2 data'!$F$65</f>
        <v>47.44</v>
      </c>
      <c r="F15" s="256">
        <f t="shared" si="0"/>
        <v>0.28240999999999999</v>
      </c>
    </row>
    <row r="16" spans="2:6" ht="15" customHeight="1" x14ac:dyDescent="0.2">
      <c r="B16" s="218" t="s">
        <v>374</v>
      </c>
      <c r="C16" s="57">
        <f>'Section 2 data'!$D$66</f>
        <v>2.2799999999999999E-3</v>
      </c>
      <c r="D16" s="255">
        <f>'Section 2 data'!$E$66</f>
        <v>0.10995000000000001</v>
      </c>
      <c r="E16" s="219">
        <f>'Section 2 data'!$F$66</f>
        <v>88.82</v>
      </c>
      <c r="F16" s="256">
        <f t="shared" si="0"/>
        <v>0.11223000000000001</v>
      </c>
    </row>
    <row r="17" spans="2:6" ht="15" customHeight="1" x14ac:dyDescent="0.2">
      <c r="B17" s="222" t="s">
        <v>80</v>
      </c>
      <c r="C17" s="73">
        <f>'Section 2 data'!$D$6</f>
        <v>13.6</v>
      </c>
      <c r="D17" s="73">
        <f>'Section 2 data'!$E$6</f>
        <v>17.642330000000001</v>
      </c>
      <c r="E17" s="223">
        <f>'Section 2 data'!$F$6</f>
        <v>5.7</v>
      </c>
      <c r="F17" s="257">
        <f t="shared" si="0"/>
        <v>31.242330000000003</v>
      </c>
    </row>
    <row r="18" spans="2:6" ht="15" customHeight="1" x14ac:dyDescent="0.2">
      <c r="B18" s="216" t="s">
        <v>105</v>
      </c>
      <c r="C18" s="217"/>
      <c r="D18" s="217"/>
      <c r="E18" s="217"/>
      <c r="F18" s="217"/>
    </row>
    <row r="19" spans="2:6" ht="15" customHeight="1" x14ac:dyDescent="0.2">
      <c r="B19" s="218" t="s">
        <v>366</v>
      </c>
      <c r="C19" s="57">
        <f>'Section 2 data'!$D$68</f>
        <v>0.64257000000000009</v>
      </c>
      <c r="D19" s="255">
        <f>'Section 2 data'!$E$68</f>
        <v>6.7511400000000004</v>
      </c>
      <c r="E19" s="219">
        <f>'Section 2 data'!$F$68</f>
        <v>10.45</v>
      </c>
      <c r="F19" s="256">
        <f t="shared" ref="F19:F28" si="1">SUM(C19,D19)</f>
        <v>7.3937100000000004</v>
      </c>
    </row>
    <row r="20" spans="2:6" ht="15" customHeight="1" x14ac:dyDescent="0.2">
      <c r="B20" s="220" t="s">
        <v>367</v>
      </c>
      <c r="C20" s="57">
        <f>'Section 2 data'!$D$69</f>
        <v>0.52152999999999994</v>
      </c>
      <c r="D20" s="255">
        <f>'Section 2 data'!$E$69</f>
        <v>6.7681300000000002</v>
      </c>
      <c r="E20" s="219">
        <f>'Section 2 data'!$F$69</f>
        <v>10.17</v>
      </c>
      <c r="F20" s="256">
        <f t="shared" si="1"/>
        <v>7.2896600000000005</v>
      </c>
    </row>
    <row r="21" spans="2:6" ht="15" customHeight="1" x14ac:dyDescent="0.2">
      <c r="B21" s="221" t="s">
        <v>368</v>
      </c>
      <c r="C21" s="57">
        <f>'Section 2 data'!$D$70</f>
        <v>0.84383000000000008</v>
      </c>
      <c r="D21" s="255">
        <f>'Section 2 data'!$E$70</f>
        <v>5.09131</v>
      </c>
      <c r="E21" s="219">
        <f>'Section 2 data'!$F$70</f>
        <v>11.8</v>
      </c>
      <c r="F21" s="256">
        <f t="shared" si="1"/>
        <v>5.9351400000000005</v>
      </c>
    </row>
    <row r="22" spans="2:6" ht="15" customHeight="1" x14ac:dyDescent="0.2">
      <c r="B22" s="218" t="s">
        <v>369</v>
      </c>
      <c r="C22" s="57">
        <f>'Section 2 data'!$D$71</f>
        <v>0.39506999999999998</v>
      </c>
      <c r="D22" s="255">
        <f>'Section 2 data'!$E$71</f>
        <v>4.2059300000000004</v>
      </c>
      <c r="E22" s="219">
        <f>'Section 2 data'!$F$71</f>
        <v>12.63</v>
      </c>
      <c r="F22" s="256">
        <f t="shared" si="1"/>
        <v>4.601</v>
      </c>
    </row>
    <row r="23" spans="2:6" ht="15" customHeight="1" x14ac:dyDescent="0.2">
      <c r="B23" s="218" t="s">
        <v>370</v>
      </c>
      <c r="C23" s="57">
        <f>'Section 2 data'!$D$72</f>
        <v>0.27582999999999996</v>
      </c>
      <c r="D23" s="255">
        <f>'Section 2 data'!$E$72</f>
        <v>6.7032700000000007</v>
      </c>
      <c r="E23" s="219">
        <f>'Section 2 data'!$F$72</f>
        <v>10.86</v>
      </c>
      <c r="F23" s="256">
        <f t="shared" si="1"/>
        <v>6.9791000000000007</v>
      </c>
    </row>
    <row r="24" spans="2:6" ht="15" customHeight="1" x14ac:dyDescent="0.2">
      <c r="B24" s="218" t="s">
        <v>371</v>
      </c>
      <c r="C24" s="57">
        <f>'Section 2 data'!$D$73</f>
        <v>1.056E-2</v>
      </c>
      <c r="D24" s="255">
        <f>'Section 2 data'!$E$73</f>
        <v>5.4728599999999998</v>
      </c>
      <c r="E24" s="219">
        <f>'Section 2 data'!$F$73</f>
        <v>13.25</v>
      </c>
      <c r="F24" s="256">
        <f t="shared" si="1"/>
        <v>5.4834199999999997</v>
      </c>
    </row>
    <row r="25" spans="2:6" ht="15" customHeight="1" x14ac:dyDescent="0.2">
      <c r="B25" s="218" t="s">
        <v>372</v>
      </c>
      <c r="C25" s="57">
        <f>'Section 2 data'!$D$74</f>
        <v>1.6129999999999999E-2</v>
      </c>
      <c r="D25" s="255">
        <f>'Section 2 data'!$E$74</f>
        <v>3.9291900000000002</v>
      </c>
      <c r="E25" s="219">
        <f>'Section 2 data'!$F$74</f>
        <v>14.76</v>
      </c>
      <c r="F25" s="256">
        <f t="shared" si="1"/>
        <v>3.9453200000000002</v>
      </c>
    </row>
    <row r="26" spans="2:6" ht="15" customHeight="1" x14ac:dyDescent="0.2">
      <c r="B26" s="218" t="s">
        <v>373</v>
      </c>
      <c r="C26" s="57">
        <f>'Section 2 data'!$D$75</f>
        <v>4.0000000000000003E-5</v>
      </c>
      <c r="D26" s="255">
        <f>'Section 2 data'!$E$75</f>
        <v>2.1551300000000002</v>
      </c>
      <c r="E26" s="219">
        <f>'Section 2 data'!$F$75</f>
        <v>21.79</v>
      </c>
      <c r="F26" s="256">
        <f t="shared" si="1"/>
        <v>2.15517</v>
      </c>
    </row>
    <row r="27" spans="2:6" ht="15" customHeight="1" x14ac:dyDescent="0.2">
      <c r="B27" s="218" t="s">
        <v>374</v>
      </c>
      <c r="C27" s="57">
        <f>'Section 2 data'!$D$76</f>
        <v>8.0000000000000007E-5</v>
      </c>
      <c r="D27" s="255">
        <f>'Section 2 data'!$E$76</f>
        <v>1.0658800000000002</v>
      </c>
      <c r="E27" s="219">
        <f>'Section 2 data'!$F$76</f>
        <v>36.450000000000003</v>
      </c>
      <c r="F27" s="256">
        <f t="shared" si="1"/>
        <v>1.0659600000000002</v>
      </c>
    </row>
    <row r="28" spans="2:6" ht="15" customHeight="1" x14ac:dyDescent="0.2">
      <c r="B28" s="222" t="s">
        <v>80</v>
      </c>
      <c r="C28" s="73">
        <f>'Section 2 data'!$D$7</f>
        <v>2.7</v>
      </c>
      <c r="D28" s="73">
        <f>'Section 2 data'!$E$7</f>
        <v>42.14284</v>
      </c>
      <c r="E28" s="223">
        <f>'Section 2 data'!$F$7</f>
        <v>2.77</v>
      </c>
      <c r="F28" s="257">
        <f t="shared" si="1"/>
        <v>44.842840000000002</v>
      </c>
    </row>
    <row r="29" spans="2:6" ht="15" customHeight="1" x14ac:dyDescent="0.2">
      <c r="B29" s="216" t="s">
        <v>106</v>
      </c>
      <c r="C29" s="217"/>
      <c r="D29" s="217"/>
      <c r="E29" s="217"/>
      <c r="F29" s="217"/>
    </row>
    <row r="30" spans="2:6" ht="15" customHeight="1" x14ac:dyDescent="0.2">
      <c r="B30" s="218" t="s">
        <v>366</v>
      </c>
      <c r="C30" s="57">
        <f>'Section 2 data'!$D$78</f>
        <v>3.2606199999999999</v>
      </c>
      <c r="D30" s="255">
        <f>'Section 2 data'!$E$78</f>
        <v>8.4263500000000011</v>
      </c>
      <c r="E30" s="219">
        <f>'Section 2 data'!$F$78</f>
        <v>10.56</v>
      </c>
      <c r="F30" s="256">
        <f t="shared" ref="F30:F39" si="2">SUM(C30,D30)</f>
        <v>11.686970000000001</v>
      </c>
    </row>
    <row r="31" spans="2:6" ht="15" customHeight="1" x14ac:dyDescent="0.2">
      <c r="B31" s="220" t="s">
        <v>367</v>
      </c>
      <c r="C31" s="57">
        <f>'Section 2 data'!$D$79</f>
        <v>1.26556</v>
      </c>
      <c r="D31" s="255">
        <f>'Section 2 data'!$E$79</f>
        <v>7.6690200000000006</v>
      </c>
      <c r="E31" s="219">
        <f>'Section 2 data'!$F$79</f>
        <v>9.75</v>
      </c>
      <c r="F31" s="256">
        <f t="shared" si="2"/>
        <v>8.9345800000000004</v>
      </c>
    </row>
    <row r="32" spans="2:6" ht="15" customHeight="1" x14ac:dyDescent="0.2">
      <c r="B32" s="221" t="s">
        <v>368</v>
      </c>
      <c r="C32" s="57">
        <f>'Section 2 data'!$D$80</f>
        <v>4.3884300000000005</v>
      </c>
      <c r="D32" s="255">
        <f>'Section 2 data'!$E$80</f>
        <v>6.3596000000000004</v>
      </c>
      <c r="E32" s="219">
        <f>'Section 2 data'!$F$80</f>
        <v>10.95</v>
      </c>
      <c r="F32" s="256">
        <f t="shared" si="2"/>
        <v>10.74803</v>
      </c>
    </row>
    <row r="33" spans="2:6" ht="15" customHeight="1" x14ac:dyDescent="0.2">
      <c r="B33" s="218" t="s">
        <v>369</v>
      </c>
      <c r="C33" s="57">
        <f>'Section 2 data'!$D$81</f>
        <v>3.8584499999999999</v>
      </c>
      <c r="D33" s="255">
        <f>'Section 2 data'!$E$81</f>
        <v>5.7566899999999999</v>
      </c>
      <c r="E33" s="219">
        <f>'Section 2 data'!$F$81</f>
        <v>11.78</v>
      </c>
      <c r="F33" s="256">
        <f t="shared" si="2"/>
        <v>9.6151400000000002</v>
      </c>
    </row>
    <row r="34" spans="2:6" ht="15" customHeight="1" x14ac:dyDescent="0.2">
      <c r="B34" s="218" t="s">
        <v>370</v>
      </c>
      <c r="C34" s="57">
        <f>'Section 2 data'!$D$82</f>
        <v>2.3526899999999999</v>
      </c>
      <c r="D34" s="255">
        <f>'Section 2 data'!$E$82</f>
        <v>12.775030000000001</v>
      </c>
      <c r="E34" s="219">
        <f>'Section 2 data'!$F$82</f>
        <v>8.02</v>
      </c>
      <c r="F34" s="256">
        <f t="shared" si="2"/>
        <v>15.12772</v>
      </c>
    </row>
    <row r="35" spans="2:6" ht="15" customHeight="1" x14ac:dyDescent="0.2">
      <c r="B35" s="218" t="s">
        <v>371</v>
      </c>
      <c r="C35" s="57">
        <f>'Section 2 data'!$D$83</f>
        <v>0.75937999999999994</v>
      </c>
      <c r="D35" s="255">
        <f>'Section 2 data'!$E$83</f>
        <v>9.1986399999999993</v>
      </c>
      <c r="E35" s="219">
        <f>'Section 2 data'!$F$83</f>
        <v>9.91</v>
      </c>
      <c r="F35" s="256">
        <f t="shared" si="2"/>
        <v>9.9580199999999994</v>
      </c>
    </row>
    <row r="36" spans="2:6" ht="15" customHeight="1" x14ac:dyDescent="0.2">
      <c r="B36" s="218" t="s">
        <v>372</v>
      </c>
      <c r="C36" s="57">
        <f>'Section 2 data'!$D$84</f>
        <v>0.41170000000000001</v>
      </c>
      <c r="D36" s="255">
        <f>'Section 2 data'!$E$84</f>
        <v>6.0487799999999998</v>
      </c>
      <c r="E36" s="219">
        <f>'Section 2 data'!$F$84</f>
        <v>12.13</v>
      </c>
      <c r="F36" s="256">
        <f t="shared" si="2"/>
        <v>6.4604799999999996</v>
      </c>
    </row>
    <row r="37" spans="2:6" ht="15" customHeight="1" x14ac:dyDescent="0.2">
      <c r="B37" s="218" t="s">
        <v>373</v>
      </c>
      <c r="C37" s="57">
        <f>'Section 2 data'!$D$85</f>
        <v>3.9539999999999999E-2</v>
      </c>
      <c r="D37" s="255">
        <f>'Section 2 data'!$E$85</f>
        <v>2.4041799999999998</v>
      </c>
      <c r="E37" s="219">
        <f>'Section 2 data'!$F$85</f>
        <v>20.03</v>
      </c>
      <c r="F37" s="256">
        <f t="shared" si="2"/>
        <v>2.4437199999999999</v>
      </c>
    </row>
    <row r="38" spans="2:6" ht="15" customHeight="1" x14ac:dyDescent="0.2">
      <c r="B38" s="218" t="s">
        <v>374</v>
      </c>
      <c r="C38" s="57">
        <f>'Section 2 data'!$D$86</f>
        <v>2.3599999999999997E-3</v>
      </c>
      <c r="D38" s="255">
        <f>'Section 2 data'!$E$86</f>
        <v>1.1777899999999999</v>
      </c>
      <c r="E38" s="219">
        <f>'Section 2 data'!$F$86</f>
        <v>33.880000000000003</v>
      </c>
      <c r="F38" s="256">
        <f t="shared" si="2"/>
        <v>1.1801499999999998</v>
      </c>
    </row>
    <row r="39" spans="2:6" ht="15" customHeight="1" x14ac:dyDescent="0.2">
      <c r="B39" s="224" t="s">
        <v>80</v>
      </c>
      <c r="C39" s="258">
        <f>'Section 2 data'!$D$5</f>
        <v>16.3</v>
      </c>
      <c r="D39" s="258">
        <f>'Section 2 data'!$E$5</f>
        <v>59.816089999999996</v>
      </c>
      <c r="E39" s="226">
        <f>'Section 2 data'!$F$5</f>
        <v>1.7</v>
      </c>
      <c r="F39" s="259">
        <f t="shared" si="2"/>
        <v>76.11609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86" t="s">
        <v>76</v>
      </c>
      <c r="C5" s="14" t="s">
        <v>78</v>
      </c>
      <c r="D5" s="892" t="s">
        <v>79</v>
      </c>
      <c r="E5" s="893"/>
      <c r="F5" s="15" t="s">
        <v>80</v>
      </c>
    </row>
    <row r="6" spans="2:6" ht="30" customHeight="1" x14ac:dyDescent="0.2">
      <c r="B6" s="887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9" t="str">
        <f>Index!$B$4</f>
        <v>Cumbria and Lancashire</v>
      </c>
      <c r="C7" s="250">
        <f>'Section 2 data'!$D$91</f>
        <v>1.17967</v>
      </c>
      <c r="D7" s="250">
        <f>'Section 2 data'!$E$91</f>
        <v>1.3520699999999999</v>
      </c>
      <c r="E7" s="251">
        <f>'Section 2 data'!$F$91</f>
        <v>31.35</v>
      </c>
      <c r="F7" s="252">
        <f>SUM(C7,D7)</f>
        <v>2.5317400000000001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755</v>
      </c>
    </row>
    <row r="5" spans="2:4" ht="30" customHeight="1" x14ac:dyDescent="0.2">
      <c r="B5" s="883"/>
      <c r="C5" s="40" t="s">
        <v>679</v>
      </c>
      <c r="D5" s="228" t="s">
        <v>680</v>
      </c>
    </row>
    <row r="6" spans="2:4" ht="30" customHeight="1" x14ac:dyDescent="0.2">
      <c r="B6" s="884"/>
      <c r="C6" s="894" t="s">
        <v>81</v>
      </c>
      <c r="D6" s="895"/>
    </row>
    <row r="7" spans="2:4" ht="15" customHeight="1" x14ac:dyDescent="0.2">
      <c r="B7" s="199" t="str">
        <f>Index!$B$4</f>
        <v>Cumbria and Lancashire</v>
      </c>
      <c r="C7" s="200"/>
      <c r="D7" s="200"/>
    </row>
    <row r="8" spans="2:4" ht="15" customHeight="1" x14ac:dyDescent="0.2">
      <c r="B8" s="133" t="s">
        <v>19</v>
      </c>
      <c r="C8" s="60">
        <f>'Section 2 data'!$H$96</f>
        <v>39.232589313597039</v>
      </c>
      <c r="D8" s="503">
        <f>'Section 2 data'!$H$7</f>
        <v>44.842840000000002</v>
      </c>
    </row>
    <row r="9" spans="2:4" ht="15" customHeight="1" x14ac:dyDescent="0.2">
      <c r="B9" s="504" t="s">
        <v>20</v>
      </c>
      <c r="C9" s="62">
        <f>'Section 2 data'!$H$97</f>
        <v>34.436672798004722</v>
      </c>
      <c r="D9" s="505">
        <f>'Section 2 data'!$H$6</f>
        <v>31.242330000000003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825" t="s">
        <v>690</v>
      </c>
      <c r="C3" s="826"/>
      <c r="D3" s="826"/>
      <c r="E3" s="826"/>
      <c r="F3" s="826"/>
      <c r="G3" s="826"/>
      <c r="H3" s="826"/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149"/>
    </row>
    <row r="5" spans="1:19" s="23" customFormat="1" x14ac:dyDescent="0.2">
      <c r="A5" s="428"/>
      <c r="B5" s="436"/>
      <c r="C5" s="426" t="s">
        <v>106</v>
      </c>
      <c r="D5" s="427">
        <v>2168.375</v>
      </c>
      <c r="E5" s="429">
        <v>10262.669</v>
      </c>
      <c r="F5" s="434">
        <v>4.2699999999999996</v>
      </c>
      <c r="G5" s="441">
        <f>E5*F5/100</f>
        <v>438.21596629999993</v>
      </c>
      <c r="H5" s="442">
        <f>SUM(D5,E5)</f>
        <v>12431.044</v>
      </c>
      <c r="I5" s="428"/>
      <c r="J5" s="428"/>
    </row>
    <row r="6" spans="1:19" s="24" customFormat="1" x14ac:dyDescent="0.2">
      <c r="A6" s="430"/>
      <c r="B6" s="437"/>
      <c r="C6" s="426" t="s">
        <v>92</v>
      </c>
      <c r="D6" s="427">
        <v>1841.8579999999999</v>
      </c>
      <c r="E6" s="429">
        <v>3641.7550000000001</v>
      </c>
      <c r="F6" s="434">
        <v>6.86</v>
      </c>
      <c r="G6" s="441">
        <f t="shared" ref="G6:G26" si="0">E6*F6/100</f>
        <v>249.82439300000001</v>
      </c>
      <c r="H6" s="442">
        <f>SUM(D6,E6)</f>
        <v>5483.6130000000003</v>
      </c>
      <c r="I6" s="430"/>
      <c r="J6" s="430"/>
    </row>
    <row r="7" spans="1:19" s="24" customFormat="1" x14ac:dyDescent="0.2">
      <c r="A7" s="430"/>
      <c r="B7" s="437"/>
      <c r="C7" s="426" t="s">
        <v>105</v>
      </c>
      <c r="D7" s="427">
        <v>326.517</v>
      </c>
      <c r="E7" s="429">
        <v>6612.6009999999997</v>
      </c>
      <c r="F7" s="434">
        <v>5.88</v>
      </c>
      <c r="G7" s="441">
        <f>E7*F7/100</f>
        <v>388.82093880000002</v>
      </c>
      <c r="H7" s="442">
        <f>SUM(D7,E7)</f>
        <v>6939.1179999999995</v>
      </c>
      <c r="I7" s="430"/>
      <c r="J7" s="430"/>
    </row>
    <row r="8" spans="1:19" s="24" customFormat="1" x14ac:dyDescent="0.2">
      <c r="A8" s="430"/>
      <c r="B8" s="437"/>
      <c r="C8" s="426" t="s">
        <v>84</v>
      </c>
      <c r="D8" s="427">
        <v>1341.251</v>
      </c>
      <c r="E8" s="431">
        <v>1748.375</v>
      </c>
      <c r="F8" s="434">
        <v>14.11</v>
      </c>
      <c r="G8" s="441">
        <f t="shared" si="0"/>
        <v>246.69571249999998</v>
      </c>
      <c r="H8" s="442">
        <f>SUM(D8,E8)</f>
        <v>3089.6260000000002</v>
      </c>
      <c r="I8" s="430"/>
      <c r="J8" s="430"/>
    </row>
    <row r="9" spans="1:19" s="24" customFormat="1" x14ac:dyDescent="0.2">
      <c r="A9" s="430"/>
      <c r="B9" s="437"/>
      <c r="C9" s="426" t="s">
        <v>85</v>
      </c>
      <c r="D9" s="427">
        <v>84.813000000000002</v>
      </c>
      <c r="E9" s="431">
        <v>586.03</v>
      </c>
      <c r="F9" s="434">
        <v>19.059999999999999</v>
      </c>
      <c r="G9" s="441">
        <f t="shared" si="0"/>
        <v>111.697318</v>
      </c>
      <c r="H9" s="442">
        <f t="shared" ref="H9:H26" si="1">SUM(D9,E9)</f>
        <v>670.84299999999996</v>
      </c>
      <c r="I9" s="430"/>
      <c r="J9" s="430"/>
    </row>
    <row r="10" spans="1:19" s="24" customFormat="1" x14ac:dyDescent="0.2">
      <c r="A10" s="430"/>
      <c r="B10" s="437"/>
      <c r="C10" s="426" t="s">
        <v>86</v>
      </c>
      <c r="D10" s="427">
        <v>5.3959999999999999</v>
      </c>
      <c r="E10" s="431">
        <v>1.353</v>
      </c>
      <c r="F10" s="434">
        <v>74.430000000000007</v>
      </c>
      <c r="G10" s="441">
        <f t="shared" si="0"/>
        <v>1.0070379</v>
      </c>
      <c r="H10" s="442">
        <f t="shared" si="1"/>
        <v>6.7489999999999997</v>
      </c>
      <c r="I10" s="430"/>
      <c r="J10" s="430"/>
    </row>
    <row r="11" spans="1:19" s="24" customFormat="1" x14ac:dyDescent="0.2">
      <c r="A11" s="430"/>
      <c r="B11" s="437"/>
      <c r="C11" s="426" t="s">
        <v>87</v>
      </c>
      <c r="D11" s="427">
        <v>44.927999999999997</v>
      </c>
      <c r="E11" s="431">
        <v>301.94299999999998</v>
      </c>
      <c r="F11" s="434">
        <v>24.68</v>
      </c>
      <c r="G11" s="441">
        <f t="shared" si="0"/>
        <v>74.519532400000003</v>
      </c>
      <c r="H11" s="442">
        <f t="shared" si="1"/>
        <v>346.87099999999998</v>
      </c>
      <c r="I11" s="430"/>
      <c r="J11" s="430"/>
    </row>
    <row r="12" spans="1:19" s="24" customFormat="1" x14ac:dyDescent="0.2">
      <c r="A12" s="430"/>
      <c r="B12" s="437"/>
      <c r="C12" s="426" t="s">
        <v>88</v>
      </c>
      <c r="D12" s="427">
        <v>180.00399999999999</v>
      </c>
      <c r="E12" s="431">
        <v>749.85799999999995</v>
      </c>
      <c r="F12" s="434">
        <v>16.23</v>
      </c>
      <c r="G12" s="441">
        <f t="shared" si="0"/>
        <v>121.70195340000001</v>
      </c>
      <c r="H12" s="442">
        <f t="shared" si="1"/>
        <v>929.86199999999997</v>
      </c>
      <c r="I12" s="430"/>
      <c r="J12" s="430"/>
    </row>
    <row r="13" spans="1:19" s="24" customFormat="1" x14ac:dyDescent="0.2">
      <c r="A13" s="430"/>
      <c r="B13" s="437"/>
      <c r="C13" s="426" t="s">
        <v>89</v>
      </c>
      <c r="D13" s="427">
        <v>60.103999999999999</v>
      </c>
      <c r="E13" s="431">
        <v>23.367999999999999</v>
      </c>
      <c r="F13" s="434">
        <v>57.91</v>
      </c>
      <c r="G13" s="441">
        <f t="shared" si="0"/>
        <v>13.532408799999999</v>
      </c>
      <c r="H13" s="442">
        <f t="shared" si="1"/>
        <v>83.471999999999994</v>
      </c>
      <c r="I13" s="430"/>
      <c r="J13" s="430"/>
    </row>
    <row r="14" spans="1:19" s="24" customFormat="1" x14ac:dyDescent="0.2">
      <c r="A14" s="430"/>
      <c r="B14" s="437"/>
      <c r="C14" s="426" t="s">
        <v>90</v>
      </c>
      <c r="D14" s="427">
        <v>93.313000000000002</v>
      </c>
      <c r="E14" s="431">
        <v>105.01</v>
      </c>
      <c r="F14" s="434">
        <v>60.49</v>
      </c>
      <c r="G14" s="441">
        <f t="shared" si="0"/>
        <v>63.520549000000003</v>
      </c>
      <c r="H14" s="442">
        <f t="shared" si="1"/>
        <v>198.32300000000001</v>
      </c>
      <c r="I14" s="430"/>
      <c r="J14" s="430"/>
    </row>
    <row r="15" spans="1:19" s="24" customFormat="1" x14ac:dyDescent="0.2">
      <c r="A15" s="430"/>
      <c r="B15" s="437"/>
      <c r="C15" s="426" t="s">
        <v>91</v>
      </c>
      <c r="D15" s="427">
        <v>32.048999999999999</v>
      </c>
      <c r="E15" s="431">
        <v>101.238</v>
      </c>
      <c r="F15" s="434">
        <v>47.46</v>
      </c>
      <c r="G15" s="441">
        <f t="shared" si="0"/>
        <v>48.0475548</v>
      </c>
      <c r="H15" s="442">
        <f t="shared" si="1"/>
        <v>133.28700000000001</v>
      </c>
      <c r="I15" s="430"/>
      <c r="J15" s="430"/>
    </row>
    <row r="16" spans="1:19" s="24" customFormat="1" x14ac:dyDescent="0.2">
      <c r="A16" s="430"/>
      <c r="B16" s="437"/>
      <c r="C16" s="426" t="s">
        <v>94</v>
      </c>
      <c r="D16" s="427">
        <v>100.92</v>
      </c>
      <c r="E16" s="431">
        <v>2207.674</v>
      </c>
      <c r="F16" s="434">
        <v>11.98</v>
      </c>
      <c r="G16" s="441">
        <f t="shared" si="0"/>
        <v>264.47934520000001</v>
      </c>
      <c r="H16" s="442">
        <f t="shared" si="1"/>
        <v>2308.5940000000001</v>
      </c>
      <c r="I16" s="430"/>
      <c r="J16" s="430"/>
    </row>
    <row r="17" spans="1:18" s="24" customFormat="1" x14ac:dyDescent="0.2">
      <c r="A17" s="430"/>
      <c r="B17" s="437"/>
      <c r="C17" s="426" t="s">
        <v>95</v>
      </c>
      <c r="D17" s="427">
        <v>33.851999999999997</v>
      </c>
      <c r="E17" s="431">
        <v>724.46900000000005</v>
      </c>
      <c r="F17" s="434">
        <v>32.130000000000003</v>
      </c>
      <c r="G17" s="441">
        <f t="shared" si="0"/>
        <v>232.77188970000003</v>
      </c>
      <c r="H17" s="442">
        <f t="shared" si="1"/>
        <v>758.32100000000003</v>
      </c>
      <c r="I17" s="430"/>
      <c r="J17" s="430"/>
    </row>
    <row r="18" spans="1:18" s="24" customFormat="1" x14ac:dyDescent="0.2">
      <c r="A18" s="430"/>
      <c r="B18" s="437"/>
      <c r="C18" s="426" t="s">
        <v>96</v>
      </c>
      <c r="D18" s="427">
        <v>11.321999999999999</v>
      </c>
      <c r="E18" s="431">
        <v>997.13199999999995</v>
      </c>
      <c r="F18" s="434">
        <v>19.239999999999998</v>
      </c>
      <c r="G18" s="441">
        <f t="shared" si="0"/>
        <v>191.84819679999998</v>
      </c>
      <c r="H18" s="442">
        <f t="shared" si="1"/>
        <v>1008.454</v>
      </c>
      <c r="I18" s="430"/>
      <c r="J18" s="430"/>
    </row>
    <row r="19" spans="1:18" s="24" customFormat="1" x14ac:dyDescent="0.2">
      <c r="A19" s="430"/>
      <c r="B19" s="437"/>
      <c r="C19" s="426" t="s">
        <v>97</v>
      </c>
      <c r="D19" s="427">
        <v>26.314</v>
      </c>
      <c r="E19" s="431">
        <v>616.49</v>
      </c>
      <c r="F19" s="434">
        <v>17.05</v>
      </c>
      <c r="G19" s="441">
        <f t="shared" si="0"/>
        <v>105.11154500000001</v>
      </c>
      <c r="H19" s="442">
        <f t="shared" si="1"/>
        <v>642.80399999999997</v>
      </c>
      <c r="I19" s="430"/>
      <c r="J19" s="430"/>
    </row>
    <row r="20" spans="1:18" s="24" customFormat="1" x14ac:dyDescent="0.2">
      <c r="A20" s="430"/>
      <c r="B20" s="437"/>
      <c r="C20" s="426" t="s">
        <v>98</v>
      </c>
      <c r="D20" s="427">
        <v>53.079000000000001</v>
      </c>
      <c r="E20" s="431">
        <v>899.78700000000003</v>
      </c>
      <c r="F20" s="434">
        <v>10.92</v>
      </c>
      <c r="G20" s="441">
        <f t="shared" si="0"/>
        <v>98.256740399999998</v>
      </c>
      <c r="H20" s="442">
        <f t="shared" si="1"/>
        <v>952.86599999999999</v>
      </c>
      <c r="I20" s="430"/>
      <c r="J20" s="430"/>
    </row>
    <row r="21" spans="1:18" s="24" customFormat="1" x14ac:dyDescent="0.2">
      <c r="A21" s="430"/>
      <c r="B21" s="437"/>
      <c r="C21" s="426" t="s">
        <v>99</v>
      </c>
      <c r="D21" s="427">
        <v>0</v>
      </c>
      <c r="E21" s="431">
        <v>5.0000000000000001E-3</v>
      </c>
      <c r="F21" s="434">
        <v>89.15</v>
      </c>
      <c r="G21" s="441">
        <f t="shared" si="0"/>
        <v>4.4575000000000005E-3</v>
      </c>
      <c r="H21" s="442">
        <f t="shared" si="1"/>
        <v>5.0000000000000001E-3</v>
      </c>
      <c r="I21" s="430"/>
      <c r="J21" s="430"/>
    </row>
    <row r="22" spans="1:18" s="24" customFormat="1" x14ac:dyDescent="0.2">
      <c r="A22" s="430"/>
      <c r="B22" s="437"/>
      <c r="C22" s="426" t="s">
        <v>100</v>
      </c>
      <c r="D22" s="427">
        <v>22.521000000000001</v>
      </c>
      <c r="E22" s="431">
        <v>114.434</v>
      </c>
      <c r="F22" s="434">
        <v>23.28</v>
      </c>
      <c r="G22" s="441">
        <f t="shared" si="0"/>
        <v>26.640235200000003</v>
      </c>
      <c r="H22" s="442">
        <f t="shared" si="1"/>
        <v>136.95499999999998</v>
      </c>
      <c r="I22" s="430"/>
      <c r="J22" s="430"/>
    </row>
    <row r="23" spans="1:18" s="24" customFormat="1" x14ac:dyDescent="0.2">
      <c r="A23" s="430"/>
      <c r="B23" s="437"/>
      <c r="C23" s="426" t="s">
        <v>101</v>
      </c>
      <c r="D23" s="427">
        <v>0</v>
      </c>
      <c r="E23" s="431">
        <v>136.27799999999999</v>
      </c>
      <c r="F23" s="434">
        <v>21.96</v>
      </c>
      <c r="G23" s="441">
        <f t="shared" si="0"/>
        <v>29.926648799999999</v>
      </c>
      <c r="H23" s="442">
        <f t="shared" si="1"/>
        <v>136.27799999999999</v>
      </c>
      <c r="I23" s="430"/>
      <c r="J23" s="430"/>
    </row>
    <row r="24" spans="1:18" s="24" customFormat="1" x14ac:dyDescent="0.2">
      <c r="A24" s="430"/>
      <c r="B24" s="437"/>
      <c r="C24" s="426" t="s">
        <v>102</v>
      </c>
      <c r="D24" s="427">
        <v>4.82</v>
      </c>
      <c r="E24" s="431">
        <v>588.58900000000006</v>
      </c>
      <c r="F24" s="434">
        <v>17.22</v>
      </c>
      <c r="G24" s="441">
        <f t="shared" si="0"/>
        <v>101.35502580000001</v>
      </c>
      <c r="H24" s="442">
        <f t="shared" si="1"/>
        <v>593.40900000000011</v>
      </c>
      <c r="I24" s="430"/>
      <c r="J24" s="430"/>
    </row>
    <row r="25" spans="1:18" s="24" customFormat="1" x14ac:dyDescent="0.2">
      <c r="A25" s="430"/>
      <c r="B25" s="437"/>
      <c r="C25" s="426" t="s">
        <v>103</v>
      </c>
      <c r="D25" s="427">
        <v>1E-3</v>
      </c>
      <c r="E25" s="431">
        <v>135.77000000000001</v>
      </c>
      <c r="F25" s="434">
        <v>24.86</v>
      </c>
      <c r="G25" s="441">
        <f t="shared" si="0"/>
        <v>33.752422000000003</v>
      </c>
      <c r="H25" s="442">
        <f t="shared" si="1"/>
        <v>135.77100000000002</v>
      </c>
      <c r="I25" s="430"/>
      <c r="J25" s="430"/>
    </row>
    <row r="26" spans="1:18" s="24" customFormat="1" ht="13.5" thickBot="1" x14ac:dyDescent="0.25">
      <c r="A26" s="430"/>
      <c r="B26" s="293"/>
      <c r="C26" s="432" t="s">
        <v>104</v>
      </c>
      <c r="D26" s="435">
        <v>73.688999999999993</v>
      </c>
      <c r="E26" s="435">
        <v>174.44499999999999</v>
      </c>
      <c r="F26" s="433">
        <v>14.63</v>
      </c>
      <c r="G26" s="331">
        <f t="shared" si="0"/>
        <v>25.521303499999998</v>
      </c>
      <c r="H26" s="339">
        <f t="shared" si="1"/>
        <v>248.13399999999999</v>
      </c>
      <c r="I26" s="430"/>
      <c r="J26" s="430"/>
    </row>
    <row r="27" spans="1:18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8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8" s="24" customFormat="1" x14ac:dyDescent="0.2">
      <c r="B29" s="825" t="s">
        <v>690</v>
      </c>
      <c r="C29" s="826"/>
      <c r="D29" s="826"/>
      <c r="E29" s="826"/>
      <c r="F29" s="826"/>
      <c r="G29" s="826"/>
      <c r="H29" s="826"/>
    </row>
    <row r="30" spans="1:18" s="24" customFormat="1" x14ac:dyDescent="0.2">
      <c r="B30" s="282"/>
      <c r="C30" s="282" t="s">
        <v>688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8" s="23" customFormat="1" x14ac:dyDescent="0.2">
      <c r="B31" s="436" t="s">
        <v>92</v>
      </c>
      <c r="C31" s="426" t="s">
        <v>119</v>
      </c>
      <c r="D31" s="427"/>
      <c r="E31" s="429"/>
      <c r="F31" s="434"/>
      <c r="G31" s="441">
        <f>E31*F31/100</f>
        <v>0</v>
      </c>
      <c r="H31" s="442">
        <f>SUM(D31,E31)</f>
        <v>0</v>
      </c>
      <c r="K31"/>
      <c r="L31"/>
      <c r="M31"/>
      <c r="N31"/>
      <c r="O31"/>
      <c r="P31"/>
      <c r="Q31"/>
      <c r="R31"/>
    </row>
    <row r="32" spans="1:18" s="23" customFormat="1" x14ac:dyDescent="0.2">
      <c r="B32" s="436"/>
      <c r="C32" s="426" t="s">
        <v>120</v>
      </c>
      <c r="D32" s="427"/>
      <c r="E32" s="429"/>
      <c r="F32" s="434"/>
      <c r="G32" s="441">
        <f t="shared" ref="G32:G37" si="2">E32*F32/100</f>
        <v>0</v>
      </c>
      <c r="H32" s="442">
        <f t="shared" ref="H32:H37" si="3">SUM(D32,E32)</f>
        <v>0</v>
      </c>
      <c r="K32"/>
      <c r="L32"/>
      <c r="M32" s="530"/>
      <c r="N32" s="530"/>
      <c r="O32" s="530"/>
      <c r="P32" s="530"/>
      <c r="Q32" s="530"/>
      <c r="R32" s="530"/>
    </row>
    <row r="33" spans="2:18" s="23" customFormat="1" x14ac:dyDescent="0.2">
      <c r="B33" s="436"/>
      <c r="C33" s="426" t="s">
        <v>121</v>
      </c>
      <c r="D33" s="427"/>
      <c r="E33" s="429"/>
      <c r="F33" s="434"/>
      <c r="G33" s="441">
        <f t="shared" si="2"/>
        <v>0</v>
      </c>
      <c r="H33" s="442">
        <f t="shared" si="3"/>
        <v>0</v>
      </c>
      <c r="K33"/>
      <c r="L33"/>
      <c r="M33" s="530"/>
      <c r="N33" s="530"/>
      <c r="O33" s="530"/>
      <c r="P33" s="530"/>
      <c r="Q33" s="530"/>
      <c r="R33" s="530"/>
    </row>
    <row r="34" spans="2:18" s="23" customFormat="1" x14ac:dyDescent="0.2">
      <c r="B34" s="436"/>
      <c r="C34" s="426" t="s">
        <v>122</v>
      </c>
      <c r="D34" s="427"/>
      <c r="E34" s="429"/>
      <c r="F34" s="434"/>
      <c r="G34" s="441">
        <f t="shared" si="2"/>
        <v>0</v>
      </c>
      <c r="H34" s="442">
        <f t="shared" si="3"/>
        <v>0</v>
      </c>
      <c r="K34"/>
      <c r="L34"/>
      <c r="M34"/>
      <c r="N34"/>
      <c r="O34"/>
      <c r="P34"/>
      <c r="Q34"/>
      <c r="R34"/>
    </row>
    <row r="35" spans="2:18" s="23" customFormat="1" x14ac:dyDescent="0.2">
      <c r="B35" s="436"/>
      <c r="C35" s="426" t="s">
        <v>123</v>
      </c>
      <c r="D35" s="427"/>
      <c r="E35" s="429"/>
      <c r="F35" s="434"/>
      <c r="G35" s="441">
        <f t="shared" si="2"/>
        <v>0</v>
      </c>
      <c r="H35" s="442">
        <f t="shared" si="3"/>
        <v>0</v>
      </c>
      <c r="K35"/>
      <c r="L35"/>
      <c r="M35"/>
      <c r="N35"/>
      <c r="O35"/>
      <c r="P35"/>
      <c r="Q35"/>
      <c r="R35"/>
    </row>
    <row r="36" spans="2:18" s="23" customFormat="1" x14ac:dyDescent="0.2">
      <c r="B36" s="436"/>
      <c r="C36" s="426" t="s">
        <v>124</v>
      </c>
      <c r="D36" s="427"/>
      <c r="E36" s="429"/>
      <c r="F36" s="434"/>
      <c r="G36" s="441">
        <f t="shared" si="2"/>
        <v>0</v>
      </c>
      <c r="H36" s="442">
        <f t="shared" si="3"/>
        <v>0</v>
      </c>
      <c r="K36"/>
      <c r="L36"/>
      <c r="M36"/>
      <c r="N36"/>
      <c r="O36"/>
      <c r="P36"/>
      <c r="Q36"/>
      <c r="R36"/>
    </row>
    <row r="37" spans="2:18" s="23" customFormat="1" x14ac:dyDescent="0.2">
      <c r="B37" s="436"/>
      <c r="C37" s="426" t="s">
        <v>125</v>
      </c>
      <c r="D37" s="427"/>
      <c r="E37" s="429"/>
      <c r="F37" s="434"/>
      <c r="G37" s="441">
        <f t="shared" si="2"/>
        <v>0</v>
      </c>
      <c r="H37" s="442">
        <f t="shared" si="3"/>
        <v>0</v>
      </c>
      <c r="K37"/>
      <c r="L37"/>
      <c r="M37"/>
      <c r="N37"/>
      <c r="O37"/>
      <c r="P37"/>
      <c r="Q37"/>
      <c r="R37"/>
    </row>
    <row r="38" spans="2:18" s="23" customFormat="1" x14ac:dyDescent="0.2">
      <c r="B38" s="436"/>
      <c r="C38" s="426"/>
      <c r="D38" s="427"/>
      <c r="E38" s="429"/>
      <c r="F38" s="434"/>
      <c r="G38" s="443"/>
      <c r="H38" s="444"/>
      <c r="K38"/>
      <c r="L38"/>
      <c r="M38"/>
      <c r="N38"/>
      <c r="O38"/>
      <c r="P38"/>
      <c r="Q38"/>
      <c r="R38"/>
    </row>
    <row r="39" spans="2:18" s="23" customFormat="1" x14ac:dyDescent="0.2">
      <c r="B39" s="436" t="s">
        <v>105</v>
      </c>
      <c r="C39" s="426" t="s">
        <v>119</v>
      </c>
      <c r="D39" s="427"/>
      <c r="E39" s="429"/>
      <c r="F39" s="434"/>
      <c r="G39" s="441">
        <f>E39*F39/100</f>
        <v>0</v>
      </c>
      <c r="H39" s="442">
        <f>SUM(D39,E39)</f>
        <v>0</v>
      </c>
      <c r="K39"/>
      <c r="L39"/>
      <c r="M39"/>
      <c r="N39"/>
      <c r="O39"/>
      <c r="P39"/>
      <c r="Q39"/>
      <c r="R39"/>
    </row>
    <row r="40" spans="2:18" s="23" customFormat="1" x14ac:dyDescent="0.2">
      <c r="B40" s="436"/>
      <c r="C40" s="426" t="s">
        <v>120</v>
      </c>
      <c r="D40" s="427"/>
      <c r="E40" s="429"/>
      <c r="F40" s="434"/>
      <c r="G40" s="441">
        <f t="shared" ref="G40:G45" si="4">E40*F40/100</f>
        <v>0</v>
      </c>
      <c r="H40" s="442">
        <f t="shared" ref="H40:H45" si="5">SUM(D40,E40)</f>
        <v>0</v>
      </c>
      <c r="K40"/>
      <c r="L40"/>
      <c r="M40"/>
      <c r="N40"/>
      <c r="O40"/>
      <c r="P40"/>
      <c r="Q40"/>
      <c r="R40"/>
    </row>
    <row r="41" spans="2:18" s="23" customFormat="1" x14ac:dyDescent="0.2">
      <c r="B41" s="436"/>
      <c r="C41" s="426" t="s">
        <v>121</v>
      </c>
      <c r="D41" s="427"/>
      <c r="E41" s="429"/>
      <c r="F41" s="434"/>
      <c r="G41" s="441">
        <f t="shared" si="4"/>
        <v>0</v>
      </c>
      <c r="H41" s="442">
        <f t="shared" si="5"/>
        <v>0</v>
      </c>
      <c r="K41"/>
      <c r="L41"/>
      <c r="M41"/>
      <c r="N41"/>
      <c r="O41"/>
      <c r="P41"/>
      <c r="Q41"/>
      <c r="R41"/>
    </row>
    <row r="42" spans="2:18" s="23" customFormat="1" x14ac:dyDescent="0.2">
      <c r="B42" s="436"/>
      <c r="C42" s="426" t="s">
        <v>122</v>
      </c>
      <c r="D42" s="427"/>
      <c r="E42" s="429"/>
      <c r="F42" s="434"/>
      <c r="G42" s="441">
        <f t="shared" si="4"/>
        <v>0</v>
      </c>
      <c r="H42" s="442">
        <f t="shared" si="5"/>
        <v>0</v>
      </c>
      <c r="K42"/>
      <c r="L42"/>
      <c r="M42"/>
      <c r="N42"/>
      <c r="O42"/>
      <c r="P42"/>
      <c r="Q42"/>
      <c r="R42"/>
    </row>
    <row r="43" spans="2:18" s="23" customFormat="1" x14ac:dyDescent="0.2">
      <c r="B43" s="436"/>
      <c r="C43" s="426" t="s">
        <v>123</v>
      </c>
      <c r="D43" s="427"/>
      <c r="E43" s="429"/>
      <c r="F43" s="434"/>
      <c r="G43" s="441">
        <f t="shared" si="4"/>
        <v>0</v>
      </c>
      <c r="H43" s="442">
        <f t="shared" si="5"/>
        <v>0</v>
      </c>
    </row>
    <row r="44" spans="2:18" s="23" customFormat="1" x14ac:dyDescent="0.2">
      <c r="B44" s="436"/>
      <c r="C44" s="426" t="s">
        <v>124</v>
      </c>
      <c r="D44" s="427"/>
      <c r="E44" s="429"/>
      <c r="F44" s="434"/>
      <c r="G44" s="441">
        <f t="shared" si="4"/>
        <v>0</v>
      </c>
      <c r="H44" s="442">
        <f t="shared" si="5"/>
        <v>0</v>
      </c>
      <c r="L44" s="426"/>
      <c r="M44" s="341"/>
      <c r="O44" s="341"/>
      <c r="Q44" s="341"/>
    </row>
    <row r="45" spans="2:18" s="23" customFormat="1" x14ac:dyDescent="0.2">
      <c r="B45" s="436"/>
      <c r="C45" s="426" t="s">
        <v>125</v>
      </c>
      <c r="D45" s="427"/>
      <c r="E45" s="429"/>
      <c r="F45" s="434"/>
      <c r="G45" s="441">
        <f t="shared" si="4"/>
        <v>0</v>
      </c>
      <c r="H45" s="442">
        <f t="shared" si="5"/>
        <v>0</v>
      </c>
      <c r="L45" s="426"/>
      <c r="M45" s="341"/>
      <c r="O45" s="341"/>
      <c r="Q45" s="341"/>
    </row>
    <row r="46" spans="2:18" s="23" customFormat="1" x14ac:dyDescent="0.2">
      <c r="B46" s="436"/>
      <c r="C46" s="426"/>
      <c r="D46" s="427"/>
      <c r="E46" s="429"/>
      <c r="F46" s="434"/>
      <c r="G46" s="443"/>
      <c r="H46" s="444"/>
      <c r="L46" s="426"/>
      <c r="M46" s="341"/>
      <c r="O46" s="341"/>
      <c r="Q46" s="341"/>
    </row>
    <row r="47" spans="2:18" s="23" customFormat="1" x14ac:dyDescent="0.2">
      <c r="B47" s="436" t="s">
        <v>106</v>
      </c>
      <c r="C47" s="426" t="s">
        <v>119</v>
      </c>
      <c r="D47" s="427"/>
      <c r="E47" s="429"/>
      <c r="F47" s="434"/>
      <c r="G47" s="441">
        <f>E47*F47/100</f>
        <v>0</v>
      </c>
      <c r="H47" s="442">
        <f>SUM(D47,E47)</f>
        <v>0</v>
      </c>
    </row>
    <row r="48" spans="2:18" s="23" customFormat="1" x14ac:dyDescent="0.2">
      <c r="B48" s="436"/>
      <c r="C48" s="426" t="s">
        <v>120</v>
      </c>
      <c r="D48" s="427"/>
      <c r="E48" s="429"/>
      <c r="F48" s="434"/>
      <c r="G48" s="441">
        <f t="shared" ref="G48:G53" si="6">E48*F48/100</f>
        <v>0</v>
      </c>
      <c r="H48" s="442">
        <f t="shared" ref="H48:H53" si="7">SUM(D48,E48)</f>
        <v>0</v>
      </c>
    </row>
    <row r="49" spans="2:8" s="23" customFormat="1" x14ac:dyDescent="0.2">
      <c r="B49" s="436"/>
      <c r="C49" s="426" t="s">
        <v>121</v>
      </c>
      <c r="D49" s="427"/>
      <c r="E49" s="429"/>
      <c r="F49" s="434"/>
      <c r="G49" s="441">
        <f t="shared" si="6"/>
        <v>0</v>
      </c>
      <c r="H49" s="442">
        <f t="shared" si="7"/>
        <v>0</v>
      </c>
    </row>
    <row r="50" spans="2:8" s="23" customFormat="1" x14ac:dyDescent="0.2">
      <c r="B50" s="436"/>
      <c r="C50" s="426" t="s">
        <v>122</v>
      </c>
      <c r="D50" s="427"/>
      <c r="E50" s="429"/>
      <c r="F50" s="434"/>
      <c r="G50" s="441">
        <f t="shared" si="6"/>
        <v>0</v>
      </c>
      <c r="H50" s="442">
        <f t="shared" si="7"/>
        <v>0</v>
      </c>
    </row>
    <row r="51" spans="2:8" s="23" customFormat="1" x14ac:dyDescent="0.2">
      <c r="B51" s="436"/>
      <c r="C51" s="426" t="s">
        <v>123</v>
      </c>
      <c r="D51" s="427"/>
      <c r="E51" s="429"/>
      <c r="F51" s="434"/>
      <c r="G51" s="441">
        <f t="shared" si="6"/>
        <v>0</v>
      </c>
      <c r="H51" s="442">
        <f t="shared" si="7"/>
        <v>0</v>
      </c>
    </row>
    <row r="52" spans="2:8" s="23" customFormat="1" x14ac:dyDescent="0.2">
      <c r="B52" s="436"/>
      <c r="C52" s="426" t="s">
        <v>124</v>
      </c>
      <c r="D52" s="427"/>
      <c r="E52" s="429"/>
      <c r="F52" s="434"/>
      <c r="G52" s="441">
        <f t="shared" si="6"/>
        <v>0</v>
      </c>
      <c r="H52" s="442">
        <f t="shared" si="7"/>
        <v>0</v>
      </c>
    </row>
    <row r="53" spans="2:8" s="23" customFormat="1" ht="13.5" thickBot="1" x14ac:dyDescent="0.25">
      <c r="B53" s="293"/>
      <c r="C53" s="432" t="s">
        <v>125</v>
      </c>
      <c r="D53" s="435"/>
      <c r="E53" s="435"/>
      <c r="F53" s="433"/>
      <c r="G53" s="331">
        <f t="shared" si="6"/>
        <v>0</v>
      </c>
      <c r="H53" s="339">
        <f t="shared" si="7"/>
        <v>0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825" t="s">
        <v>690</v>
      </c>
      <c r="C56" s="826"/>
      <c r="D56" s="826"/>
      <c r="E56" s="826"/>
      <c r="F56" s="826"/>
      <c r="G56" s="826"/>
      <c r="H56" s="826"/>
    </row>
    <row r="57" spans="2:8" s="23" customFormat="1" ht="25.5" x14ac:dyDescent="0.2">
      <c r="B57" s="282"/>
      <c r="C57" s="529" t="s">
        <v>689</v>
      </c>
      <c r="D57" s="440" t="s">
        <v>78</v>
      </c>
      <c r="E57" s="440" t="s">
        <v>308</v>
      </c>
      <c r="F57" s="440" t="s">
        <v>82</v>
      </c>
      <c r="G57" s="440" t="s">
        <v>309</v>
      </c>
      <c r="H57" s="440" t="s">
        <v>486</v>
      </c>
    </row>
    <row r="58" spans="2:8" s="23" customFormat="1" x14ac:dyDescent="0.2">
      <c r="B58" s="436" t="s">
        <v>92</v>
      </c>
      <c r="C58" s="426" t="s">
        <v>127</v>
      </c>
      <c r="D58" s="427"/>
      <c r="E58" s="429"/>
      <c r="F58" s="434"/>
      <c r="G58" s="441">
        <f>E58*F58/100</f>
        <v>0</v>
      </c>
      <c r="H58" s="442">
        <f t="shared" ref="H58:H86" si="8">SUM(D58,E58)</f>
        <v>0</v>
      </c>
    </row>
    <row r="59" spans="2:8" s="23" customFormat="1" x14ac:dyDescent="0.2">
      <c r="B59" s="436"/>
      <c r="C59" s="426" t="s">
        <v>128</v>
      </c>
      <c r="D59" s="427"/>
      <c r="E59" s="429"/>
      <c r="F59" s="434"/>
      <c r="G59" s="441">
        <f t="shared" ref="G59:G66" si="9">E59*F59/100</f>
        <v>0</v>
      </c>
      <c r="H59" s="442">
        <f t="shared" si="8"/>
        <v>0</v>
      </c>
    </row>
    <row r="60" spans="2:8" s="23" customFormat="1" x14ac:dyDescent="0.2">
      <c r="B60" s="436"/>
      <c r="C60" s="426" t="s">
        <v>129</v>
      </c>
      <c r="D60" s="427"/>
      <c r="E60" s="429"/>
      <c r="F60" s="434"/>
      <c r="G60" s="441">
        <f t="shared" si="9"/>
        <v>0</v>
      </c>
      <c r="H60" s="442">
        <f t="shared" si="8"/>
        <v>0</v>
      </c>
    </row>
    <row r="61" spans="2:8" s="23" customFormat="1" x14ac:dyDescent="0.2">
      <c r="B61" s="436"/>
      <c r="C61" s="426" t="s">
        <v>130</v>
      </c>
      <c r="D61" s="427"/>
      <c r="E61" s="429"/>
      <c r="F61" s="434"/>
      <c r="G61" s="441">
        <f t="shared" si="9"/>
        <v>0</v>
      </c>
      <c r="H61" s="442">
        <f t="shared" si="8"/>
        <v>0</v>
      </c>
    </row>
    <row r="62" spans="2:8" s="23" customFormat="1" x14ac:dyDescent="0.2">
      <c r="B62" s="436"/>
      <c r="C62" s="426" t="s">
        <v>131</v>
      </c>
      <c r="D62" s="427"/>
      <c r="E62" s="429"/>
      <c r="F62" s="434"/>
      <c r="G62" s="441">
        <f t="shared" si="9"/>
        <v>0</v>
      </c>
      <c r="H62" s="442">
        <f t="shared" si="8"/>
        <v>0</v>
      </c>
    </row>
    <row r="63" spans="2:8" s="23" customFormat="1" x14ac:dyDescent="0.2">
      <c r="B63" s="436"/>
      <c r="C63" s="426" t="s">
        <v>132</v>
      </c>
      <c r="D63" s="427"/>
      <c r="E63" s="429"/>
      <c r="F63" s="434"/>
      <c r="G63" s="441">
        <f t="shared" si="9"/>
        <v>0</v>
      </c>
      <c r="H63" s="442">
        <f t="shared" si="8"/>
        <v>0</v>
      </c>
    </row>
    <row r="64" spans="2:8" s="23" customFormat="1" x14ac:dyDescent="0.2">
      <c r="B64" s="436"/>
      <c r="C64" s="426" t="s">
        <v>133</v>
      </c>
      <c r="D64" s="427"/>
      <c r="E64" s="429"/>
      <c r="F64" s="434"/>
      <c r="G64" s="441">
        <f t="shared" si="9"/>
        <v>0</v>
      </c>
      <c r="H64" s="442">
        <f t="shared" si="8"/>
        <v>0</v>
      </c>
    </row>
    <row r="65" spans="2:8" s="23" customFormat="1" x14ac:dyDescent="0.2">
      <c r="B65" s="436"/>
      <c r="C65" s="426" t="s">
        <v>134</v>
      </c>
      <c r="D65" s="427"/>
      <c r="E65" s="429"/>
      <c r="F65" s="434"/>
      <c r="G65" s="441">
        <f t="shared" si="9"/>
        <v>0</v>
      </c>
      <c r="H65" s="442">
        <f t="shared" si="8"/>
        <v>0</v>
      </c>
    </row>
    <row r="66" spans="2:8" s="23" customFormat="1" x14ac:dyDescent="0.2">
      <c r="B66" s="436"/>
      <c r="C66" s="426" t="s">
        <v>135</v>
      </c>
      <c r="D66" s="427"/>
      <c r="E66" s="429"/>
      <c r="F66" s="434"/>
      <c r="G66" s="441">
        <f t="shared" si="9"/>
        <v>0</v>
      </c>
      <c r="H66" s="442">
        <f t="shared" si="8"/>
        <v>0</v>
      </c>
    </row>
    <row r="67" spans="2:8" s="23" customFormat="1" x14ac:dyDescent="0.2">
      <c r="B67" s="436"/>
      <c r="C67" s="426"/>
      <c r="D67" s="427"/>
      <c r="E67" s="429"/>
      <c r="F67" s="434"/>
      <c r="G67" s="429"/>
      <c r="H67" s="438"/>
    </row>
    <row r="68" spans="2:8" s="23" customFormat="1" x14ac:dyDescent="0.2">
      <c r="B68" s="436" t="s">
        <v>105</v>
      </c>
      <c r="C68" s="426" t="s">
        <v>127</v>
      </c>
      <c r="D68" s="427"/>
      <c r="E68" s="429"/>
      <c r="F68" s="434"/>
      <c r="G68" s="441">
        <f t="shared" ref="G68:G76" si="10">E68*F68/100</f>
        <v>0</v>
      </c>
      <c r="H68" s="442">
        <f t="shared" si="8"/>
        <v>0</v>
      </c>
    </row>
    <row r="69" spans="2:8" s="23" customFormat="1" x14ac:dyDescent="0.2">
      <c r="B69" s="436"/>
      <c r="C69" s="426" t="s">
        <v>128</v>
      </c>
      <c r="D69" s="427"/>
      <c r="E69" s="429"/>
      <c r="F69" s="434"/>
      <c r="G69" s="441">
        <f t="shared" si="10"/>
        <v>0</v>
      </c>
      <c r="H69" s="442">
        <f t="shared" si="8"/>
        <v>0</v>
      </c>
    </row>
    <row r="70" spans="2:8" s="23" customFormat="1" x14ac:dyDescent="0.2">
      <c r="B70" s="436"/>
      <c r="C70" s="426" t="s">
        <v>129</v>
      </c>
      <c r="D70" s="427"/>
      <c r="E70" s="429"/>
      <c r="F70" s="434"/>
      <c r="G70" s="441">
        <f t="shared" si="10"/>
        <v>0</v>
      </c>
      <c r="H70" s="442">
        <f t="shared" si="8"/>
        <v>0</v>
      </c>
    </row>
    <row r="71" spans="2:8" s="23" customFormat="1" x14ac:dyDescent="0.2">
      <c r="B71" s="436"/>
      <c r="C71" s="426" t="s">
        <v>130</v>
      </c>
      <c r="D71" s="427"/>
      <c r="E71" s="429"/>
      <c r="F71" s="434"/>
      <c r="G71" s="441">
        <f t="shared" si="10"/>
        <v>0</v>
      </c>
      <c r="H71" s="442">
        <f t="shared" si="8"/>
        <v>0</v>
      </c>
    </row>
    <row r="72" spans="2:8" s="23" customFormat="1" x14ac:dyDescent="0.2">
      <c r="B72" s="436"/>
      <c r="C72" s="426" t="s">
        <v>131</v>
      </c>
      <c r="D72" s="427"/>
      <c r="E72" s="429"/>
      <c r="F72" s="434"/>
      <c r="G72" s="441">
        <f t="shared" si="10"/>
        <v>0</v>
      </c>
      <c r="H72" s="442">
        <f t="shared" si="8"/>
        <v>0</v>
      </c>
    </row>
    <row r="73" spans="2:8" s="23" customFormat="1" x14ac:dyDescent="0.2">
      <c r="B73" s="436"/>
      <c r="C73" s="426" t="s">
        <v>132</v>
      </c>
      <c r="D73" s="427"/>
      <c r="E73" s="429"/>
      <c r="F73" s="434"/>
      <c r="G73" s="441">
        <f t="shared" si="10"/>
        <v>0</v>
      </c>
      <c r="H73" s="442">
        <f t="shared" si="8"/>
        <v>0</v>
      </c>
    </row>
    <row r="74" spans="2:8" s="23" customFormat="1" x14ac:dyDescent="0.2">
      <c r="B74" s="436"/>
      <c r="C74" s="426" t="s">
        <v>133</v>
      </c>
      <c r="D74" s="427"/>
      <c r="E74" s="429"/>
      <c r="F74" s="434"/>
      <c r="G74" s="441">
        <f t="shared" si="10"/>
        <v>0</v>
      </c>
      <c r="H74" s="442">
        <f t="shared" si="8"/>
        <v>0</v>
      </c>
    </row>
    <row r="75" spans="2:8" s="23" customFormat="1" x14ac:dyDescent="0.2">
      <c r="B75" s="436"/>
      <c r="C75" s="426" t="s">
        <v>134</v>
      </c>
      <c r="D75" s="427"/>
      <c r="E75" s="429"/>
      <c r="F75" s="434"/>
      <c r="G75" s="441">
        <f t="shared" si="10"/>
        <v>0</v>
      </c>
      <c r="H75" s="442">
        <f t="shared" si="8"/>
        <v>0</v>
      </c>
    </row>
    <row r="76" spans="2:8" s="23" customFormat="1" x14ac:dyDescent="0.2">
      <c r="B76" s="436"/>
      <c r="C76" s="426" t="s">
        <v>135</v>
      </c>
      <c r="D76" s="427"/>
      <c r="E76" s="429"/>
      <c r="F76" s="434"/>
      <c r="G76" s="441">
        <f t="shared" si="10"/>
        <v>0</v>
      </c>
      <c r="H76" s="442">
        <f t="shared" si="8"/>
        <v>0</v>
      </c>
    </row>
    <row r="77" spans="2:8" s="23" customFormat="1" x14ac:dyDescent="0.2">
      <c r="B77" s="436"/>
      <c r="C77" s="426"/>
      <c r="D77" s="427"/>
      <c r="E77" s="429"/>
      <c r="F77" s="434"/>
      <c r="G77" s="429"/>
      <c r="H77" s="438"/>
    </row>
    <row r="78" spans="2:8" s="23" customFormat="1" x14ac:dyDescent="0.2">
      <c r="B78" s="436" t="s">
        <v>106</v>
      </c>
      <c r="C78" s="426" t="s">
        <v>127</v>
      </c>
      <c r="D78" s="427"/>
      <c r="E78" s="429"/>
      <c r="F78" s="434"/>
      <c r="G78" s="441">
        <f t="shared" ref="G78:G86" si="11">E78*F78/100</f>
        <v>0</v>
      </c>
      <c r="H78" s="442">
        <f t="shared" si="8"/>
        <v>0</v>
      </c>
    </row>
    <row r="79" spans="2:8" s="23" customFormat="1" x14ac:dyDescent="0.2">
      <c r="B79" s="436"/>
      <c r="C79" s="426" t="s">
        <v>128</v>
      </c>
      <c r="D79" s="427"/>
      <c r="E79" s="429"/>
      <c r="F79" s="434"/>
      <c r="G79" s="441">
        <f t="shared" si="11"/>
        <v>0</v>
      </c>
      <c r="H79" s="442">
        <f t="shared" si="8"/>
        <v>0</v>
      </c>
    </row>
    <row r="80" spans="2:8" s="23" customFormat="1" x14ac:dyDescent="0.2">
      <c r="B80" s="436"/>
      <c r="C80" s="426" t="s">
        <v>129</v>
      </c>
      <c r="D80" s="427"/>
      <c r="E80" s="429"/>
      <c r="F80" s="434"/>
      <c r="G80" s="441">
        <f t="shared" si="11"/>
        <v>0</v>
      </c>
      <c r="H80" s="442">
        <f t="shared" si="8"/>
        <v>0</v>
      </c>
    </row>
    <row r="81" spans="2:8" s="23" customFormat="1" x14ac:dyDescent="0.2">
      <c r="B81" s="436"/>
      <c r="C81" s="426" t="s">
        <v>130</v>
      </c>
      <c r="D81" s="427"/>
      <c r="E81" s="429"/>
      <c r="F81" s="434"/>
      <c r="G81" s="441">
        <f t="shared" si="11"/>
        <v>0</v>
      </c>
      <c r="H81" s="442">
        <f t="shared" si="8"/>
        <v>0</v>
      </c>
    </row>
    <row r="82" spans="2:8" s="23" customFormat="1" x14ac:dyDescent="0.2">
      <c r="B82" s="436"/>
      <c r="C82" s="426" t="s">
        <v>131</v>
      </c>
      <c r="D82" s="427"/>
      <c r="E82" s="429"/>
      <c r="F82" s="434"/>
      <c r="G82" s="441">
        <f t="shared" si="11"/>
        <v>0</v>
      </c>
      <c r="H82" s="442">
        <f t="shared" si="8"/>
        <v>0</v>
      </c>
    </row>
    <row r="83" spans="2:8" s="23" customFormat="1" x14ac:dyDescent="0.2">
      <c r="B83" s="436"/>
      <c r="C83" s="426" t="s">
        <v>132</v>
      </c>
      <c r="D83" s="427"/>
      <c r="E83" s="429"/>
      <c r="F83" s="434"/>
      <c r="G83" s="441">
        <f t="shared" si="11"/>
        <v>0</v>
      </c>
      <c r="H83" s="442">
        <f t="shared" si="8"/>
        <v>0</v>
      </c>
    </row>
    <row r="84" spans="2:8" s="23" customFormat="1" x14ac:dyDescent="0.2">
      <c r="B84" s="436"/>
      <c r="C84" s="426" t="s">
        <v>133</v>
      </c>
      <c r="D84" s="427"/>
      <c r="E84" s="429"/>
      <c r="F84" s="434"/>
      <c r="G84" s="441">
        <f t="shared" si="11"/>
        <v>0</v>
      </c>
      <c r="H84" s="442">
        <f t="shared" si="8"/>
        <v>0</v>
      </c>
    </row>
    <row r="85" spans="2:8" s="23" customFormat="1" x14ac:dyDescent="0.2">
      <c r="B85" s="436"/>
      <c r="C85" s="426" t="s">
        <v>134</v>
      </c>
      <c r="D85" s="427"/>
      <c r="E85" s="429"/>
      <c r="F85" s="434"/>
      <c r="G85" s="441">
        <f t="shared" si="11"/>
        <v>0</v>
      </c>
      <c r="H85" s="442">
        <f t="shared" si="8"/>
        <v>0</v>
      </c>
    </row>
    <row r="86" spans="2:8" ht="13.5" thickBot="1" x14ac:dyDescent="0.25">
      <c r="B86" s="293"/>
      <c r="C86" s="432" t="s">
        <v>135</v>
      </c>
      <c r="D86" s="435"/>
      <c r="E86" s="435"/>
      <c r="F86" s="433"/>
      <c r="G86" s="331">
        <f t="shared" si="11"/>
        <v>0</v>
      </c>
      <c r="H86" s="339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96" t="s">
        <v>77</v>
      </c>
      <c r="C5" s="171" t="s">
        <v>78</v>
      </c>
      <c r="D5" s="898" t="s">
        <v>79</v>
      </c>
      <c r="E5" s="898"/>
      <c r="F5" s="247" t="s">
        <v>80</v>
      </c>
    </row>
    <row r="6" spans="2:6" ht="30" customHeight="1" x14ac:dyDescent="0.2">
      <c r="B6" s="897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6" ht="15" customHeight="1" x14ac:dyDescent="0.2">
      <c r="B7" s="216" t="s">
        <v>83</v>
      </c>
      <c r="C7" s="217"/>
      <c r="D7" s="217"/>
      <c r="E7" s="217"/>
      <c r="F7" s="217"/>
    </row>
    <row r="8" spans="2:6" ht="15" customHeight="1" x14ac:dyDescent="0.2">
      <c r="B8" s="218" t="s">
        <v>84</v>
      </c>
      <c r="C8" s="43">
        <f>'Section 3 data'!$D$8</f>
        <v>1966.5740000000001</v>
      </c>
      <c r="D8" s="44">
        <f>'Section 3 data'!$E$8</f>
        <v>2995.3789999999999</v>
      </c>
      <c r="E8" s="201">
        <f>'Section 3 data'!$F$8</f>
        <v>14.62</v>
      </c>
      <c r="F8" s="202">
        <f>SUM(C8,D8)</f>
        <v>4961.9529999999995</v>
      </c>
    </row>
    <row r="9" spans="2:6" ht="15" customHeight="1" x14ac:dyDescent="0.2">
      <c r="B9" s="218" t="s">
        <v>85</v>
      </c>
      <c r="C9" s="43">
        <f>'Section 3 data'!$D$9</f>
        <v>116.925</v>
      </c>
      <c r="D9" s="44">
        <f>'Section 3 data'!$E$9</f>
        <v>874.78399999999999</v>
      </c>
      <c r="E9" s="201">
        <f>'Section 3 data'!$F$9</f>
        <v>19.22</v>
      </c>
      <c r="F9" s="202">
        <f t="shared" ref="F9:F16" si="0">SUM(C9,D9)</f>
        <v>991.70899999999995</v>
      </c>
    </row>
    <row r="10" spans="2:6" ht="15" customHeight="1" x14ac:dyDescent="0.2">
      <c r="B10" s="218" t="s">
        <v>86</v>
      </c>
      <c r="C10" s="43">
        <f>'Section 3 data'!$D$10</f>
        <v>9.1039999999999992</v>
      </c>
      <c r="D10" s="44">
        <f>'Section 3 data'!$E$10</f>
        <v>2.0630000000000002</v>
      </c>
      <c r="E10" s="201">
        <f>'Section 3 data'!$F$10</f>
        <v>71.08</v>
      </c>
      <c r="F10" s="202">
        <f t="shared" si="0"/>
        <v>11.167</v>
      </c>
    </row>
    <row r="11" spans="2:6" ht="15" customHeight="1" x14ac:dyDescent="0.2">
      <c r="B11" s="218" t="s">
        <v>87</v>
      </c>
      <c r="C11" s="43">
        <f>'Section 3 data'!$D$11</f>
        <v>78.212000000000003</v>
      </c>
      <c r="D11" s="44">
        <f>'Section 3 data'!$E$11</f>
        <v>553.46500000000003</v>
      </c>
      <c r="E11" s="201">
        <f>'Section 3 data'!$F$11</f>
        <v>24.79</v>
      </c>
      <c r="F11" s="202">
        <f t="shared" si="0"/>
        <v>631.67700000000002</v>
      </c>
    </row>
    <row r="12" spans="2:6" ht="15" customHeight="1" x14ac:dyDescent="0.2">
      <c r="B12" s="218" t="s">
        <v>88</v>
      </c>
      <c r="C12" s="43">
        <f>'Section 3 data'!$D$12</f>
        <v>275.27499999999998</v>
      </c>
      <c r="D12" s="44">
        <f>'Section 3 data'!$E$12</f>
        <v>1305.702</v>
      </c>
      <c r="E12" s="201">
        <f>'Section 3 data'!$F$12</f>
        <v>16.46</v>
      </c>
      <c r="F12" s="202">
        <f t="shared" si="0"/>
        <v>1580.9769999999999</v>
      </c>
    </row>
    <row r="13" spans="2:6" ht="15" customHeight="1" x14ac:dyDescent="0.2">
      <c r="B13" s="218" t="s">
        <v>89</v>
      </c>
      <c r="C13" s="43">
        <f>'Section 3 data'!$D$13</f>
        <v>91.052000000000007</v>
      </c>
      <c r="D13" s="44">
        <f>'Section 3 data'!$E$13</f>
        <v>36.136000000000003</v>
      </c>
      <c r="E13" s="201">
        <f>'Section 3 data'!$F$13</f>
        <v>57.98</v>
      </c>
      <c r="F13" s="202">
        <f t="shared" si="0"/>
        <v>127.18800000000002</v>
      </c>
    </row>
    <row r="14" spans="2:6" ht="15" customHeight="1" x14ac:dyDescent="0.2">
      <c r="B14" s="218" t="s">
        <v>90</v>
      </c>
      <c r="C14" s="43">
        <f>'Section 3 data'!$D$14</f>
        <v>118.952</v>
      </c>
      <c r="D14" s="44">
        <f>'Section 3 data'!$E$14</f>
        <v>138.209</v>
      </c>
      <c r="E14" s="201">
        <f>'Section 3 data'!$F$14</f>
        <v>61.1</v>
      </c>
      <c r="F14" s="202">
        <f t="shared" si="0"/>
        <v>257.161</v>
      </c>
    </row>
    <row r="15" spans="2:6" ht="15" customHeight="1" x14ac:dyDescent="0.2">
      <c r="B15" s="218" t="s">
        <v>91</v>
      </c>
      <c r="C15" s="43">
        <f>'Section 3 data'!$D$15</f>
        <v>55.987000000000002</v>
      </c>
      <c r="D15" s="44">
        <f>'Section 3 data'!$E$15</f>
        <v>180.80500000000001</v>
      </c>
      <c r="E15" s="201">
        <f>'Section 3 data'!$F$15</f>
        <v>49.64</v>
      </c>
      <c r="F15" s="202">
        <f t="shared" si="0"/>
        <v>236.792</v>
      </c>
    </row>
    <row r="16" spans="2:6" ht="15" customHeight="1" x14ac:dyDescent="0.2">
      <c r="B16" s="222" t="s">
        <v>92</v>
      </c>
      <c r="C16" s="203">
        <f>'Section 3 data'!$D$6</f>
        <v>2712.08</v>
      </c>
      <c r="D16" s="204">
        <f>'Section 3 data'!$E$6</f>
        <v>6126.6009999999997</v>
      </c>
      <c r="E16" s="205">
        <f>'Section 3 data'!$F$6</f>
        <v>7.2</v>
      </c>
      <c r="F16" s="206">
        <f t="shared" si="0"/>
        <v>8838.6810000000005</v>
      </c>
    </row>
    <row r="17" spans="2:6" ht="15" customHeight="1" x14ac:dyDescent="0.2">
      <c r="B17" s="216" t="s">
        <v>93</v>
      </c>
      <c r="C17" s="200"/>
      <c r="D17" s="200"/>
      <c r="E17" s="699"/>
      <c r="F17" s="200"/>
    </row>
    <row r="18" spans="2:6" ht="15" customHeight="1" x14ac:dyDescent="0.2">
      <c r="B18" s="218" t="s">
        <v>94</v>
      </c>
      <c r="C18" s="43">
        <f>'Section 3 data'!$D$16</f>
        <v>111.29900000000001</v>
      </c>
      <c r="D18" s="44">
        <f>'Section 3 data'!$E$16</f>
        <v>2526.846</v>
      </c>
      <c r="E18" s="201">
        <f>'Section 3 data'!$F$16</f>
        <v>12.83</v>
      </c>
      <c r="F18" s="202">
        <f t="shared" ref="F18:F29" si="1">SUM(C18,D18)</f>
        <v>2638.145</v>
      </c>
    </row>
    <row r="19" spans="2:6" ht="15" customHeight="1" x14ac:dyDescent="0.2">
      <c r="B19" s="218" t="s">
        <v>95</v>
      </c>
      <c r="C19" s="43">
        <f>'Section 3 data'!$D$17</f>
        <v>35.052</v>
      </c>
      <c r="D19" s="44">
        <f>'Section 3 data'!$E$17</f>
        <v>834.39099999999996</v>
      </c>
      <c r="E19" s="201">
        <f>'Section 3 data'!$F$17</f>
        <v>33.08</v>
      </c>
      <c r="F19" s="202">
        <f t="shared" si="1"/>
        <v>869.44299999999998</v>
      </c>
    </row>
    <row r="20" spans="2:6" ht="15" customHeight="1" x14ac:dyDescent="0.2">
      <c r="B20" s="218" t="s">
        <v>96</v>
      </c>
      <c r="C20" s="43">
        <f>'Section 3 data'!$D$18</f>
        <v>12.444000000000001</v>
      </c>
      <c r="D20" s="44">
        <f>'Section 3 data'!$E$18</f>
        <v>1168.6690000000001</v>
      </c>
      <c r="E20" s="201">
        <f>'Section 3 data'!$F$18</f>
        <v>19.559999999999999</v>
      </c>
      <c r="F20" s="202">
        <f t="shared" si="1"/>
        <v>1181.1130000000001</v>
      </c>
    </row>
    <row r="21" spans="2:6" ht="15" customHeight="1" x14ac:dyDescent="0.2">
      <c r="B21" s="218" t="s">
        <v>97</v>
      </c>
      <c r="C21" s="43">
        <f>'Section 3 data'!$D$19</f>
        <v>27.795000000000002</v>
      </c>
      <c r="D21" s="44">
        <f>'Section 3 data'!$E$19</f>
        <v>703.99400000000003</v>
      </c>
      <c r="E21" s="201">
        <f>'Section 3 data'!$F$19</f>
        <v>17.399999999999999</v>
      </c>
      <c r="F21" s="202">
        <f t="shared" si="1"/>
        <v>731.78899999999999</v>
      </c>
    </row>
    <row r="22" spans="2:6" ht="15" customHeight="1" x14ac:dyDescent="0.2">
      <c r="B22" s="218" t="s">
        <v>98</v>
      </c>
      <c r="C22" s="43">
        <f>'Section 3 data'!$D$20</f>
        <v>54.152000000000001</v>
      </c>
      <c r="D22" s="44">
        <f>'Section 3 data'!$E$20</f>
        <v>916.601</v>
      </c>
      <c r="E22" s="201">
        <f>'Section 3 data'!$F$20</f>
        <v>11.31</v>
      </c>
      <c r="F22" s="202">
        <f t="shared" si="1"/>
        <v>970.75300000000004</v>
      </c>
    </row>
    <row r="23" spans="2:6" ht="15" customHeight="1" x14ac:dyDescent="0.2">
      <c r="B23" s="218" t="s">
        <v>99</v>
      </c>
      <c r="C23" s="43">
        <f>'Section 3 data'!$D$21</f>
        <v>0</v>
      </c>
      <c r="D23" s="44">
        <f>'Section 3 data'!$E$21</f>
        <v>4.0000000000000001E-3</v>
      </c>
      <c r="E23" s="201">
        <f>'Section 3 data'!$F$21</f>
        <v>89.15</v>
      </c>
      <c r="F23" s="202">
        <f t="shared" si="1"/>
        <v>4.0000000000000001E-3</v>
      </c>
    </row>
    <row r="24" spans="2:6" ht="15" customHeight="1" x14ac:dyDescent="0.2">
      <c r="B24" s="218" t="s">
        <v>100</v>
      </c>
      <c r="C24" s="43">
        <f>'Section 3 data'!$D$22</f>
        <v>24.606999999999999</v>
      </c>
      <c r="D24" s="44">
        <f>'Section 3 data'!$E$22</f>
        <v>116.224</v>
      </c>
      <c r="E24" s="201">
        <f>'Section 3 data'!$F$22</f>
        <v>25.61</v>
      </c>
      <c r="F24" s="202">
        <f t="shared" si="1"/>
        <v>140.83100000000002</v>
      </c>
    </row>
    <row r="25" spans="2:6" ht="15" customHeight="1" x14ac:dyDescent="0.2">
      <c r="B25" s="218" t="s">
        <v>101</v>
      </c>
      <c r="C25" s="43">
        <f>'Section 3 data'!$D$23</f>
        <v>0</v>
      </c>
      <c r="D25" s="44">
        <f>'Section 3 data'!$E$23</f>
        <v>116.35</v>
      </c>
      <c r="E25" s="201">
        <f>'Section 3 data'!$F$23</f>
        <v>25.98</v>
      </c>
      <c r="F25" s="202">
        <f t="shared" si="1"/>
        <v>116.35</v>
      </c>
    </row>
    <row r="26" spans="2:6" ht="15" customHeight="1" x14ac:dyDescent="0.2">
      <c r="B26" s="218" t="s">
        <v>102</v>
      </c>
      <c r="C26" s="43">
        <f>'Section 3 data'!$D$24</f>
        <v>5.8630000000000004</v>
      </c>
      <c r="D26" s="44">
        <f>'Section 3 data'!$E$24</f>
        <v>707.87599999999998</v>
      </c>
      <c r="E26" s="201">
        <f>'Section 3 data'!$F$24</f>
        <v>17.04</v>
      </c>
      <c r="F26" s="202">
        <f t="shared" si="1"/>
        <v>713.73900000000003</v>
      </c>
    </row>
    <row r="27" spans="2:6" ht="15" customHeight="1" x14ac:dyDescent="0.2">
      <c r="B27" s="218" t="s">
        <v>103</v>
      </c>
      <c r="C27" s="43">
        <f>'Section 3 data'!$D$25</f>
        <v>0</v>
      </c>
      <c r="D27" s="44">
        <f>'Section 3 data'!$E$25</f>
        <v>104.063</v>
      </c>
      <c r="E27" s="201">
        <f>'Section 3 data'!$F$25</f>
        <v>26.87</v>
      </c>
      <c r="F27" s="202">
        <f t="shared" si="1"/>
        <v>104.063</v>
      </c>
    </row>
    <row r="28" spans="2:6" ht="15" customHeight="1" x14ac:dyDescent="0.2">
      <c r="B28" s="218" t="s">
        <v>104</v>
      </c>
      <c r="C28" s="43">
        <f>'Section 3 data'!$D$26</f>
        <v>76.694999999999993</v>
      </c>
      <c r="D28" s="44">
        <f>'Section 3 data'!$E$26</f>
        <v>163.38999999999999</v>
      </c>
      <c r="E28" s="201">
        <f>'Section 3 data'!$F$26</f>
        <v>15.71</v>
      </c>
      <c r="F28" s="202">
        <f t="shared" si="1"/>
        <v>240.08499999999998</v>
      </c>
    </row>
    <row r="29" spans="2:6" ht="15" customHeight="1" x14ac:dyDescent="0.2">
      <c r="B29" s="222" t="s">
        <v>105</v>
      </c>
      <c r="C29" s="203">
        <f>'Section 3 data'!$D$7</f>
        <v>347.90800000000002</v>
      </c>
      <c r="D29" s="204">
        <f>'Section 3 data'!$E$7</f>
        <v>7377.8130000000001</v>
      </c>
      <c r="E29" s="205">
        <f>'Section 3 data'!$F$7</f>
        <v>6.37</v>
      </c>
      <c r="F29" s="206">
        <f t="shared" si="1"/>
        <v>7725.7210000000005</v>
      </c>
    </row>
    <row r="30" spans="2:6" ht="15" customHeight="1" x14ac:dyDescent="0.2">
      <c r="B30" s="216" t="s">
        <v>106</v>
      </c>
      <c r="C30" s="207"/>
      <c r="D30" s="207"/>
      <c r="E30" s="5"/>
      <c r="F30" s="207"/>
    </row>
    <row r="31" spans="2:6" ht="15" customHeight="1" x14ac:dyDescent="0.2">
      <c r="B31" s="222" t="s">
        <v>106</v>
      </c>
      <c r="C31" s="203">
        <f>'Section 3 data'!$D$5</f>
        <v>3059.9879999999998</v>
      </c>
      <c r="D31" s="204">
        <f>'Section 3 data'!$E$5</f>
        <v>13512.279</v>
      </c>
      <c r="E31" s="205">
        <f>'Section 3 data'!$F$5</f>
        <v>4.5599999999999996</v>
      </c>
      <c r="F31" s="206">
        <f>SUM(C31,D31)</f>
        <v>16572.267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029E5AE0-C63D-41F4-A048-2F5F92CA24CF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96" t="s">
        <v>267</v>
      </c>
      <c r="C5" s="171" t="s">
        <v>78</v>
      </c>
      <c r="D5" s="898" t="s">
        <v>79</v>
      </c>
      <c r="E5" s="898"/>
      <c r="F5" s="247" t="s">
        <v>80</v>
      </c>
    </row>
    <row r="6" spans="2:6" ht="30" customHeight="1" x14ac:dyDescent="0.2">
      <c r="B6" s="897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359</v>
      </c>
      <c r="C8" s="43">
        <f>'Section 3 data'!$D$31</f>
        <v>0.79900000000000004</v>
      </c>
      <c r="D8" s="44">
        <f>'Section 3 data'!$E$31</f>
        <v>0.64300000000000002</v>
      </c>
      <c r="E8" s="201">
        <f>'Section 3 data'!$F$31</f>
        <v>82.48</v>
      </c>
      <c r="F8" s="202">
        <f>SUM(C8,D8)</f>
        <v>1.4420000000000002</v>
      </c>
    </row>
    <row r="9" spans="2:6" ht="15" customHeight="1" x14ac:dyDescent="0.2">
      <c r="B9" s="221" t="s">
        <v>360</v>
      </c>
      <c r="C9" s="43">
        <f>'Section 3 data'!$D$32</f>
        <v>51.395000000000003</v>
      </c>
      <c r="D9" s="245">
        <f>'Section 3 data'!$E$32</f>
        <v>27.393000000000001</v>
      </c>
      <c r="E9" s="201">
        <f>'Section 3 data'!$F$32</f>
        <v>43.12</v>
      </c>
      <c r="F9" s="202">
        <f t="shared" ref="F9:F15" si="0">SUM(C9,D9)</f>
        <v>78.788000000000011</v>
      </c>
    </row>
    <row r="10" spans="2:6" ht="15" customHeight="1" x14ac:dyDescent="0.2">
      <c r="B10" s="218" t="s">
        <v>361</v>
      </c>
      <c r="C10" s="43">
        <f>'Section 3 data'!$D$33</f>
        <v>1063.451</v>
      </c>
      <c r="D10" s="44">
        <f>'Section 3 data'!$E$33</f>
        <v>1907.5329999999999</v>
      </c>
      <c r="E10" s="201">
        <f>'Section 3 data'!$F$33</f>
        <v>18.404409687218603</v>
      </c>
      <c r="F10" s="202">
        <f t="shared" si="0"/>
        <v>2970.9839999999999</v>
      </c>
    </row>
    <row r="11" spans="2:6" ht="15" customHeight="1" x14ac:dyDescent="0.2">
      <c r="B11" s="218" t="s">
        <v>362</v>
      </c>
      <c r="C11" s="43">
        <f>'Section 3 data'!$D$34</f>
        <v>1236.01</v>
      </c>
      <c r="D11" s="44">
        <f>'Section 3 data'!$E$34</f>
        <v>3536.6149999999998</v>
      </c>
      <c r="E11" s="246">
        <f>'Section 3 data'!$F$34</f>
        <v>13.579592768850668</v>
      </c>
      <c r="F11" s="202">
        <f t="shared" si="0"/>
        <v>4772.625</v>
      </c>
    </row>
    <row r="12" spans="2:6" ht="15" customHeight="1" x14ac:dyDescent="0.2">
      <c r="B12" s="218" t="s">
        <v>363</v>
      </c>
      <c r="C12" s="43">
        <f>'Section 3 data'!$D$35</f>
        <v>259.44200000000001</v>
      </c>
      <c r="D12" s="44">
        <f>'Section 3 data'!$E$35</f>
        <v>630.46400000000006</v>
      </c>
      <c r="E12" s="246">
        <f>'Section 3 data'!$F$35</f>
        <v>28.05</v>
      </c>
      <c r="F12" s="202">
        <f t="shared" si="0"/>
        <v>889.90600000000006</v>
      </c>
    </row>
    <row r="13" spans="2:6" ht="15" customHeight="1" x14ac:dyDescent="0.2">
      <c r="B13" s="218" t="s">
        <v>364</v>
      </c>
      <c r="C13" s="43">
        <f>'Section 3 data'!$D$36</f>
        <v>89.751000000000005</v>
      </c>
      <c r="D13" s="44">
        <f>'Section 3 data'!$E$36</f>
        <v>23.951000000000001</v>
      </c>
      <c r="E13" s="201">
        <f>'Section 3 data'!$F$36</f>
        <v>56.5</v>
      </c>
      <c r="F13" s="202">
        <f t="shared" si="0"/>
        <v>113.702</v>
      </c>
    </row>
    <row r="14" spans="2:6" ht="15" customHeight="1" x14ac:dyDescent="0.2">
      <c r="B14" s="218" t="s">
        <v>365</v>
      </c>
      <c r="C14" s="43">
        <f>'Section 3 data'!$D$37</f>
        <v>11.231999999999999</v>
      </c>
      <c r="D14" s="44">
        <f>'Section 3 data'!$E$37</f>
        <v>0</v>
      </c>
      <c r="E14" s="201">
        <f>'Section 3 data'!$F$37</f>
        <v>0</v>
      </c>
      <c r="F14" s="202">
        <f t="shared" si="0"/>
        <v>11.231999999999999</v>
      </c>
    </row>
    <row r="15" spans="2:6" ht="15" customHeight="1" x14ac:dyDescent="0.2">
      <c r="B15" s="222" t="s">
        <v>80</v>
      </c>
      <c r="C15" s="66">
        <f>'Section 3 data'!$D$6</f>
        <v>2712.08</v>
      </c>
      <c r="D15" s="66">
        <f>'Section 3 data'!$E$6</f>
        <v>6126.6009999999997</v>
      </c>
      <c r="E15" s="205">
        <f>'Section 3 data'!$F$6</f>
        <v>7.2</v>
      </c>
      <c r="F15" s="234">
        <f t="shared" si="0"/>
        <v>8838.6810000000005</v>
      </c>
    </row>
    <row r="16" spans="2:6" ht="15" customHeight="1" x14ac:dyDescent="0.2">
      <c r="B16" s="216" t="s">
        <v>105</v>
      </c>
      <c r="C16" s="240"/>
      <c r="D16" s="240"/>
      <c r="E16" s="240"/>
      <c r="F16" s="240"/>
    </row>
    <row r="17" spans="2:6" ht="15" customHeight="1" x14ac:dyDescent="0.2">
      <c r="B17" s="218" t="s">
        <v>359</v>
      </c>
      <c r="C17" s="43">
        <f>'Section 3 data'!D39</f>
        <v>1.9E-2</v>
      </c>
      <c r="D17" s="43">
        <f>'Section 3 data'!E39</f>
        <v>1.3320000000000001</v>
      </c>
      <c r="E17" s="201">
        <f>'Section 3 data'!F39</f>
        <v>45.38</v>
      </c>
      <c r="F17" s="202">
        <f>C17+D17</f>
        <v>1.351</v>
      </c>
    </row>
    <row r="18" spans="2:6" ht="15" customHeight="1" x14ac:dyDescent="0.2">
      <c r="B18" s="221" t="s">
        <v>360</v>
      </c>
      <c r="C18" s="43">
        <f>'Section 3 data'!D40</f>
        <v>2.1349999999999998</v>
      </c>
      <c r="D18" s="245">
        <f>'Section 3 data'!E40</f>
        <v>152.846</v>
      </c>
      <c r="E18" s="201">
        <f>'Section 3 data'!F40</f>
        <v>19.899999999999999</v>
      </c>
      <c r="F18" s="202">
        <f t="shared" ref="F18:F24" si="1">C18+D18</f>
        <v>154.98099999999999</v>
      </c>
    </row>
    <row r="19" spans="2:6" ht="15" customHeight="1" x14ac:dyDescent="0.2">
      <c r="B19" s="218" t="s">
        <v>361</v>
      </c>
      <c r="C19" s="43">
        <f>'Section 3 data'!D41</f>
        <v>15.593999999999999</v>
      </c>
      <c r="D19" s="44">
        <f>'Section 3 data'!E41</f>
        <v>928.27599999999995</v>
      </c>
      <c r="E19" s="201">
        <f>'Section 3 data'!F41</f>
        <v>11.628084380997974</v>
      </c>
      <c r="F19" s="202">
        <f t="shared" si="1"/>
        <v>943.87</v>
      </c>
    </row>
    <row r="20" spans="2:6" ht="15" customHeight="1" x14ac:dyDescent="0.2">
      <c r="B20" s="218" t="s">
        <v>362</v>
      </c>
      <c r="C20" s="43">
        <f>'Section 3 data'!D42</f>
        <v>85.721999999999994</v>
      </c>
      <c r="D20" s="44">
        <f>'Section 3 data'!E42</f>
        <v>1425.788</v>
      </c>
      <c r="E20" s="246">
        <f>'Section 3 data'!F42</f>
        <v>13.684656882766683</v>
      </c>
      <c r="F20" s="202">
        <f t="shared" si="1"/>
        <v>1511.51</v>
      </c>
    </row>
    <row r="21" spans="2:6" ht="15" customHeight="1" x14ac:dyDescent="0.2">
      <c r="B21" s="218" t="s">
        <v>363</v>
      </c>
      <c r="C21" s="43">
        <f>'Section 3 data'!D43</f>
        <v>108.499</v>
      </c>
      <c r="D21" s="44">
        <f>'Section 3 data'!E43</f>
        <v>2299.3440000000001</v>
      </c>
      <c r="E21" s="246">
        <f>'Section 3 data'!F43</f>
        <v>16.12</v>
      </c>
      <c r="F21" s="202">
        <f t="shared" si="1"/>
        <v>2407.8429999999998</v>
      </c>
    </row>
    <row r="22" spans="2:6" ht="15" customHeight="1" x14ac:dyDescent="0.2">
      <c r="B22" s="218" t="s">
        <v>364</v>
      </c>
      <c r="C22" s="43">
        <f>'Section 3 data'!D44</f>
        <v>40.350999999999999</v>
      </c>
      <c r="D22" s="44">
        <f>'Section 3 data'!E44</f>
        <v>1910.665</v>
      </c>
      <c r="E22" s="246">
        <f>'Section 3 data'!F44</f>
        <v>14.67</v>
      </c>
      <c r="F22" s="202">
        <f t="shared" si="1"/>
        <v>1951.0160000000001</v>
      </c>
    </row>
    <row r="23" spans="2:6" ht="15" customHeight="1" x14ac:dyDescent="0.2">
      <c r="B23" s="218" t="s">
        <v>365</v>
      </c>
      <c r="C23" s="43">
        <f>'Section 3 data'!D45</f>
        <v>95.587999999999994</v>
      </c>
      <c r="D23" s="44">
        <f>'Section 3 data'!E45</f>
        <v>659.56200000000001</v>
      </c>
      <c r="E23" s="201">
        <f>'Section 3 data'!F45</f>
        <v>35.564964410922556</v>
      </c>
      <c r="F23" s="202">
        <f t="shared" si="1"/>
        <v>755.15</v>
      </c>
    </row>
    <row r="24" spans="2:6" ht="15" customHeight="1" x14ac:dyDescent="0.2">
      <c r="B24" s="222" t="s">
        <v>80</v>
      </c>
      <c r="C24" s="66">
        <v>347.90800000000002</v>
      </c>
      <c r="D24" s="66">
        <v>7377.8130000000001</v>
      </c>
      <c r="E24" s="205">
        <v>6.37</v>
      </c>
      <c r="F24" s="234">
        <f t="shared" si="1"/>
        <v>7725.7210000000005</v>
      </c>
    </row>
    <row r="25" spans="2:6" ht="15" customHeight="1" x14ac:dyDescent="0.2">
      <c r="B25" s="216" t="s">
        <v>106</v>
      </c>
      <c r="C25" s="240"/>
      <c r="D25" s="240"/>
      <c r="E25" s="240"/>
      <c r="F25" s="240"/>
    </row>
    <row r="26" spans="2:6" ht="15" customHeight="1" x14ac:dyDescent="0.2">
      <c r="B26" s="218" t="s">
        <v>359</v>
      </c>
      <c r="C26" s="43">
        <f>'Section 3 data'!$D$47</f>
        <v>0.81799999999999995</v>
      </c>
      <c r="D26" s="44">
        <f>'Section 3 data'!$E$47</f>
        <v>1.9890000000000001</v>
      </c>
      <c r="E26" s="201">
        <f>'Section 3 data'!$F$47</f>
        <v>40.799999999999997</v>
      </c>
      <c r="F26" s="202">
        <f t="shared" ref="F26:F33" si="2">SUM(C26,D26)</f>
        <v>2.8069999999999999</v>
      </c>
    </row>
    <row r="27" spans="2:6" ht="15" customHeight="1" x14ac:dyDescent="0.2">
      <c r="B27" s="221" t="s">
        <v>360</v>
      </c>
      <c r="C27" s="43">
        <f>'Section 3 data'!$D$48</f>
        <v>53.53</v>
      </c>
      <c r="D27" s="245">
        <f>'Section 3 data'!$E$48</f>
        <v>175.827</v>
      </c>
      <c r="E27" s="201">
        <f>'Section 3 data'!$F$48</f>
        <v>12.97</v>
      </c>
      <c r="F27" s="202">
        <f t="shared" si="2"/>
        <v>229.357</v>
      </c>
    </row>
    <row r="28" spans="2:6" ht="15" customHeight="1" x14ac:dyDescent="0.2">
      <c r="B28" s="218" t="s">
        <v>361</v>
      </c>
      <c r="C28" s="43">
        <f>'Section 3 data'!$D$49</f>
        <v>1079.0440000000001</v>
      </c>
      <c r="D28" s="44">
        <f>'Section 3 data'!$E$49</f>
        <v>2785.3780000000002</v>
      </c>
      <c r="E28" s="201">
        <f>'Section 3 data'!$F$49</f>
        <v>12.97</v>
      </c>
      <c r="F28" s="202">
        <f t="shared" si="2"/>
        <v>3864.4220000000005</v>
      </c>
    </row>
    <row r="29" spans="2:6" ht="15" customHeight="1" x14ac:dyDescent="0.2">
      <c r="B29" s="218" t="s">
        <v>362</v>
      </c>
      <c r="C29" s="43">
        <f>'Section 3 data'!$D$50</f>
        <v>1321.732</v>
      </c>
      <c r="D29" s="44">
        <f>'Section 3 data'!$E$50</f>
        <v>5009.9219999999996</v>
      </c>
      <c r="E29" s="246">
        <f>'Section 3 data'!$F$50</f>
        <v>12.97</v>
      </c>
      <c r="F29" s="202">
        <f t="shared" si="2"/>
        <v>6331.6539999999995</v>
      </c>
    </row>
    <row r="30" spans="2:6" ht="15" customHeight="1" x14ac:dyDescent="0.2">
      <c r="B30" s="218" t="s">
        <v>363</v>
      </c>
      <c r="C30" s="43">
        <f>'Section 3 data'!$D$51</f>
        <v>367.94099999999997</v>
      </c>
      <c r="D30" s="44">
        <f>'Section 3 data'!$E$51</f>
        <v>2942.4160000000002</v>
      </c>
      <c r="E30" s="246">
        <f>'Section 3 data'!$F$51</f>
        <v>12.97</v>
      </c>
      <c r="F30" s="202">
        <f t="shared" si="2"/>
        <v>3310.357</v>
      </c>
    </row>
    <row r="31" spans="2:6" ht="15" customHeight="1" x14ac:dyDescent="0.2">
      <c r="B31" s="218" t="s">
        <v>364</v>
      </c>
      <c r="C31" s="43">
        <f>'Section 3 data'!$D$52</f>
        <v>130.102</v>
      </c>
      <c r="D31" s="44">
        <f>'Section 3 data'!$E$52</f>
        <v>1936.6010000000001</v>
      </c>
      <c r="E31" s="246">
        <f>'Section 3 data'!$F$52</f>
        <v>12.97</v>
      </c>
      <c r="F31" s="202">
        <f t="shared" si="2"/>
        <v>2066.703</v>
      </c>
    </row>
    <row r="32" spans="2:6" ht="15" customHeight="1" x14ac:dyDescent="0.2">
      <c r="B32" s="218" t="s">
        <v>365</v>
      </c>
      <c r="C32" s="43">
        <f>'Section 3 data'!$D$53</f>
        <v>106.82</v>
      </c>
      <c r="D32" s="44">
        <f>'Section 3 data'!$E$53</f>
        <v>660.14599999999996</v>
      </c>
      <c r="E32" s="201">
        <f>'Section 3 data'!$F$53</f>
        <v>12.97</v>
      </c>
      <c r="F32" s="202">
        <f t="shared" si="2"/>
        <v>766.96599999999989</v>
      </c>
    </row>
    <row r="33" spans="2:6" ht="15" customHeight="1" x14ac:dyDescent="0.2">
      <c r="B33" s="224" t="s">
        <v>80</v>
      </c>
      <c r="C33" s="236">
        <f>'Section 3 data'!$D$5</f>
        <v>3059.9879999999998</v>
      </c>
      <c r="D33" s="236">
        <f>'Section 3 data'!$E$5</f>
        <v>13512.279</v>
      </c>
      <c r="E33" s="209">
        <f>'Section 3 data'!$F$5</f>
        <v>4.5599999999999996</v>
      </c>
      <c r="F33" s="238">
        <f t="shared" si="2"/>
        <v>16572.267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4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3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E838E588-84F2-4080-9A28-E261B8A8BF7A}">
            <xm:f>Sheet1!$D$4</xm:f>
            <xm:f>Sheet1!$E$4</xm:f>
            <x14:dxf>
              <numFmt numFmtId="173" formatCode="&quot;&lt; 1&quot;"/>
            </x14:dxf>
          </x14:cfRule>
          <xm:sqref>C8:D33 F8:F33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96" t="s">
        <v>269</v>
      </c>
      <c r="C5" s="171" t="s">
        <v>78</v>
      </c>
      <c r="D5" s="898" t="s">
        <v>79</v>
      </c>
      <c r="E5" s="898"/>
      <c r="F5" s="247" t="s">
        <v>80</v>
      </c>
    </row>
    <row r="6" spans="2:6" ht="30" customHeight="1" x14ac:dyDescent="0.2">
      <c r="B6" s="897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366</v>
      </c>
      <c r="C8" s="43">
        <f>'Section 3 data'!$D$58</f>
        <v>0.115</v>
      </c>
      <c r="D8" s="44">
        <f>'Section 3 data'!$E$58</f>
        <v>0.747</v>
      </c>
      <c r="E8" s="201">
        <f>'Section 3 data'!$F$58</f>
        <v>54.32</v>
      </c>
      <c r="F8" s="202">
        <f>SUM(C8,D8)</f>
        <v>0.86199999999999999</v>
      </c>
    </row>
    <row r="9" spans="2:6" ht="15" customHeight="1" x14ac:dyDescent="0.2">
      <c r="B9" s="230" t="s">
        <v>367</v>
      </c>
      <c r="C9" s="43">
        <f>'Section 3 data'!$D$59</f>
        <v>15.849</v>
      </c>
      <c r="D9" s="44">
        <f>'Section 3 data'!$E$59</f>
        <v>27.785</v>
      </c>
      <c r="E9" s="201">
        <f>'Section 3 data'!$F$59</f>
        <v>41.92</v>
      </c>
      <c r="F9" s="202">
        <f t="shared" ref="F9:F17" si="0">SUM(C9,D9)</f>
        <v>43.634</v>
      </c>
    </row>
    <row r="10" spans="2:6" ht="15" customHeight="1" x14ac:dyDescent="0.2">
      <c r="B10" s="231" t="s">
        <v>368</v>
      </c>
      <c r="C10" s="43">
        <f>'Section 3 data'!$D$60</f>
        <v>407.14699999999999</v>
      </c>
      <c r="D10" s="44">
        <f>'Section 3 data'!$E$60</f>
        <v>149.48599999999999</v>
      </c>
      <c r="E10" s="201">
        <f>'Section 3 data'!$F$60</f>
        <v>35.590000000000003</v>
      </c>
      <c r="F10" s="202">
        <f t="shared" si="0"/>
        <v>556.63300000000004</v>
      </c>
    </row>
    <row r="11" spans="2:6" ht="15" customHeight="1" x14ac:dyDescent="0.2">
      <c r="B11" s="229" t="s">
        <v>369</v>
      </c>
      <c r="C11" s="43">
        <f>'Section 3 data'!$D$61</f>
        <v>960.41200000000003</v>
      </c>
      <c r="D11" s="44">
        <f>'Section 3 data'!$E$61</f>
        <v>454.64499999999998</v>
      </c>
      <c r="E11" s="201">
        <f>'Section 3 data'!$F$61</f>
        <v>28.11</v>
      </c>
      <c r="F11" s="202">
        <f t="shared" si="0"/>
        <v>1415.057</v>
      </c>
    </row>
    <row r="12" spans="2:6" ht="15" customHeight="1" x14ac:dyDescent="0.2">
      <c r="B12" s="229" t="s">
        <v>370</v>
      </c>
      <c r="C12" s="43">
        <f>'Section 3 data'!$D$62</f>
        <v>922.41300000000001</v>
      </c>
      <c r="D12" s="44">
        <f>'Section 3 data'!$E$62</f>
        <v>2705.0569999999998</v>
      </c>
      <c r="E12" s="201">
        <f>'Section 3 data'!$F$62</f>
        <v>14.84</v>
      </c>
      <c r="F12" s="202">
        <f t="shared" si="0"/>
        <v>3627.47</v>
      </c>
    </row>
    <row r="13" spans="2:6" ht="15" customHeight="1" x14ac:dyDescent="0.2">
      <c r="B13" s="229" t="s">
        <v>371</v>
      </c>
      <c r="C13" s="43">
        <f>'Section 3 data'!$D$63</f>
        <v>260.83600000000001</v>
      </c>
      <c r="D13" s="44">
        <f>'Section 3 data'!$E$63</f>
        <v>1628.624</v>
      </c>
      <c r="E13" s="201">
        <f>'Section 3 data'!$F$63</f>
        <v>18.03</v>
      </c>
      <c r="F13" s="202">
        <f t="shared" si="0"/>
        <v>1889.46</v>
      </c>
    </row>
    <row r="14" spans="2:6" ht="15" customHeight="1" x14ac:dyDescent="0.2">
      <c r="B14" s="229" t="s">
        <v>372</v>
      </c>
      <c r="C14" s="43">
        <f>'Section 3 data'!$D$64</f>
        <v>128.92400000000001</v>
      </c>
      <c r="D14" s="44">
        <f>'Section 3 data'!$E$64</f>
        <v>993.35299999999995</v>
      </c>
      <c r="E14" s="201">
        <f>'Section 3 data'!$F$64</f>
        <v>21.51</v>
      </c>
      <c r="F14" s="202">
        <f t="shared" si="0"/>
        <v>1122.277</v>
      </c>
    </row>
    <row r="15" spans="2:6" ht="15" customHeight="1" x14ac:dyDescent="0.2">
      <c r="B15" s="229" t="s">
        <v>373</v>
      </c>
      <c r="C15" s="43">
        <f>'Section 3 data'!$D$65</f>
        <v>15.577999999999999</v>
      </c>
      <c r="D15" s="44">
        <f>'Section 3 data'!$E$65</f>
        <v>104.64100000000001</v>
      </c>
      <c r="E15" s="201">
        <f>'Section 3 data'!$F$65</f>
        <v>44.85</v>
      </c>
      <c r="F15" s="202">
        <f t="shared" si="0"/>
        <v>120.21900000000001</v>
      </c>
    </row>
    <row r="16" spans="2:6" ht="15" customHeight="1" x14ac:dyDescent="0.2">
      <c r="B16" s="229" t="s">
        <v>374</v>
      </c>
      <c r="C16" s="43">
        <f>'Section 3 data'!$D$66</f>
        <v>0.80600000000000005</v>
      </c>
      <c r="D16" s="44">
        <f>'Section 3 data'!$E$66</f>
        <v>62.262999999999998</v>
      </c>
      <c r="E16" s="201">
        <f>'Section 3 data'!$F$66</f>
        <v>88.82</v>
      </c>
      <c r="F16" s="202">
        <f t="shared" si="0"/>
        <v>63.068999999999996</v>
      </c>
    </row>
    <row r="17" spans="2:6" ht="15" customHeight="1" x14ac:dyDescent="0.2">
      <c r="B17" s="232" t="s">
        <v>80</v>
      </c>
      <c r="C17" s="66">
        <f>'Section 3 data'!$D$6</f>
        <v>2712.08</v>
      </c>
      <c r="D17" s="66">
        <f>'Section 3 data'!$E$6</f>
        <v>6126.6009999999997</v>
      </c>
      <c r="E17" s="233">
        <f>'Section 3 data'!$F$6</f>
        <v>7.2</v>
      </c>
      <c r="F17" s="234">
        <f t="shared" si="0"/>
        <v>8838.6810000000005</v>
      </c>
    </row>
    <row r="18" spans="2:6" ht="15" customHeight="1" x14ac:dyDescent="0.2">
      <c r="B18" s="239" t="s">
        <v>105</v>
      </c>
      <c r="C18" s="240"/>
      <c r="D18" s="240"/>
      <c r="E18" s="240"/>
      <c r="F18" s="240"/>
    </row>
    <row r="19" spans="2:6" ht="15" customHeight="1" x14ac:dyDescent="0.2">
      <c r="B19" s="229" t="s">
        <v>366</v>
      </c>
      <c r="C19" s="43">
        <f>'Section 3 data'!$D$68</f>
        <v>0.127</v>
      </c>
      <c r="D19" s="44">
        <f>'Section 3 data'!$E$68</f>
        <v>25.126000000000001</v>
      </c>
      <c r="E19" s="201">
        <f>'Section 3 data'!$F$68</f>
        <v>18.989999999999998</v>
      </c>
      <c r="F19" s="202">
        <f t="shared" ref="F19:F28" si="1">SUM(C19,D19)</f>
        <v>25.253</v>
      </c>
    </row>
    <row r="20" spans="2:6" ht="15" customHeight="1" x14ac:dyDescent="0.2">
      <c r="B20" s="230" t="s">
        <v>367</v>
      </c>
      <c r="C20" s="43">
        <f>'Section 3 data'!$D$69</f>
        <v>14.631</v>
      </c>
      <c r="D20" s="44">
        <f>'Section 3 data'!$E$69</f>
        <v>186.56700000000001</v>
      </c>
      <c r="E20" s="201">
        <f>'Section 3 data'!$F$69</f>
        <v>11.17</v>
      </c>
      <c r="F20" s="202">
        <f t="shared" si="1"/>
        <v>201.19800000000001</v>
      </c>
    </row>
    <row r="21" spans="2:6" ht="15" customHeight="1" x14ac:dyDescent="0.2">
      <c r="B21" s="231" t="s">
        <v>368</v>
      </c>
      <c r="C21" s="43">
        <f>'Section 3 data'!$D$70</f>
        <v>143.86099999999999</v>
      </c>
      <c r="D21" s="44">
        <f>'Section 3 data'!$E$70</f>
        <v>641.87099999999998</v>
      </c>
      <c r="E21" s="201">
        <f>'Section 3 data'!$F$70</f>
        <v>14.11</v>
      </c>
      <c r="F21" s="202">
        <f t="shared" si="1"/>
        <v>785.73199999999997</v>
      </c>
    </row>
    <row r="22" spans="2:6" ht="15" customHeight="1" x14ac:dyDescent="0.2">
      <c r="B22" s="229" t="s">
        <v>369</v>
      </c>
      <c r="C22" s="43">
        <f>'Section 3 data'!$D$71</f>
        <v>93.638000000000005</v>
      </c>
      <c r="D22" s="44">
        <f>'Section 3 data'!$E$71</f>
        <v>626.62800000000004</v>
      </c>
      <c r="E22" s="201">
        <f>'Section 3 data'!$F$71</f>
        <v>12.85</v>
      </c>
      <c r="F22" s="202">
        <f t="shared" si="1"/>
        <v>720.26600000000008</v>
      </c>
    </row>
    <row r="23" spans="2:6" ht="15" customHeight="1" x14ac:dyDescent="0.2">
      <c r="B23" s="229" t="s">
        <v>370</v>
      </c>
      <c r="C23" s="43">
        <f>'Section 3 data'!$D$72</f>
        <v>87.22</v>
      </c>
      <c r="D23" s="44">
        <f>'Section 3 data'!$E$72</f>
        <v>1417.1020000000001</v>
      </c>
      <c r="E23" s="201">
        <f>'Section 3 data'!$F$72</f>
        <v>12.2</v>
      </c>
      <c r="F23" s="202">
        <f t="shared" si="1"/>
        <v>1504.3220000000001</v>
      </c>
    </row>
    <row r="24" spans="2:6" ht="15" customHeight="1" x14ac:dyDescent="0.2">
      <c r="B24" s="229" t="s">
        <v>371</v>
      </c>
      <c r="C24" s="43">
        <f>'Section 3 data'!$D$73</f>
        <v>2.121</v>
      </c>
      <c r="D24" s="44">
        <f>'Section 3 data'!$E$73</f>
        <v>1514.115</v>
      </c>
      <c r="E24" s="201">
        <f>'Section 3 data'!$F$73</f>
        <v>15.32</v>
      </c>
      <c r="F24" s="202">
        <f t="shared" si="1"/>
        <v>1516.2360000000001</v>
      </c>
    </row>
    <row r="25" spans="2:6" ht="15" customHeight="1" x14ac:dyDescent="0.2">
      <c r="B25" s="229" t="s">
        <v>372</v>
      </c>
      <c r="C25" s="43">
        <f>'Section 3 data'!$D$74</f>
        <v>6.3079999999999998</v>
      </c>
      <c r="D25" s="44">
        <f>'Section 3 data'!$E$74</f>
        <v>1314.3810000000001</v>
      </c>
      <c r="E25" s="201">
        <f>'Section 3 data'!$F$74</f>
        <v>16.64</v>
      </c>
      <c r="F25" s="202">
        <f t="shared" si="1"/>
        <v>1320.6890000000001</v>
      </c>
    </row>
    <row r="26" spans="2:6" ht="15" customHeight="1" x14ac:dyDescent="0.2">
      <c r="B26" s="229" t="s">
        <v>373</v>
      </c>
      <c r="C26" s="43">
        <f>'Section 3 data'!$D$75</f>
        <v>1E-3</v>
      </c>
      <c r="D26" s="44">
        <f>'Section 3 data'!$E$75</f>
        <v>984.24599999999998</v>
      </c>
      <c r="E26" s="201">
        <f>'Section 3 data'!$F$75</f>
        <v>26.33</v>
      </c>
      <c r="F26" s="202">
        <f t="shared" si="1"/>
        <v>984.24699999999996</v>
      </c>
    </row>
    <row r="27" spans="2:6" ht="15" customHeight="1" x14ac:dyDescent="0.2">
      <c r="B27" s="229" t="s">
        <v>374</v>
      </c>
      <c r="C27" s="43">
        <f>'Section 3 data'!$D$76</f>
        <v>0</v>
      </c>
      <c r="D27" s="44">
        <f>'Section 3 data'!$E$76</f>
        <v>667.77599999999995</v>
      </c>
      <c r="E27" s="201">
        <f>'Section 3 data'!$F$76</f>
        <v>43.62</v>
      </c>
      <c r="F27" s="202">
        <f t="shared" si="1"/>
        <v>667.77599999999995</v>
      </c>
    </row>
    <row r="28" spans="2:6" ht="15" customHeight="1" x14ac:dyDescent="0.2">
      <c r="B28" s="232" t="s">
        <v>80</v>
      </c>
      <c r="C28" s="66">
        <f>'Section 3 data'!$D$7</f>
        <v>347.90800000000002</v>
      </c>
      <c r="D28" s="66">
        <f>'Section 3 data'!$E$7</f>
        <v>7377.8130000000001</v>
      </c>
      <c r="E28" s="233">
        <f>'Section 3 data'!$F$7</f>
        <v>6.37</v>
      </c>
      <c r="F28" s="234">
        <f t="shared" si="1"/>
        <v>7725.7210000000005</v>
      </c>
    </row>
    <row r="29" spans="2:6" ht="15" customHeight="1" x14ac:dyDescent="0.2">
      <c r="B29" s="239" t="s">
        <v>106</v>
      </c>
      <c r="C29" s="240"/>
      <c r="D29" s="240"/>
      <c r="E29" s="240"/>
      <c r="F29" s="240"/>
    </row>
    <row r="30" spans="2:6" ht="15" customHeight="1" x14ac:dyDescent="0.2">
      <c r="B30" s="229" t="s">
        <v>366</v>
      </c>
      <c r="C30" s="43">
        <f>'Section 3 data'!$D$78</f>
        <v>0.24299999999999999</v>
      </c>
      <c r="D30" s="44">
        <f>'Section 3 data'!$E$78</f>
        <v>25.936</v>
      </c>
      <c r="E30" s="201">
        <f>'Section 3 data'!$F$78</f>
        <v>18.53</v>
      </c>
      <c r="F30" s="202">
        <f t="shared" ref="F30:F39" si="2">SUM(C30,D30)</f>
        <v>26.178999999999998</v>
      </c>
    </row>
    <row r="31" spans="2:6" ht="15" customHeight="1" x14ac:dyDescent="0.2">
      <c r="B31" s="230" t="s">
        <v>367</v>
      </c>
      <c r="C31" s="43">
        <f>'Section 3 data'!$D$79</f>
        <v>30.48</v>
      </c>
      <c r="D31" s="44">
        <f>'Section 3 data'!$E$79</f>
        <v>215.125</v>
      </c>
      <c r="E31" s="201">
        <f>'Section 3 data'!$F$79</f>
        <v>11.05</v>
      </c>
      <c r="F31" s="202">
        <f t="shared" si="2"/>
        <v>245.60499999999999</v>
      </c>
    </row>
    <row r="32" spans="2:6" ht="15" customHeight="1" x14ac:dyDescent="0.2">
      <c r="B32" s="231" t="s">
        <v>368</v>
      </c>
      <c r="C32" s="43">
        <f>'Section 3 data'!$D$80</f>
        <v>551.00800000000004</v>
      </c>
      <c r="D32" s="44">
        <f>'Section 3 data'!$E$80</f>
        <v>795.29399999999998</v>
      </c>
      <c r="E32" s="201">
        <f>'Section 3 data'!$F$80</f>
        <v>13.24</v>
      </c>
      <c r="F32" s="202">
        <f t="shared" si="2"/>
        <v>1346.3020000000001</v>
      </c>
    </row>
    <row r="33" spans="2:6" ht="15" customHeight="1" x14ac:dyDescent="0.2">
      <c r="B33" s="229" t="s">
        <v>369</v>
      </c>
      <c r="C33" s="43">
        <f>'Section 3 data'!$D$81</f>
        <v>1054.05</v>
      </c>
      <c r="D33" s="44">
        <f>'Section 3 data'!$E$81</f>
        <v>1067.3119999999999</v>
      </c>
      <c r="E33" s="201">
        <f>'Section 3 data'!$F$81</f>
        <v>14.39</v>
      </c>
      <c r="F33" s="202">
        <f t="shared" si="2"/>
        <v>2121.3620000000001</v>
      </c>
    </row>
    <row r="34" spans="2:6" ht="15" customHeight="1" x14ac:dyDescent="0.2">
      <c r="B34" s="229" t="s">
        <v>370</v>
      </c>
      <c r="C34" s="43">
        <f>'Section 3 data'!$D$82</f>
        <v>1009.633</v>
      </c>
      <c r="D34" s="44">
        <f>'Section 3 data'!$E$82</f>
        <v>4102.3459999999995</v>
      </c>
      <c r="E34" s="201">
        <f>'Section 3 data'!$F$82</f>
        <v>10.68</v>
      </c>
      <c r="F34" s="202">
        <f t="shared" si="2"/>
        <v>5111.9789999999994</v>
      </c>
    </row>
    <row r="35" spans="2:6" ht="15" customHeight="1" x14ac:dyDescent="0.2">
      <c r="B35" s="229" t="s">
        <v>371</v>
      </c>
      <c r="C35" s="43">
        <f>'Section 3 data'!$D$83</f>
        <v>262.95699999999999</v>
      </c>
      <c r="D35" s="44">
        <f>'Section 3 data'!$E$83</f>
        <v>3170.7330000000002</v>
      </c>
      <c r="E35" s="201">
        <f>'Section 3 data'!$F$83</f>
        <v>11.86</v>
      </c>
      <c r="F35" s="202">
        <f t="shared" si="2"/>
        <v>3433.69</v>
      </c>
    </row>
    <row r="36" spans="2:6" ht="15" customHeight="1" x14ac:dyDescent="0.2">
      <c r="B36" s="229" t="s">
        <v>372</v>
      </c>
      <c r="C36" s="43">
        <f>'Section 3 data'!$D$84</f>
        <v>135.232</v>
      </c>
      <c r="D36" s="44">
        <f>'Section 3 data'!$E$84</f>
        <v>2312.6640000000002</v>
      </c>
      <c r="E36" s="201">
        <f>'Section 3 data'!$F$84</f>
        <v>13.48</v>
      </c>
      <c r="F36" s="202">
        <f t="shared" si="2"/>
        <v>2447.8960000000002</v>
      </c>
    </row>
    <row r="37" spans="2:6" ht="15" customHeight="1" x14ac:dyDescent="0.2">
      <c r="B37" s="229" t="s">
        <v>373</v>
      </c>
      <c r="C37" s="43">
        <f>'Section 3 data'!$D$85</f>
        <v>15.579000000000001</v>
      </c>
      <c r="D37" s="44">
        <f>'Section 3 data'!$E$85</f>
        <v>1091.712</v>
      </c>
      <c r="E37" s="201">
        <f>'Section 3 data'!$F$85</f>
        <v>24.08</v>
      </c>
      <c r="F37" s="202">
        <f t="shared" si="2"/>
        <v>1107.2909999999999</v>
      </c>
    </row>
    <row r="38" spans="2:6" ht="15" customHeight="1" x14ac:dyDescent="0.2">
      <c r="B38" s="229" t="s">
        <v>374</v>
      </c>
      <c r="C38" s="43">
        <f>'Section 3 data'!$D$86</f>
        <v>0.80600000000000005</v>
      </c>
      <c r="D38" s="44">
        <f>'Section 3 data'!$E$86</f>
        <v>731.15499999999997</v>
      </c>
      <c r="E38" s="201">
        <f>'Section 3 data'!$F$86</f>
        <v>40.450000000000003</v>
      </c>
      <c r="F38" s="202">
        <f t="shared" si="2"/>
        <v>731.96100000000001</v>
      </c>
    </row>
    <row r="39" spans="2:6" ht="15" customHeight="1" x14ac:dyDescent="0.2">
      <c r="B39" s="235" t="s">
        <v>80</v>
      </c>
      <c r="C39" s="236">
        <f>'Section 3 data'!$D$5</f>
        <v>3059.9879999999998</v>
      </c>
      <c r="D39" s="236">
        <f>'Section 3 data'!$E$5</f>
        <v>13512.279</v>
      </c>
      <c r="E39" s="237">
        <f>'Section 3 data'!$F$5</f>
        <v>4.5599999999999996</v>
      </c>
      <c r="F39" s="238">
        <f t="shared" si="2"/>
        <v>16572.267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4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3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F91B9B89-690A-4E08-B1D8-B892E9678686}">
            <xm:f>Sheet1!$D$4</xm:f>
            <xm:f>Sheet1!$E$4</xm:f>
            <x14:dxf>
              <numFmt numFmtId="173" formatCode="&quot;&lt; 1&quot;"/>
            </x14:dxf>
          </x14:cfRule>
          <xm:sqref>C8:D39 F8:F39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773</v>
      </c>
    </row>
    <row r="5" spans="2:6" ht="15" customHeight="1" x14ac:dyDescent="0.2">
      <c r="B5" s="883" t="s">
        <v>77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884"/>
      <c r="C6" s="36" t="s">
        <v>272</v>
      </c>
      <c r="D6" s="36" t="s">
        <v>272</v>
      </c>
      <c r="E6" s="3" t="s">
        <v>82</v>
      </c>
      <c r="F6" s="208" t="s">
        <v>272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33" t="s">
        <v>84</v>
      </c>
      <c r="C8" s="43">
        <f>'Section 4 data'!$D$8</f>
        <v>16346.164000000001</v>
      </c>
      <c r="D8" s="44">
        <f>'Section 4 data'!$E$8</f>
        <v>9514.1669999999995</v>
      </c>
      <c r="E8" s="201">
        <f>'Section 4 data'!$F$8</f>
        <v>14.21</v>
      </c>
      <c r="F8" s="202">
        <f>SUM(C8,D8)</f>
        <v>25860.330999999998</v>
      </c>
    </row>
    <row r="9" spans="2:6" ht="15" customHeight="1" x14ac:dyDescent="0.2">
      <c r="B9" s="133" t="s">
        <v>85</v>
      </c>
      <c r="C9" s="43">
        <f>'Section 4 data'!$D$9</f>
        <v>628.05200000000002</v>
      </c>
      <c r="D9" s="44">
        <f>'Section 4 data'!$E$9</f>
        <v>1550.288</v>
      </c>
      <c r="E9" s="201">
        <f>'Section 4 data'!$F$9</f>
        <v>22.9</v>
      </c>
      <c r="F9" s="202">
        <f t="shared" ref="F9:F16" si="0">SUM(C9,D9)</f>
        <v>2178.34</v>
      </c>
    </row>
    <row r="10" spans="2:6" ht="15" customHeight="1" x14ac:dyDescent="0.2">
      <c r="B10" s="133" t="s">
        <v>86</v>
      </c>
      <c r="C10" s="43">
        <f>'Section 4 data'!$D$10</f>
        <v>24.885999999999999</v>
      </c>
      <c r="D10" s="44">
        <f>'Section 4 data'!$E$10</f>
        <v>40.569000000000003</v>
      </c>
      <c r="E10" s="201">
        <f>'Section 4 data'!$F$10</f>
        <v>96.89</v>
      </c>
      <c r="F10" s="202">
        <f t="shared" si="0"/>
        <v>65.454999999999998</v>
      </c>
    </row>
    <row r="11" spans="2:6" ht="15" customHeight="1" x14ac:dyDescent="0.2">
      <c r="B11" s="133" t="s">
        <v>87</v>
      </c>
      <c r="C11" s="43">
        <f>'Section 4 data'!$D$11</f>
        <v>496.43900000000002</v>
      </c>
      <c r="D11" s="44">
        <f>'Section 4 data'!$E$11</f>
        <v>1973.9290000000001</v>
      </c>
      <c r="E11" s="201">
        <f>'Section 4 data'!$F$11</f>
        <v>26.79</v>
      </c>
      <c r="F11" s="202">
        <f t="shared" si="0"/>
        <v>2470.3679999999999</v>
      </c>
    </row>
    <row r="12" spans="2:6" ht="15" customHeight="1" x14ac:dyDescent="0.2">
      <c r="B12" s="133" t="s">
        <v>88</v>
      </c>
      <c r="C12" s="43">
        <f>'Section 4 data'!$D$12</f>
        <v>1784.9590000000001</v>
      </c>
      <c r="D12" s="44">
        <f>'Section 4 data'!$E$12</f>
        <v>2695.598</v>
      </c>
      <c r="E12" s="201">
        <f>'Section 4 data'!$F$12</f>
        <v>20.94</v>
      </c>
      <c r="F12" s="202">
        <f t="shared" si="0"/>
        <v>4480.5569999999998</v>
      </c>
    </row>
    <row r="13" spans="2:6" ht="15" customHeight="1" x14ac:dyDescent="0.2">
      <c r="B13" s="133" t="s">
        <v>89</v>
      </c>
      <c r="C13" s="43">
        <f>'Section 4 data'!$D$13</f>
        <v>335.41500000000002</v>
      </c>
      <c r="D13" s="44">
        <f>'Section 4 data'!$E$13</f>
        <v>49.244</v>
      </c>
      <c r="E13" s="201">
        <f>'Section 4 data'!$F$13</f>
        <v>69.05</v>
      </c>
      <c r="F13" s="202">
        <f t="shared" si="0"/>
        <v>384.65899999999999</v>
      </c>
    </row>
    <row r="14" spans="2:6" ht="15" customHeight="1" x14ac:dyDescent="0.2">
      <c r="B14" s="133" t="s">
        <v>90</v>
      </c>
      <c r="C14" s="43">
        <f>'Section 4 data'!$D$14</f>
        <v>1714.873</v>
      </c>
      <c r="D14" s="44">
        <f>'Section 4 data'!$E$14</f>
        <v>558.28200000000004</v>
      </c>
      <c r="E14" s="201">
        <f>'Section 4 data'!$F$14</f>
        <v>52.62</v>
      </c>
      <c r="F14" s="202">
        <f t="shared" si="0"/>
        <v>2273.1550000000002</v>
      </c>
    </row>
    <row r="15" spans="2:6" ht="15" customHeight="1" x14ac:dyDescent="0.2">
      <c r="B15" s="133" t="s">
        <v>91</v>
      </c>
      <c r="C15" s="43">
        <f>'Section 4 data'!$D$15</f>
        <v>324.709</v>
      </c>
      <c r="D15" s="44">
        <f>'Section 4 data'!$E$15</f>
        <v>894.577</v>
      </c>
      <c r="E15" s="201">
        <f>'Section 4 data'!$F$15</f>
        <v>42.86</v>
      </c>
      <c r="F15" s="202">
        <f t="shared" si="0"/>
        <v>1219.2860000000001</v>
      </c>
    </row>
    <row r="16" spans="2:6" ht="15" customHeight="1" x14ac:dyDescent="0.2">
      <c r="B16" s="132" t="s">
        <v>92</v>
      </c>
      <c r="C16" s="203">
        <f>'Section 4 data'!$D$6</f>
        <v>21655.496999999999</v>
      </c>
      <c r="D16" s="204">
        <f>'Section 4 data'!$E$6</f>
        <v>17479.114000000001</v>
      </c>
      <c r="E16" s="205">
        <f>'Section 4 data'!$F$6</f>
        <v>9.16</v>
      </c>
      <c r="F16" s="206">
        <f t="shared" si="0"/>
        <v>39134.611000000004</v>
      </c>
    </row>
    <row r="17" spans="2:6" ht="15" customHeight="1" x14ac:dyDescent="0.2">
      <c r="B17" s="199" t="s">
        <v>93</v>
      </c>
      <c r="C17" s="200"/>
      <c r="D17" s="200"/>
      <c r="E17" s="699"/>
      <c r="F17" s="200"/>
    </row>
    <row r="18" spans="2:6" ht="15" customHeight="1" x14ac:dyDescent="0.2">
      <c r="B18" s="133" t="s">
        <v>94</v>
      </c>
      <c r="C18" s="43">
        <f>'Section 4 data'!$D$16</f>
        <v>689.92499999999995</v>
      </c>
      <c r="D18" s="44">
        <f>'Section 4 data'!$E$16</f>
        <v>5087.8100000000004</v>
      </c>
      <c r="E18" s="201">
        <f>'Section 4 data'!$F$16</f>
        <v>11.94</v>
      </c>
      <c r="F18" s="202">
        <f t="shared" ref="F18:F29" si="1">SUM(C18,D18)</f>
        <v>5777.7350000000006</v>
      </c>
    </row>
    <row r="19" spans="2:6" ht="15" customHeight="1" x14ac:dyDescent="0.2">
      <c r="B19" s="133" t="s">
        <v>95</v>
      </c>
      <c r="C19" s="43">
        <f>'Section 4 data'!$D$17</f>
        <v>470.04</v>
      </c>
      <c r="D19" s="44">
        <f>'Section 4 data'!$E$17</f>
        <v>2158.788</v>
      </c>
      <c r="E19" s="201">
        <f>'Section 4 data'!$F$17</f>
        <v>20.34</v>
      </c>
      <c r="F19" s="202">
        <f t="shared" si="1"/>
        <v>2628.828</v>
      </c>
    </row>
    <row r="20" spans="2:6" ht="15" customHeight="1" x14ac:dyDescent="0.2">
      <c r="B20" s="133" t="s">
        <v>96</v>
      </c>
      <c r="C20" s="43">
        <f>'Section 4 data'!$D$18</f>
        <v>121.703</v>
      </c>
      <c r="D20" s="44">
        <f>'Section 4 data'!$E$18</f>
        <v>3568.0439999999999</v>
      </c>
      <c r="E20" s="201">
        <f>'Section 4 data'!$F$18</f>
        <v>15.01</v>
      </c>
      <c r="F20" s="202">
        <f t="shared" si="1"/>
        <v>3689.7469999999998</v>
      </c>
    </row>
    <row r="21" spans="2:6" ht="15" customHeight="1" x14ac:dyDescent="0.2">
      <c r="B21" s="133" t="s">
        <v>97</v>
      </c>
      <c r="C21" s="43">
        <f>'Section 4 data'!$D$19</f>
        <v>330.72</v>
      </c>
      <c r="D21" s="44">
        <f>'Section 4 data'!$E$19</f>
        <v>3637.3789999999999</v>
      </c>
      <c r="E21" s="201">
        <f>'Section 4 data'!$F$19</f>
        <v>15.84</v>
      </c>
      <c r="F21" s="202">
        <f t="shared" si="1"/>
        <v>3968.0990000000002</v>
      </c>
    </row>
    <row r="22" spans="2:6" ht="15" customHeight="1" x14ac:dyDescent="0.2">
      <c r="B22" s="133" t="s">
        <v>98</v>
      </c>
      <c r="C22" s="43">
        <f>'Section 4 data'!$D$20</f>
        <v>897.41899999999998</v>
      </c>
      <c r="D22" s="44">
        <f>'Section 4 data'!$E$20</f>
        <v>10691.157999999999</v>
      </c>
      <c r="E22" s="201">
        <f>'Section 4 data'!$F$20</f>
        <v>13.02</v>
      </c>
      <c r="F22" s="202">
        <f t="shared" si="1"/>
        <v>11588.576999999999</v>
      </c>
    </row>
    <row r="23" spans="2:6" ht="15" customHeight="1" x14ac:dyDescent="0.2">
      <c r="B23" s="133" t="s">
        <v>99</v>
      </c>
      <c r="C23" s="43">
        <f>'Section 4 data'!$D$21</f>
        <v>0</v>
      </c>
      <c r="D23" s="44">
        <f>'Section 4 data'!$E$21</f>
        <v>0.28299999999999997</v>
      </c>
      <c r="E23" s="201">
        <f>'Section 4 data'!$F$21</f>
        <v>89.15</v>
      </c>
      <c r="F23" s="202">
        <f t="shared" si="1"/>
        <v>0.28299999999999997</v>
      </c>
    </row>
    <row r="24" spans="2:6" ht="15" customHeight="1" x14ac:dyDescent="0.2">
      <c r="B24" s="133" t="s">
        <v>100</v>
      </c>
      <c r="C24" s="43">
        <f>'Section 4 data'!$D$22</f>
        <v>333.93900000000002</v>
      </c>
      <c r="D24" s="44">
        <f>'Section 4 data'!$E$22</f>
        <v>3300.5419999999999</v>
      </c>
      <c r="E24" s="201">
        <f>'Section 4 data'!$F$22</f>
        <v>18.37</v>
      </c>
      <c r="F24" s="202">
        <f t="shared" si="1"/>
        <v>3634.4809999999998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3780.172</v>
      </c>
      <c r="E25" s="201">
        <f>'Section 4 data'!$F$23</f>
        <v>20.05</v>
      </c>
      <c r="F25" s="202">
        <f t="shared" si="1"/>
        <v>3780.172</v>
      </c>
    </row>
    <row r="26" spans="2:6" ht="15" customHeight="1" x14ac:dyDescent="0.2">
      <c r="B26" s="133" t="s">
        <v>102</v>
      </c>
      <c r="C26" s="43">
        <f>'Section 4 data'!$D$24</f>
        <v>64.712999999999994</v>
      </c>
      <c r="D26" s="44">
        <f>'Section 4 data'!$E$24</f>
        <v>3534.252</v>
      </c>
      <c r="E26" s="201">
        <f>'Section 4 data'!$F$24</f>
        <v>18.440000000000001</v>
      </c>
      <c r="F26" s="202">
        <f t="shared" si="1"/>
        <v>3598.9650000000001</v>
      </c>
    </row>
    <row r="27" spans="2:6" ht="15" customHeight="1" x14ac:dyDescent="0.2">
      <c r="B27" s="133" t="s">
        <v>103</v>
      </c>
      <c r="C27" s="43">
        <f>'Section 4 data'!$D$25</f>
        <v>1.446</v>
      </c>
      <c r="D27" s="44">
        <f>'Section 4 data'!$E$25</f>
        <v>4700.99</v>
      </c>
      <c r="E27" s="201">
        <f>'Section 4 data'!$F$25</f>
        <v>23.5</v>
      </c>
      <c r="F27" s="202">
        <f t="shared" si="1"/>
        <v>4702.4359999999997</v>
      </c>
    </row>
    <row r="28" spans="2:6" ht="15" customHeight="1" x14ac:dyDescent="0.2">
      <c r="B28" s="133" t="s">
        <v>104</v>
      </c>
      <c r="C28" s="43">
        <f>'Section 4 data'!$D$26</f>
        <v>1569.0889999999999</v>
      </c>
      <c r="D28" s="44">
        <f>'Section 4 data'!$E$26</f>
        <v>4448.857</v>
      </c>
      <c r="E28" s="201">
        <f>'Section 4 data'!$F$26</f>
        <v>12.99</v>
      </c>
      <c r="F28" s="202">
        <f t="shared" si="1"/>
        <v>6017.9459999999999</v>
      </c>
    </row>
    <row r="29" spans="2:6" ht="15" customHeight="1" x14ac:dyDescent="0.2">
      <c r="B29" s="132" t="s">
        <v>105</v>
      </c>
      <c r="C29" s="203">
        <f>'Section 4 data'!$D$7</f>
        <v>4478.9949999999999</v>
      </c>
      <c r="D29" s="204">
        <f>'Section 4 data'!$E$7</f>
        <v>45012.286999999997</v>
      </c>
      <c r="E29" s="205">
        <f>'Section 4 data'!$F$7</f>
        <v>5.59</v>
      </c>
      <c r="F29" s="206">
        <f t="shared" si="1"/>
        <v>49491.281999999999</v>
      </c>
    </row>
    <row r="30" spans="2:6" ht="15" customHeight="1" x14ac:dyDescent="0.2">
      <c r="B30" s="199" t="s">
        <v>106</v>
      </c>
      <c r="C30" s="207"/>
      <c r="D30" s="207"/>
      <c r="E30" s="5"/>
      <c r="F30" s="207"/>
    </row>
    <row r="31" spans="2:6" ht="15" customHeight="1" x14ac:dyDescent="0.2">
      <c r="B31" s="132" t="s">
        <v>106</v>
      </c>
      <c r="C31" s="203">
        <f>'Section 4 data'!$D$5</f>
        <v>26134.491999999998</v>
      </c>
      <c r="D31" s="204">
        <f>'Section 4 data'!$E$5</f>
        <v>62577.341999999997</v>
      </c>
      <c r="E31" s="205">
        <f>'Section 4 data'!$F$5</f>
        <v>4.51</v>
      </c>
      <c r="F31" s="206">
        <f>SUM(C31,D31)</f>
        <v>88711.834000000003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97B9F3A-C487-4FE9-A2D6-D85EA67F1136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774</v>
      </c>
    </row>
    <row r="5" spans="2:6" ht="15" customHeight="1" x14ac:dyDescent="0.2">
      <c r="B5" s="883" t="s">
        <v>267</v>
      </c>
      <c r="C5" s="40" t="s">
        <v>78</v>
      </c>
      <c r="D5" s="885" t="s">
        <v>79</v>
      </c>
      <c r="E5" s="885"/>
      <c r="F5" s="228" t="s">
        <v>80</v>
      </c>
    </row>
    <row r="6" spans="2:6" ht="30" customHeight="1" x14ac:dyDescent="0.2">
      <c r="B6" s="899"/>
      <c r="C6" s="36" t="s">
        <v>271</v>
      </c>
      <c r="D6" s="36" t="s">
        <v>271</v>
      </c>
      <c r="E6" s="3" t="s">
        <v>82</v>
      </c>
      <c r="F6" s="208" t="s">
        <v>271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359</v>
      </c>
      <c r="C8" s="43">
        <f>'Section 4 data'!$D$31</f>
        <v>121.26300000000001</v>
      </c>
      <c r="D8" s="44">
        <f>'Section 4 data'!$E$31</f>
        <v>100.357</v>
      </c>
      <c r="E8" s="201">
        <f>'Section 4 data'!$F$31</f>
        <v>89.53</v>
      </c>
      <c r="F8" s="202">
        <f>SUM(C8,D8)</f>
        <v>221.62</v>
      </c>
    </row>
    <row r="9" spans="2:6" ht="15" customHeight="1" x14ac:dyDescent="0.2">
      <c r="B9" s="231" t="s">
        <v>360</v>
      </c>
      <c r="C9" s="43">
        <f>'Section 4 data'!$D$32</f>
        <v>2897.777</v>
      </c>
      <c r="D9" s="245">
        <f>'Section 4 data'!$E$32</f>
        <v>1987.672</v>
      </c>
      <c r="E9" s="201">
        <f>'Section 4 data'!$F$32</f>
        <v>42.18</v>
      </c>
      <c r="F9" s="202">
        <f t="shared" ref="F9:F15" si="0">SUM(C9,D9)</f>
        <v>4885.4490000000005</v>
      </c>
    </row>
    <row r="10" spans="2:6" ht="15" customHeight="1" x14ac:dyDescent="0.2">
      <c r="B10" s="229" t="s">
        <v>361</v>
      </c>
      <c r="C10" s="43">
        <f>'Section 4 data'!$D$33</f>
        <v>11527.266</v>
      </c>
      <c r="D10" s="44">
        <f>'Section 4 data'!$E$33</f>
        <v>9109.4079999999994</v>
      </c>
      <c r="E10" s="201">
        <f>'Section 4 data'!$F$33</f>
        <v>16.854932327081041</v>
      </c>
      <c r="F10" s="202">
        <f t="shared" si="0"/>
        <v>20636.673999999999</v>
      </c>
    </row>
    <row r="11" spans="2:6" ht="15" customHeight="1" x14ac:dyDescent="0.2">
      <c r="B11" s="229" t="s">
        <v>362</v>
      </c>
      <c r="C11" s="43">
        <f>'Section 4 data'!$D$34</f>
        <v>6464.96</v>
      </c>
      <c r="D11" s="44">
        <f>'Section 4 data'!$E$34</f>
        <v>5691.7950000000001</v>
      </c>
      <c r="E11" s="246">
        <f>'Section 4 data'!$F$34</f>
        <v>14.195692168660898</v>
      </c>
      <c r="F11" s="202">
        <f t="shared" si="0"/>
        <v>12156.755000000001</v>
      </c>
    </row>
    <row r="12" spans="2:6" ht="15" customHeight="1" x14ac:dyDescent="0.2">
      <c r="B12" s="229" t="s">
        <v>363</v>
      </c>
      <c r="C12" s="43">
        <f>'Section 4 data'!$D$35</f>
        <v>494.99799999999999</v>
      </c>
      <c r="D12" s="44">
        <f>'Section 4 data'!$E$35</f>
        <v>573.19799999999998</v>
      </c>
      <c r="E12" s="246">
        <f>'Section 4 data'!$F$35</f>
        <v>31.22</v>
      </c>
      <c r="F12" s="202">
        <f t="shared" si="0"/>
        <v>1068.1959999999999</v>
      </c>
    </row>
    <row r="13" spans="2:6" ht="15" customHeight="1" x14ac:dyDescent="0.2">
      <c r="B13" s="229" t="s">
        <v>364</v>
      </c>
      <c r="C13" s="43">
        <f>'Section 4 data'!$D$36</f>
        <v>131.66999999999999</v>
      </c>
      <c r="D13" s="44">
        <f>'Section 4 data'!$E$36</f>
        <v>16.683</v>
      </c>
      <c r="E13" s="201">
        <f>'Section 4 data'!$F$36</f>
        <v>49.31</v>
      </c>
      <c r="F13" s="202">
        <f t="shared" si="0"/>
        <v>148.35299999999998</v>
      </c>
    </row>
    <row r="14" spans="2:6" ht="15" customHeight="1" x14ac:dyDescent="0.2">
      <c r="B14" s="229" t="s">
        <v>365</v>
      </c>
      <c r="C14" s="43">
        <f>'Section 4 data'!$D$37</f>
        <v>17.562999999999999</v>
      </c>
      <c r="D14" s="44">
        <f>'Section 4 data'!$E$37</f>
        <v>0</v>
      </c>
      <c r="E14" s="201">
        <f>'Section 4 data'!$F$37</f>
        <v>0</v>
      </c>
      <c r="F14" s="202">
        <f t="shared" si="0"/>
        <v>17.562999999999999</v>
      </c>
    </row>
    <row r="15" spans="2:6" ht="15" customHeight="1" x14ac:dyDescent="0.2">
      <c r="B15" s="232" t="s">
        <v>80</v>
      </c>
      <c r="C15" s="66">
        <f>'Section 4 data'!$D$6</f>
        <v>21655.496999999999</v>
      </c>
      <c r="D15" s="66">
        <f>'Section 4 data'!$E$6</f>
        <v>17479.114000000001</v>
      </c>
      <c r="E15" s="205">
        <f>'Section 4 data'!$F$6</f>
        <v>9.16</v>
      </c>
      <c r="F15" s="234">
        <f t="shared" si="0"/>
        <v>39134.611000000004</v>
      </c>
    </row>
    <row r="16" spans="2:6" ht="15" customHeight="1" x14ac:dyDescent="0.2">
      <c r="B16" s="239" t="s">
        <v>105</v>
      </c>
      <c r="C16" s="240"/>
      <c r="D16" s="240"/>
      <c r="E16" s="240"/>
      <c r="F16" s="240"/>
    </row>
    <row r="17" spans="2:6" ht="15" customHeight="1" x14ac:dyDescent="0.2">
      <c r="B17" s="229" t="s">
        <v>359</v>
      </c>
      <c r="C17" s="43">
        <f>'Section 4 data'!$D$39</f>
        <v>27.303999999999998</v>
      </c>
      <c r="D17" s="44">
        <f>'Section 4 data'!$E$39</f>
        <v>480.15600000000001</v>
      </c>
      <c r="E17" s="201">
        <f>'Section 4 data'!$F$39</f>
        <v>55.59</v>
      </c>
      <c r="F17" s="202">
        <f t="shared" ref="F17:F24" si="1">SUM(C17,D17)</f>
        <v>507.46</v>
      </c>
    </row>
    <row r="18" spans="2:6" ht="15" customHeight="1" x14ac:dyDescent="0.2">
      <c r="B18" s="231" t="s">
        <v>360</v>
      </c>
      <c r="C18" s="43">
        <f>'Section 4 data'!$D$40</f>
        <v>484.79700000000003</v>
      </c>
      <c r="D18" s="245">
        <f>'Section 4 data'!$E$40</f>
        <v>13223.295</v>
      </c>
      <c r="E18" s="201">
        <f>'Section 4 data'!$F$40</f>
        <v>12.25</v>
      </c>
      <c r="F18" s="202">
        <f t="shared" si="1"/>
        <v>13708.092000000001</v>
      </c>
    </row>
    <row r="19" spans="2:6" ht="15" customHeight="1" x14ac:dyDescent="0.2">
      <c r="B19" s="229" t="s">
        <v>361</v>
      </c>
      <c r="C19" s="43">
        <f>'Section 4 data'!$D$41</f>
        <v>946.23500000000001</v>
      </c>
      <c r="D19" s="44">
        <f>'Section 4 data'!$E$41</f>
        <v>16942.471000000001</v>
      </c>
      <c r="E19" s="201">
        <f>'Section 4 data'!$F$41</f>
        <v>10.724641926803926</v>
      </c>
      <c r="F19" s="202">
        <f t="shared" si="1"/>
        <v>17888.706000000002</v>
      </c>
    </row>
    <row r="20" spans="2:6" ht="15" customHeight="1" x14ac:dyDescent="0.2">
      <c r="B20" s="229" t="s">
        <v>362</v>
      </c>
      <c r="C20" s="43">
        <f>'Section 4 data'!$D$42</f>
        <v>1295.2950000000001</v>
      </c>
      <c r="D20" s="44">
        <f>'Section 4 data'!$E$42</f>
        <v>6515.3469999999998</v>
      </c>
      <c r="E20" s="246">
        <f>'Section 4 data'!$F$42</f>
        <v>15.62748181835803</v>
      </c>
      <c r="F20" s="202">
        <f t="shared" si="1"/>
        <v>7810.6419999999998</v>
      </c>
    </row>
    <row r="21" spans="2:6" ht="15" customHeight="1" x14ac:dyDescent="0.2">
      <c r="B21" s="229" t="s">
        <v>363</v>
      </c>
      <c r="C21" s="43">
        <f>'Section 4 data'!$D$43</f>
        <v>1091.2919999999999</v>
      </c>
      <c r="D21" s="44">
        <f>'Section 4 data'!$E$43</f>
        <v>4410.375</v>
      </c>
      <c r="E21" s="246">
        <f>'Section 4 data'!$F$43</f>
        <v>15.28</v>
      </c>
      <c r="F21" s="202">
        <f t="shared" si="1"/>
        <v>5501.6669999999995</v>
      </c>
    </row>
    <row r="22" spans="2:6" ht="15" customHeight="1" x14ac:dyDescent="0.2">
      <c r="B22" s="229" t="s">
        <v>364</v>
      </c>
      <c r="C22" s="43">
        <f>'Section 4 data'!$D$44</f>
        <v>243.798</v>
      </c>
      <c r="D22" s="44">
        <f>'Section 4 data'!$E$44</f>
        <v>2852.232</v>
      </c>
      <c r="E22" s="246">
        <f>'Section 4 data'!$F$44</f>
        <v>16.899999999999999</v>
      </c>
      <c r="F22" s="202">
        <f t="shared" si="1"/>
        <v>3096.0299999999997</v>
      </c>
    </row>
    <row r="23" spans="2:6" ht="15" customHeight="1" x14ac:dyDescent="0.2">
      <c r="B23" s="229" t="s">
        <v>365</v>
      </c>
      <c r="C23" s="43">
        <f>'Section 4 data'!$D$45</f>
        <v>390.27199999999999</v>
      </c>
      <c r="D23" s="44">
        <f>'Section 4 data'!$E$45</f>
        <v>588.41</v>
      </c>
      <c r="E23" s="201">
        <f>'Section 4 data'!$F$45</f>
        <v>24.090645730511611</v>
      </c>
      <c r="F23" s="202">
        <f t="shared" si="1"/>
        <v>978.68200000000002</v>
      </c>
    </row>
    <row r="24" spans="2:6" ht="15" customHeight="1" x14ac:dyDescent="0.2">
      <c r="B24" s="232" t="s">
        <v>80</v>
      </c>
      <c r="C24" s="66">
        <f>'Section 4 data'!$D$7</f>
        <v>4478.9949999999999</v>
      </c>
      <c r="D24" s="66">
        <f>'Section 4 data'!$E$7</f>
        <v>45012.286999999997</v>
      </c>
      <c r="E24" s="205">
        <f>'Section 4 data'!$F$7</f>
        <v>5.59</v>
      </c>
      <c r="F24" s="234">
        <f t="shared" si="1"/>
        <v>49491.281999999999</v>
      </c>
    </row>
    <row r="25" spans="2:6" ht="15" customHeight="1" x14ac:dyDescent="0.2">
      <c r="B25" s="239" t="s">
        <v>106</v>
      </c>
      <c r="C25" s="240"/>
      <c r="D25" s="240"/>
      <c r="E25" s="240"/>
      <c r="F25" s="240"/>
    </row>
    <row r="26" spans="2:6" ht="15" customHeight="1" x14ac:dyDescent="0.2">
      <c r="B26" s="229" t="s">
        <v>359</v>
      </c>
      <c r="C26" s="43">
        <f>'Section 4 data'!$D$47</f>
        <v>148.56700000000001</v>
      </c>
      <c r="D26" s="44">
        <f>'Section 4 data'!$E$47</f>
        <v>584.44200000000001</v>
      </c>
      <c r="E26" s="201">
        <f>'Section 4 data'!$F$47</f>
        <v>48.37</v>
      </c>
      <c r="F26" s="202">
        <f t="shared" ref="F26:F33" si="2">SUM(C26,D26)</f>
        <v>733.00900000000001</v>
      </c>
    </row>
    <row r="27" spans="2:6" ht="15" customHeight="1" x14ac:dyDescent="0.2">
      <c r="B27" s="231" t="s">
        <v>360</v>
      </c>
      <c r="C27" s="43">
        <f>'Section 4 data'!$D$48</f>
        <v>3382.5740000000001</v>
      </c>
      <c r="D27" s="245">
        <f>'Section 4 data'!$E$48</f>
        <v>15221.406000000001</v>
      </c>
      <c r="E27" s="201">
        <f>'Section 4 data'!$F$48</f>
        <v>12.97</v>
      </c>
      <c r="F27" s="202">
        <f t="shared" si="2"/>
        <v>18603.98</v>
      </c>
    </row>
    <row r="28" spans="2:6" ht="15" customHeight="1" x14ac:dyDescent="0.2">
      <c r="B28" s="229" t="s">
        <v>361</v>
      </c>
      <c r="C28" s="43">
        <f>'Section 4 data'!$D$49</f>
        <v>12473.503000000001</v>
      </c>
      <c r="D28" s="44">
        <f>'Section 4 data'!$E$49</f>
        <v>26004.011999999999</v>
      </c>
      <c r="E28" s="201">
        <f>'Section 4 data'!$F$49</f>
        <v>12.97</v>
      </c>
      <c r="F28" s="202">
        <f t="shared" si="2"/>
        <v>38477.514999999999</v>
      </c>
    </row>
    <row r="29" spans="2:6" ht="15" customHeight="1" x14ac:dyDescent="0.2">
      <c r="B29" s="229" t="s">
        <v>362</v>
      </c>
      <c r="C29" s="43">
        <f>'Section 4 data'!$D$50</f>
        <v>7760.2550000000001</v>
      </c>
      <c r="D29" s="44">
        <f>'Section 4 data'!$E$50</f>
        <v>12299.892</v>
      </c>
      <c r="E29" s="246">
        <f>'Section 4 data'!$F$50</f>
        <v>12.97</v>
      </c>
      <c r="F29" s="202">
        <f t="shared" si="2"/>
        <v>20060.147000000001</v>
      </c>
    </row>
    <row r="30" spans="2:6" ht="15" customHeight="1" x14ac:dyDescent="0.2">
      <c r="B30" s="229" t="s">
        <v>363</v>
      </c>
      <c r="C30" s="43">
        <f>'Section 4 data'!$D$51</f>
        <v>1586.29</v>
      </c>
      <c r="D30" s="44">
        <f>'Section 4 data'!$E$51</f>
        <v>5001.1440000000002</v>
      </c>
      <c r="E30" s="246">
        <f>'Section 4 data'!$F$51</f>
        <v>12.97</v>
      </c>
      <c r="F30" s="202">
        <f t="shared" si="2"/>
        <v>6587.4340000000002</v>
      </c>
    </row>
    <row r="31" spans="2:6" ht="15" customHeight="1" x14ac:dyDescent="0.2">
      <c r="B31" s="229" t="s">
        <v>364</v>
      </c>
      <c r="C31" s="43">
        <f>'Section 4 data'!$D$52</f>
        <v>375.46899999999999</v>
      </c>
      <c r="D31" s="44">
        <f>'Section 4 data'!$E$52</f>
        <v>2877.2579999999998</v>
      </c>
      <c r="E31" s="246">
        <f>'Section 4 data'!$F$52</f>
        <v>12.97</v>
      </c>
      <c r="F31" s="202">
        <f t="shared" si="2"/>
        <v>3252.7269999999999</v>
      </c>
    </row>
    <row r="32" spans="2:6" ht="15" customHeight="1" x14ac:dyDescent="0.2">
      <c r="B32" s="229" t="s">
        <v>365</v>
      </c>
      <c r="C32" s="43">
        <f>'Section 4 data'!$D$53</f>
        <v>407.834</v>
      </c>
      <c r="D32" s="44">
        <f>'Section 4 data'!$E$53</f>
        <v>589.18700000000001</v>
      </c>
      <c r="E32" s="201">
        <f>'Section 4 data'!$F$53</f>
        <v>12.97</v>
      </c>
      <c r="F32" s="202">
        <f t="shared" si="2"/>
        <v>997.02099999999996</v>
      </c>
    </row>
    <row r="33" spans="2:6" ht="15" customHeight="1" x14ac:dyDescent="0.2">
      <c r="B33" s="235" t="s">
        <v>80</v>
      </c>
      <c r="C33" s="236">
        <f>'Section 4 data'!$D$5</f>
        <v>26134.491999999998</v>
      </c>
      <c r="D33" s="236">
        <f>'Section 4 data'!$E$5</f>
        <v>62577.341999999997</v>
      </c>
      <c r="E33" s="209">
        <f>'Section 4 data'!$F$5</f>
        <v>4.51</v>
      </c>
      <c r="F33" s="238">
        <f t="shared" si="2"/>
        <v>88711.834000000003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4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3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757C7B06-A9A0-47BB-8464-1DD9E7922808}">
            <xm:f>Sheet1!$D$4</xm:f>
            <xm:f>Sheet1!$E$4</xm:f>
            <x14:dxf>
              <numFmt numFmtId="173" formatCode="&quot;&lt; 1&quot;"/>
            </x14:dxf>
          </x14:cfRule>
          <xm:sqref>C8:D33 F8:F33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775</v>
      </c>
    </row>
    <row r="5" spans="2:6" ht="15" customHeight="1" x14ac:dyDescent="0.2">
      <c r="B5" s="900" t="s">
        <v>126</v>
      </c>
      <c r="C5" s="40" t="s">
        <v>78</v>
      </c>
      <c r="D5" s="885" t="s">
        <v>79</v>
      </c>
      <c r="E5" s="885"/>
      <c r="F5" s="228" t="s">
        <v>80</v>
      </c>
    </row>
    <row r="6" spans="2:6" ht="30" customHeight="1" x14ac:dyDescent="0.2">
      <c r="B6" s="901"/>
      <c r="C6" s="36" t="s">
        <v>271</v>
      </c>
      <c r="D6" s="36" t="s">
        <v>271</v>
      </c>
      <c r="E6" s="3" t="s">
        <v>82</v>
      </c>
      <c r="F6" s="208" t="s">
        <v>271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127</v>
      </c>
      <c r="C8" s="43">
        <f>'Section 4 data'!$D$58</f>
        <v>62.658000000000001</v>
      </c>
      <c r="D8" s="44">
        <f>'Section 4 data'!$E$58</f>
        <v>141.15</v>
      </c>
      <c r="E8" s="201">
        <f>'Section 4 data'!$F$58</f>
        <v>53.11</v>
      </c>
      <c r="F8" s="202">
        <f>SUM(C8,D8)</f>
        <v>203.80799999999999</v>
      </c>
    </row>
    <row r="9" spans="2:6" ht="15" customHeight="1" x14ac:dyDescent="0.2">
      <c r="B9" s="230" t="s">
        <v>128</v>
      </c>
      <c r="C9" s="43">
        <f>'Section 4 data'!$D$59</f>
        <v>1736.577</v>
      </c>
      <c r="D9" s="44">
        <f>'Section 4 data'!$E$59</f>
        <v>2275.5259999999998</v>
      </c>
      <c r="E9" s="201">
        <f>'Section 4 data'!$F$59</f>
        <v>36.729999999999997</v>
      </c>
      <c r="F9" s="202">
        <f t="shared" ref="F9:F17" si="0">SUM(C9,D9)</f>
        <v>4012.1030000000001</v>
      </c>
    </row>
    <row r="10" spans="2:6" ht="15" customHeight="1" x14ac:dyDescent="0.2">
      <c r="B10" s="231" t="s">
        <v>129</v>
      </c>
      <c r="C10" s="43">
        <f>'Section 4 data'!$D$60</f>
        <v>8825.5789999999997</v>
      </c>
      <c r="D10" s="44">
        <f>'Section 4 data'!$E$60</f>
        <v>2867.0369999999998</v>
      </c>
      <c r="E10" s="201">
        <f>'Section 4 data'!$F$60</f>
        <v>33.19</v>
      </c>
      <c r="F10" s="202">
        <f t="shared" si="0"/>
        <v>11692.616</v>
      </c>
    </row>
    <row r="11" spans="2:6" ht="15" customHeight="1" x14ac:dyDescent="0.2">
      <c r="B11" s="229" t="s">
        <v>130</v>
      </c>
      <c r="C11" s="43">
        <f>'Section 4 data'!$D$61</f>
        <v>7888.7820000000002</v>
      </c>
      <c r="D11" s="44">
        <f>'Section 4 data'!$E$61</f>
        <v>2683.7469999999998</v>
      </c>
      <c r="E11" s="201">
        <f>'Section 4 data'!$F$61</f>
        <v>27.26</v>
      </c>
      <c r="F11" s="202">
        <f t="shared" si="0"/>
        <v>10572.529</v>
      </c>
    </row>
    <row r="12" spans="2:6" ht="15" customHeight="1" x14ac:dyDescent="0.2">
      <c r="B12" s="229" t="s">
        <v>131</v>
      </c>
      <c r="C12" s="43">
        <f>'Section 4 data'!$D$62</f>
        <v>2779.3090000000002</v>
      </c>
      <c r="D12" s="44">
        <f>'Section 4 data'!$E$62</f>
        <v>6955.3620000000001</v>
      </c>
      <c r="E12" s="201">
        <f>'Section 4 data'!$F$62</f>
        <v>14.24</v>
      </c>
      <c r="F12" s="202">
        <f t="shared" si="0"/>
        <v>9734.6710000000003</v>
      </c>
    </row>
    <row r="13" spans="2:6" ht="15" customHeight="1" x14ac:dyDescent="0.2">
      <c r="B13" s="229" t="s">
        <v>132</v>
      </c>
      <c r="C13" s="43">
        <f>'Section 4 data'!$D$63</f>
        <v>283.613</v>
      </c>
      <c r="D13" s="44">
        <f>'Section 4 data'!$E$63</f>
        <v>1932.2149999999999</v>
      </c>
      <c r="E13" s="201">
        <f>'Section 4 data'!$F$63</f>
        <v>17.579999999999998</v>
      </c>
      <c r="F13" s="202">
        <f t="shared" si="0"/>
        <v>2215.828</v>
      </c>
    </row>
    <row r="14" spans="2:6" ht="15" customHeight="1" x14ac:dyDescent="0.2">
      <c r="B14" s="229" t="s">
        <v>133</v>
      </c>
      <c r="C14" s="43">
        <f>'Section 4 data'!$D$64</f>
        <v>75.34</v>
      </c>
      <c r="D14" s="44">
        <f>'Section 4 data'!$E$64</f>
        <v>581.29100000000005</v>
      </c>
      <c r="E14" s="201">
        <f>'Section 4 data'!$F$64</f>
        <v>21.99</v>
      </c>
      <c r="F14" s="202">
        <f t="shared" si="0"/>
        <v>656.63100000000009</v>
      </c>
    </row>
    <row r="15" spans="2:6" ht="15" customHeight="1" x14ac:dyDescent="0.2">
      <c r="B15" s="229" t="s">
        <v>134</v>
      </c>
      <c r="C15" s="43">
        <f>'Section 4 data'!$D$65</f>
        <v>3.5459999999999998</v>
      </c>
      <c r="D15" s="44">
        <f>'Section 4 data'!$E$65</f>
        <v>32.319000000000003</v>
      </c>
      <c r="E15" s="201">
        <f>'Section 4 data'!$F$65</f>
        <v>38.979999999999997</v>
      </c>
      <c r="F15" s="202">
        <f t="shared" si="0"/>
        <v>35.865000000000002</v>
      </c>
    </row>
    <row r="16" spans="2:6" ht="15" customHeight="1" x14ac:dyDescent="0.2">
      <c r="B16" s="229" t="s">
        <v>135</v>
      </c>
      <c r="C16" s="43">
        <f>'Section 4 data'!$D$66</f>
        <v>9.1999999999999998E-2</v>
      </c>
      <c r="D16" s="44">
        <f>'Section 4 data'!$E$66</f>
        <v>10.467000000000001</v>
      </c>
      <c r="E16" s="201">
        <f>'Section 4 data'!$F$66</f>
        <v>88.82</v>
      </c>
      <c r="F16" s="202">
        <f t="shared" si="0"/>
        <v>10.559000000000001</v>
      </c>
    </row>
    <row r="17" spans="2:6" ht="15" customHeight="1" x14ac:dyDescent="0.2">
      <c r="B17" s="232" t="s">
        <v>80</v>
      </c>
      <c r="C17" s="66">
        <f>'Section 4 data'!$D$6</f>
        <v>21655.496999999999</v>
      </c>
      <c r="D17" s="66">
        <f>'Section 4 data'!$E$6</f>
        <v>17479.114000000001</v>
      </c>
      <c r="E17" s="233">
        <f>'Section 4 data'!$F$6</f>
        <v>9.16</v>
      </c>
      <c r="F17" s="234">
        <f t="shared" si="0"/>
        <v>39134.611000000004</v>
      </c>
    </row>
    <row r="18" spans="2:6" ht="15" customHeight="1" x14ac:dyDescent="0.2">
      <c r="B18" s="239" t="s">
        <v>105</v>
      </c>
      <c r="C18" s="240"/>
      <c r="D18" s="240"/>
      <c r="E18" s="240"/>
      <c r="F18" s="240"/>
    </row>
    <row r="19" spans="2:6" ht="15" customHeight="1" x14ac:dyDescent="0.2">
      <c r="B19" s="229" t="s">
        <v>127</v>
      </c>
      <c r="C19" s="43">
        <f>'Section 4 data'!$D$68</f>
        <v>65.09</v>
      </c>
      <c r="D19" s="44">
        <f>'Section 4 data'!$E$68</f>
        <v>4887.1890000000003</v>
      </c>
      <c r="E19" s="201">
        <f>'Section 4 data'!$F$68</f>
        <v>17.43</v>
      </c>
      <c r="F19" s="202">
        <f t="shared" ref="F19:F28" si="1">SUM(C19,D19)</f>
        <v>4952.2790000000005</v>
      </c>
    </row>
    <row r="20" spans="2:6" ht="15" customHeight="1" x14ac:dyDescent="0.2">
      <c r="B20" s="230" t="s">
        <v>128</v>
      </c>
      <c r="C20" s="43">
        <f>'Section 4 data'!$D$69</f>
        <v>1372.69</v>
      </c>
      <c r="D20" s="44">
        <f>'Section 4 data'!$E$69</f>
        <v>17243.460999999999</v>
      </c>
      <c r="E20" s="201">
        <f>'Section 4 data'!$F$69</f>
        <v>10.199999999999999</v>
      </c>
      <c r="F20" s="202">
        <f t="shared" si="1"/>
        <v>18616.150999999998</v>
      </c>
    </row>
    <row r="21" spans="2:6" ht="15" customHeight="1" x14ac:dyDescent="0.2">
      <c r="B21" s="231" t="s">
        <v>129</v>
      </c>
      <c r="C21" s="43">
        <f>'Section 4 data'!$D$70</f>
        <v>2056.5639999999999</v>
      </c>
      <c r="D21" s="44">
        <f>'Section 4 data'!$E$70</f>
        <v>10611.312</v>
      </c>
      <c r="E21" s="201">
        <f>'Section 4 data'!$F$70</f>
        <v>12.54</v>
      </c>
      <c r="F21" s="202">
        <f t="shared" si="1"/>
        <v>12667.876</v>
      </c>
    </row>
    <row r="22" spans="2:6" ht="15" customHeight="1" x14ac:dyDescent="0.2">
      <c r="B22" s="229" t="s">
        <v>130</v>
      </c>
      <c r="C22" s="43">
        <f>'Section 4 data'!$D$71</f>
        <v>667.96</v>
      </c>
      <c r="D22" s="44">
        <f>'Section 4 data'!$E$71</f>
        <v>4440.509</v>
      </c>
      <c r="E22" s="201">
        <f>'Section 4 data'!$F$71</f>
        <v>12.54</v>
      </c>
      <c r="F22" s="202">
        <f t="shared" si="1"/>
        <v>5108.4690000000001</v>
      </c>
    </row>
    <row r="23" spans="2:6" ht="15" customHeight="1" x14ac:dyDescent="0.2">
      <c r="B23" s="229" t="s">
        <v>131</v>
      </c>
      <c r="C23" s="43">
        <f>'Section 4 data'!$D$72</f>
        <v>308.13499999999999</v>
      </c>
      <c r="D23" s="44">
        <f>'Section 4 data'!$E$72</f>
        <v>4366.4539999999997</v>
      </c>
      <c r="E23" s="201">
        <f>'Section 4 data'!$F$72</f>
        <v>11.24</v>
      </c>
      <c r="F23" s="202">
        <f t="shared" si="1"/>
        <v>4674.5889999999999</v>
      </c>
    </row>
    <row r="24" spans="2:6" ht="15" customHeight="1" x14ac:dyDescent="0.2">
      <c r="B24" s="229" t="s">
        <v>132</v>
      </c>
      <c r="C24" s="43">
        <f>'Section 4 data'!$D$73</f>
        <v>3.5409999999999999</v>
      </c>
      <c r="D24" s="44">
        <f>'Section 4 data'!$E$73</f>
        <v>2159.7950000000001</v>
      </c>
      <c r="E24" s="201">
        <f>'Section 4 data'!$F$73</f>
        <v>15.39</v>
      </c>
      <c r="F24" s="202">
        <f t="shared" si="1"/>
        <v>2163.3360000000002</v>
      </c>
    </row>
    <row r="25" spans="2:6" ht="15" customHeight="1" x14ac:dyDescent="0.2">
      <c r="B25" s="229" t="s">
        <v>133</v>
      </c>
      <c r="C25" s="43">
        <f>'Section 4 data'!$D$74</f>
        <v>5.01</v>
      </c>
      <c r="D25" s="44">
        <f>'Section 4 data'!$E$74</f>
        <v>931.9</v>
      </c>
      <c r="E25" s="201">
        <f>'Section 4 data'!$F$74</f>
        <v>16.36</v>
      </c>
      <c r="F25" s="202">
        <f t="shared" si="1"/>
        <v>936.91</v>
      </c>
    </row>
    <row r="26" spans="2:6" ht="15" customHeight="1" x14ac:dyDescent="0.2">
      <c r="B26" s="229" t="s">
        <v>134</v>
      </c>
      <c r="C26" s="43">
        <f>'Section 4 data'!$D$75</f>
        <v>0</v>
      </c>
      <c r="D26" s="44">
        <f>'Section 4 data'!$E$75</f>
        <v>262.65699999999998</v>
      </c>
      <c r="E26" s="201">
        <f>'Section 4 data'!$F$75</f>
        <v>22</v>
      </c>
      <c r="F26" s="202">
        <f t="shared" si="1"/>
        <v>262.65699999999998</v>
      </c>
    </row>
    <row r="27" spans="2:6" ht="15" customHeight="1" x14ac:dyDescent="0.2">
      <c r="B27" s="229" t="s">
        <v>135</v>
      </c>
      <c r="C27" s="43">
        <f>'Section 4 data'!$D$76</f>
        <v>4.0000000000000001E-3</v>
      </c>
      <c r="D27" s="44">
        <f>'Section 4 data'!$E$76</f>
        <v>109.009</v>
      </c>
      <c r="E27" s="201">
        <f>'Section 4 data'!$F$76</f>
        <v>51.64</v>
      </c>
      <c r="F27" s="202">
        <f t="shared" si="1"/>
        <v>109.01300000000001</v>
      </c>
    </row>
    <row r="28" spans="2:6" ht="15" customHeight="1" x14ac:dyDescent="0.2">
      <c r="B28" s="232" t="s">
        <v>80</v>
      </c>
      <c r="C28" s="66">
        <f>'Section 4 data'!$D$7</f>
        <v>4478.9949999999999</v>
      </c>
      <c r="D28" s="66">
        <f>'Section 4 data'!$E$7</f>
        <v>45012.286999999997</v>
      </c>
      <c r="E28" s="233">
        <f>'Section 4 data'!$F$7</f>
        <v>5.59</v>
      </c>
      <c r="F28" s="234">
        <f t="shared" si="1"/>
        <v>49491.281999999999</v>
      </c>
    </row>
    <row r="29" spans="2:6" ht="15" customHeight="1" x14ac:dyDescent="0.2">
      <c r="B29" s="239" t="s">
        <v>106</v>
      </c>
      <c r="C29" s="240"/>
      <c r="D29" s="240"/>
      <c r="E29" s="240"/>
      <c r="F29" s="240"/>
    </row>
    <row r="30" spans="2:6" ht="15" customHeight="1" x14ac:dyDescent="0.2">
      <c r="B30" s="229" t="s">
        <v>127</v>
      </c>
      <c r="C30" s="43">
        <f>'Section 4 data'!$D$78</f>
        <v>127.748</v>
      </c>
      <c r="D30" s="44">
        <f>'Section 4 data'!$E$78</f>
        <v>5034.5749999999998</v>
      </c>
      <c r="E30" s="201">
        <f>'Section 4 data'!$F$78</f>
        <v>17</v>
      </c>
      <c r="F30" s="202">
        <f t="shared" ref="F30:F39" si="2">SUM(C30,D30)</f>
        <v>5162.3229999999994</v>
      </c>
    </row>
    <row r="31" spans="2:6" ht="15" customHeight="1" x14ac:dyDescent="0.2">
      <c r="B31" s="230" t="s">
        <v>128</v>
      </c>
      <c r="C31" s="43">
        <f>'Section 4 data'!$D$79</f>
        <v>3109.2669999999998</v>
      </c>
      <c r="D31" s="44">
        <f>'Section 4 data'!$E$79</f>
        <v>19589.671999999999</v>
      </c>
      <c r="E31" s="201">
        <f>'Section 4 data'!$F$79</f>
        <v>9.8699999999999992</v>
      </c>
      <c r="F31" s="202">
        <f t="shared" si="2"/>
        <v>22698.938999999998</v>
      </c>
    </row>
    <row r="32" spans="2:6" ht="15" customHeight="1" x14ac:dyDescent="0.2">
      <c r="B32" s="231" t="s">
        <v>129</v>
      </c>
      <c r="C32" s="43">
        <f>'Section 4 data'!$D$80</f>
        <v>10882.143</v>
      </c>
      <c r="D32" s="44">
        <f>'Section 4 data'!$E$80</f>
        <v>13566.972</v>
      </c>
      <c r="E32" s="201">
        <f>'Section 4 data'!$F$80</f>
        <v>12.08</v>
      </c>
      <c r="F32" s="202">
        <f t="shared" si="2"/>
        <v>24449.114999999998</v>
      </c>
    </row>
    <row r="33" spans="2:6" ht="15" customHeight="1" x14ac:dyDescent="0.2">
      <c r="B33" s="229" t="s">
        <v>130</v>
      </c>
      <c r="C33" s="43">
        <f>'Section 4 data'!$D$81</f>
        <v>8556.7420000000002</v>
      </c>
      <c r="D33" s="44">
        <f>'Section 4 data'!$E$81</f>
        <v>7024.4170000000004</v>
      </c>
      <c r="E33" s="201">
        <f>'Section 4 data'!$F$81</f>
        <v>13.25</v>
      </c>
      <c r="F33" s="202">
        <f t="shared" si="2"/>
        <v>15581.159</v>
      </c>
    </row>
    <row r="34" spans="2:6" ht="15" customHeight="1" x14ac:dyDescent="0.2">
      <c r="B34" s="229" t="s">
        <v>131</v>
      </c>
      <c r="C34" s="43">
        <f>'Section 4 data'!$D$82</f>
        <v>3087.444</v>
      </c>
      <c r="D34" s="44">
        <f>'Section 4 data'!$E$82</f>
        <v>11307.946</v>
      </c>
      <c r="E34" s="201">
        <f>'Section 4 data'!$F$82</f>
        <v>9.83</v>
      </c>
      <c r="F34" s="202">
        <f t="shared" si="2"/>
        <v>14395.39</v>
      </c>
    </row>
    <row r="35" spans="2:6" ht="15" customHeight="1" x14ac:dyDescent="0.2">
      <c r="B35" s="229" t="s">
        <v>132</v>
      </c>
      <c r="C35" s="43">
        <f>'Section 4 data'!$D$83</f>
        <v>287.154</v>
      </c>
      <c r="D35" s="44">
        <f>'Section 4 data'!$E$83</f>
        <v>4124.1369999999997</v>
      </c>
      <c r="E35" s="201">
        <f>'Section 4 data'!$F$83</f>
        <v>11.65</v>
      </c>
      <c r="F35" s="202">
        <f t="shared" si="2"/>
        <v>4411.2909999999993</v>
      </c>
    </row>
    <row r="36" spans="2:6" ht="15" customHeight="1" x14ac:dyDescent="0.2">
      <c r="B36" s="229" t="s">
        <v>133</v>
      </c>
      <c r="C36" s="43">
        <f>'Section 4 data'!$D$84</f>
        <v>80.349999999999994</v>
      </c>
      <c r="D36" s="44">
        <f>'Section 4 data'!$E$84</f>
        <v>1514.143</v>
      </c>
      <c r="E36" s="201">
        <f>'Section 4 data'!$F$84</f>
        <v>13.35</v>
      </c>
      <c r="F36" s="202">
        <f t="shared" si="2"/>
        <v>1594.4929999999999</v>
      </c>
    </row>
    <row r="37" spans="2:6" ht="15" customHeight="1" x14ac:dyDescent="0.2">
      <c r="B37" s="229" t="s">
        <v>134</v>
      </c>
      <c r="C37" s="43">
        <f>'Section 4 data'!$D$85</f>
        <v>3.5470000000000002</v>
      </c>
      <c r="D37" s="44">
        <f>'Section 4 data'!$E$85</f>
        <v>295.851</v>
      </c>
      <c r="E37" s="201">
        <f>'Section 4 data'!$F$85</f>
        <v>19.91</v>
      </c>
      <c r="F37" s="202">
        <f t="shared" si="2"/>
        <v>299.39800000000002</v>
      </c>
    </row>
    <row r="38" spans="2:6" ht="15" customHeight="1" x14ac:dyDescent="0.2">
      <c r="B38" s="229" t="s">
        <v>135</v>
      </c>
      <c r="C38" s="43">
        <f>'Section 4 data'!$D$86</f>
        <v>9.7000000000000003E-2</v>
      </c>
      <c r="D38" s="44">
        <f>'Section 4 data'!$E$86</f>
        <v>119.629</v>
      </c>
      <c r="E38" s="201">
        <f>'Section 4 data'!$F$86</f>
        <v>47.6</v>
      </c>
      <c r="F38" s="202">
        <f t="shared" si="2"/>
        <v>119.726</v>
      </c>
    </row>
    <row r="39" spans="2:6" ht="15" customHeight="1" x14ac:dyDescent="0.2">
      <c r="B39" s="235" t="s">
        <v>80</v>
      </c>
      <c r="C39" s="236">
        <f>'Section 4 data'!$D$5</f>
        <v>26134.491999999998</v>
      </c>
      <c r="D39" s="236">
        <f>'Section 4 data'!$E$5</f>
        <v>62577.341999999997</v>
      </c>
      <c r="E39" s="237">
        <f>'Section 4 data'!$F$5</f>
        <v>4.51</v>
      </c>
      <c r="F39" s="238">
        <f t="shared" si="2"/>
        <v>88711.834000000003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4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3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FA19C34C-E053-46CB-9A0F-16A82A961E44}">
            <xm:f>Sheet1!$D$4</xm:f>
            <xm:f>Sheet1!$E$4</xm:f>
            <x14:dxf>
              <numFmt numFmtId="173" formatCode="&quot;&lt; 1&quot;"/>
            </x14:dxf>
          </x14:cfRule>
          <xm:sqref>C8:D39 F8:F39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Index!$E$37</f>
        <v>Biomass stocks in live standing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772</v>
      </c>
    </row>
    <row r="5" spans="2:6" ht="15" customHeight="1" x14ac:dyDescent="0.2">
      <c r="B5" s="902" t="s">
        <v>77</v>
      </c>
      <c r="C5" s="171" t="s">
        <v>78</v>
      </c>
      <c r="D5" s="898" t="s">
        <v>79</v>
      </c>
      <c r="E5" s="898"/>
      <c r="F5" s="212" t="s">
        <v>80</v>
      </c>
    </row>
    <row r="6" spans="2:6" ht="30" customHeight="1" x14ac:dyDescent="0.2">
      <c r="B6" s="903"/>
      <c r="C6" s="177" t="s">
        <v>153</v>
      </c>
      <c r="D6" s="177" t="s">
        <v>153</v>
      </c>
      <c r="E6" s="213" t="s">
        <v>82</v>
      </c>
      <c r="F6" s="214" t="s">
        <v>153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57" t="s">
        <v>84</v>
      </c>
      <c r="C8" s="657">
        <f>'Section 5 data'!$D$8</f>
        <v>1341.251</v>
      </c>
      <c r="D8" s="658">
        <f>'Section 5 data'!$E$8</f>
        <v>1748.375</v>
      </c>
      <c r="E8" s="210">
        <f>'Section 5 data'!$F$8</f>
        <v>14.11</v>
      </c>
      <c r="F8" s="656">
        <f>SUM(C8,D8)</f>
        <v>3089.6260000000002</v>
      </c>
    </row>
    <row r="9" spans="2:6" ht="15" customHeight="1" x14ac:dyDescent="0.2">
      <c r="B9" s="157" t="s">
        <v>85</v>
      </c>
      <c r="C9" s="657">
        <f>'Section 5 data'!$D$9</f>
        <v>84.813000000000002</v>
      </c>
      <c r="D9" s="658">
        <f>'Section 5 data'!$E$9</f>
        <v>586.03</v>
      </c>
      <c r="E9" s="210">
        <f>'Section 5 data'!$F$9</f>
        <v>19.059999999999999</v>
      </c>
      <c r="F9" s="656">
        <f t="shared" ref="F9:F16" si="0">SUM(C9,D9)</f>
        <v>670.84299999999996</v>
      </c>
    </row>
    <row r="10" spans="2:6" ht="15" customHeight="1" x14ac:dyDescent="0.2">
      <c r="B10" s="157" t="s">
        <v>86</v>
      </c>
      <c r="C10" s="657">
        <f>'Section 5 data'!$D$10</f>
        <v>5.3959999999999999</v>
      </c>
      <c r="D10" s="658">
        <f>'Section 5 data'!$E$10</f>
        <v>1.353</v>
      </c>
      <c r="E10" s="210">
        <f>'Section 5 data'!$F$10</f>
        <v>74.430000000000007</v>
      </c>
      <c r="F10" s="656">
        <f t="shared" si="0"/>
        <v>6.7489999999999997</v>
      </c>
    </row>
    <row r="11" spans="2:6" ht="15" customHeight="1" x14ac:dyDescent="0.2">
      <c r="B11" s="157" t="s">
        <v>87</v>
      </c>
      <c r="C11" s="657">
        <f>'Section 5 data'!$D$11</f>
        <v>44.927999999999997</v>
      </c>
      <c r="D11" s="658">
        <f>'Section 5 data'!$E$11</f>
        <v>301.94299999999998</v>
      </c>
      <c r="E11" s="210">
        <f>'Section 5 data'!$F$11</f>
        <v>24.68</v>
      </c>
      <c r="F11" s="656">
        <f t="shared" si="0"/>
        <v>346.87099999999998</v>
      </c>
    </row>
    <row r="12" spans="2:6" ht="15" customHeight="1" x14ac:dyDescent="0.2">
      <c r="B12" s="157" t="s">
        <v>88</v>
      </c>
      <c r="C12" s="657">
        <f>'Section 5 data'!$D$12</f>
        <v>180.00399999999999</v>
      </c>
      <c r="D12" s="658">
        <f>'Section 5 data'!$E$12</f>
        <v>749.85799999999995</v>
      </c>
      <c r="E12" s="210">
        <f>'Section 5 data'!$F$12</f>
        <v>16.23</v>
      </c>
      <c r="F12" s="656">
        <f t="shared" si="0"/>
        <v>929.86199999999997</v>
      </c>
    </row>
    <row r="13" spans="2:6" ht="15" customHeight="1" x14ac:dyDescent="0.2">
      <c r="B13" s="157" t="s">
        <v>89</v>
      </c>
      <c r="C13" s="657">
        <f>'Section 5 data'!$D$13</f>
        <v>60.103999999999999</v>
      </c>
      <c r="D13" s="658">
        <f>'Section 5 data'!$E$13</f>
        <v>23.367999999999999</v>
      </c>
      <c r="E13" s="210">
        <f>'Section 5 data'!$F$13</f>
        <v>57.91</v>
      </c>
      <c r="F13" s="656">
        <f t="shared" si="0"/>
        <v>83.471999999999994</v>
      </c>
    </row>
    <row r="14" spans="2:6" ht="15" customHeight="1" x14ac:dyDescent="0.2">
      <c r="B14" s="157" t="s">
        <v>90</v>
      </c>
      <c r="C14" s="657">
        <f>'Section 5 data'!$D$14</f>
        <v>93.313000000000002</v>
      </c>
      <c r="D14" s="658">
        <f>'Section 5 data'!$E$14</f>
        <v>105.01</v>
      </c>
      <c r="E14" s="210">
        <f>'Section 5 data'!$F$14</f>
        <v>60.49</v>
      </c>
      <c r="F14" s="656">
        <f t="shared" si="0"/>
        <v>198.32300000000001</v>
      </c>
    </row>
    <row r="15" spans="2:6" ht="15" customHeight="1" x14ac:dyDescent="0.2">
      <c r="B15" s="157" t="s">
        <v>91</v>
      </c>
      <c r="C15" s="657">
        <f>'Section 5 data'!$D$15</f>
        <v>32.048999999999999</v>
      </c>
      <c r="D15" s="658">
        <f>'Section 5 data'!$E$15</f>
        <v>101.238</v>
      </c>
      <c r="E15" s="210">
        <f>'Section 5 data'!$F$15</f>
        <v>47.46</v>
      </c>
      <c r="F15" s="656">
        <f t="shared" si="0"/>
        <v>133.28700000000001</v>
      </c>
    </row>
    <row r="16" spans="2:6" ht="15" customHeight="1" x14ac:dyDescent="0.2">
      <c r="B16" s="155" t="s">
        <v>92</v>
      </c>
      <c r="C16" s="211">
        <f>'Section 5 data'!$D$6</f>
        <v>1841.8579999999999</v>
      </c>
      <c r="D16" s="659">
        <f>'Section 5 data'!$E$6</f>
        <v>3641.7550000000001</v>
      </c>
      <c r="E16" s="698">
        <f>'Section 5 data'!$F$6</f>
        <v>6.86</v>
      </c>
      <c r="F16" s="660">
        <f t="shared" si="0"/>
        <v>5483.6130000000003</v>
      </c>
    </row>
    <row r="17" spans="2:6" ht="15" customHeight="1" x14ac:dyDescent="0.2">
      <c r="B17" s="199" t="s">
        <v>93</v>
      </c>
      <c r="C17" s="661"/>
      <c r="D17" s="661"/>
      <c r="E17" s="699"/>
      <c r="F17" s="661"/>
    </row>
    <row r="18" spans="2:6" ht="15" customHeight="1" x14ac:dyDescent="0.2">
      <c r="B18" s="157" t="s">
        <v>94</v>
      </c>
      <c r="C18" s="657">
        <f>'Section 5 data'!$D$16</f>
        <v>100.92</v>
      </c>
      <c r="D18" s="658">
        <f>'Section 5 data'!$E$16</f>
        <v>2207.674</v>
      </c>
      <c r="E18" s="210">
        <f>'Section 5 data'!$F$16</f>
        <v>11.98</v>
      </c>
      <c r="F18" s="656">
        <f t="shared" ref="F18:F29" si="1">SUM(C18,D18)</f>
        <v>2308.5940000000001</v>
      </c>
    </row>
    <row r="19" spans="2:6" ht="15" customHeight="1" x14ac:dyDescent="0.2">
      <c r="B19" s="157" t="s">
        <v>95</v>
      </c>
      <c r="C19" s="657">
        <f>'Section 5 data'!$D$17</f>
        <v>33.851999999999997</v>
      </c>
      <c r="D19" s="658">
        <f>'Section 5 data'!$E$17</f>
        <v>724.46900000000005</v>
      </c>
      <c r="E19" s="210">
        <f>'Section 5 data'!$F$17</f>
        <v>32.130000000000003</v>
      </c>
      <c r="F19" s="656">
        <f t="shared" si="1"/>
        <v>758.32100000000003</v>
      </c>
    </row>
    <row r="20" spans="2:6" ht="15" customHeight="1" x14ac:dyDescent="0.2">
      <c r="B20" s="157" t="s">
        <v>96</v>
      </c>
      <c r="C20" s="657">
        <f>'Section 5 data'!$D$18</f>
        <v>11.321999999999999</v>
      </c>
      <c r="D20" s="658">
        <f>'Section 5 data'!$E$18</f>
        <v>997.13199999999995</v>
      </c>
      <c r="E20" s="210">
        <f>'Section 5 data'!$F$18</f>
        <v>19.239999999999998</v>
      </c>
      <c r="F20" s="656">
        <f t="shared" si="1"/>
        <v>1008.454</v>
      </c>
    </row>
    <row r="21" spans="2:6" ht="15" customHeight="1" x14ac:dyDescent="0.2">
      <c r="B21" s="157" t="s">
        <v>97</v>
      </c>
      <c r="C21" s="657">
        <f>'Section 5 data'!$D$19</f>
        <v>26.314</v>
      </c>
      <c r="D21" s="658">
        <f>'Section 5 data'!$E$19</f>
        <v>616.49</v>
      </c>
      <c r="E21" s="210">
        <f>'Section 5 data'!$F$19</f>
        <v>17.05</v>
      </c>
      <c r="F21" s="656">
        <f t="shared" si="1"/>
        <v>642.80399999999997</v>
      </c>
    </row>
    <row r="22" spans="2:6" ht="15" customHeight="1" x14ac:dyDescent="0.2">
      <c r="B22" s="157" t="s">
        <v>98</v>
      </c>
      <c r="C22" s="657">
        <f>'Section 5 data'!$D$20</f>
        <v>53.079000000000001</v>
      </c>
      <c r="D22" s="658">
        <f>'Section 5 data'!$E$20</f>
        <v>899.78700000000003</v>
      </c>
      <c r="E22" s="210">
        <f>'Section 5 data'!$F$20</f>
        <v>10.92</v>
      </c>
      <c r="F22" s="656">
        <f t="shared" si="1"/>
        <v>952.86599999999999</v>
      </c>
    </row>
    <row r="23" spans="2:6" ht="15" customHeight="1" x14ac:dyDescent="0.2">
      <c r="B23" s="157" t="s">
        <v>99</v>
      </c>
      <c r="C23" s="657">
        <f>'Section 5 data'!$D$21</f>
        <v>0</v>
      </c>
      <c r="D23" s="658">
        <f>'Section 5 data'!$E$21</f>
        <v>5.0000000000000001E-3</v>
      </c>
      <c r="E23" s="210">
        <f>'Section 5 data'!$F$21</f>
        <v>89.15</v>
      </c>
      <c r="F23" s="656">
        <f t="shared" si="1"/>
        <v>5.0000000000000001E-3</v>
      </c>
    </row>
    <row r="24" spans="2:6" ht="15" customHeight="1" x14ac:dyDescent="0.2">
      <c r="B24" s="157" t="s">
        <v>100</v>
      </c>
      <c r="C24" s="657">
        <f>'Section 5 data'!$D$22</f>
        <v>22.521000000000001</v>
      </c>
      <c r="D24" s="658">
        <f>'Section 5 data'!$E$22</f>
        <v>114.434</v>
      </c>
      <c r="E24" s="210">
        <f>'Section 5 data'!$F$22</f>
        <v>23.28</v>
      </c>
      <c r="F24" s="656">
        <f t="shared" si="1"/>
        <v>136.95499999999998</v>
      </c>
    </row>
    <row r="25" spans="2:6" ht="15" customHeight="1" x14ac:dyDescent="0.2">
      <c r="B25" s="157" t="s">
        <v>101</v>
      </c>
      <c r="C25" s="657">
        <f>'Section 5 data'!$D$23</f>
        <v>0</v>
      </c>
      <c r="D25" s="658">
        <f>'Section 5 data'!$E$23</f>
        <v>136.27799999999999</v>
      </c>
      <c r="E25" s="210">
        <f>'Section 5 data'!$F$23</f>
        <v>21.96</v>
      </c>
      <c r="F25" s="656">
        <f t="shared" si="1"/>
        <v>136.27799999999999</v>
      </c>
    </row>
    <row r="26" spans="2:6" ht="15" customHeight="1" x14ac:dyDescent="0.2">
      <c r="B26" s="157" t="s">
        <v>102</v>
      </c>
      <c r="C26" s="657">
        <f>'Section 5 data'!$D$24</f>
        <v>4.82</v>
      </c>
      <c r="D26" s="658">
        <f>'Section 5 data'!$E$24</f>
        <v>588.58900000000006</v>
      </c>
      <c r="E26" s="210">
        <f>'Section 5 data'!$F$24</f>
        <v>17.22</v>
      </c>
      <c r="F26" s="656">
        <f t="shared" si="1"/>
        <v>593.40900000000011</v>
      </c>
    </row>
    <row r="27" spans="2:6" ht="15" customHeight="1" x14ac:dyDescent="0.2">
      <c r="B27" s="157" t="s">
        <v>103</v>
      </c>
      <c r="C27" s="657">
        <f>'Section 5 data'!$D$25</f>
        <v>1E-3</v>
      </c>
      <c r="D27" s="658">
        <f>'Section 5 data'!$E$25</f>
        <v>135.77000000000001</v>
      </c>
      <c r="E27" s="210">
        <f>'Section 5 data'!$F$25</f>
        <v>24.86</v>
      </c>
      <c r="F27" s="656">
        <f t="shared" si="1"/>
        <v>135.77100000000002</v>
      </c>
    </row>
    <row r="28" spans="2:6" ht="15" customHeight="1" x14ac:dyDescent="0.2">
      <c r="B28" s="157" t="s">
        <v>104</v>
      </c>
      <c r="C28" s="657">
        <f>'Section 5 data'!$D$26</f>
        <v>73.688999999999993</v>
      </c>
      <c r="D28" s="658">
        <f>'Section 5 data'!$E$26</f>
        <v>174.44499999999999</v>
      </c>
      <c r="E28" s="210">
        <f>'Section 5 data'!$F$26</f>
        <v>14.63</v>
      </c>
      <c r="F28" s="656">
        <f t="shared" si="1"/>
        <v>248.13399999999999</v>
      </c>
    </row>
    <row r="29" spans="2:6" ht="15" customHeight="1" x14ac:dyDescent="0.2">
      <c r="B29" s="155" t="s">
        <v>105</v>
      </c>
      <c r="C29" s="211">
        <f>'Section 5 data'!$D$7</f>
        <v>326.517</v>
      </c>
      <c r="D29" s="659">
        <f>'Section 5 data'!$E$7</f>
        <v>6612.6009999999997</v>
      </c>
      <c r="E29" s="698">
        <f>'Section 5 data'!$F$7</f>
        <v>5.88</v>
      </c>
      <c r="F29" s="660">
        <f t="shared" si="1"/>
        <v>6939.1179999999995</v>
      </c>
    </row>
    <row r="30" spans="2:6" ht="15" customHeight="1" x14ac:dyDescent="0.2">
      <c r="B30" s="199" t="s">
        <v>106</v>
      </c>
      <c r="C30" s="662"/>
      <c r="D30" s="662"/>
      <c r="E30" s="5"/>
      <c r="F30" s="662"/>
    </row>
    <row r="31" spans="2:6" ht="15" customHeight="1" x14ac:dyDescent="0.2">
      <c r="B31" s="194" t="s">
        <v>106</v>
      </c>
      <c r="C31" s="663">
        <f>'Section 5 data'!$D$5</f>
        <v>2168.375</v>
      </c>
      <c r="D31" s="664">
        <f>'Section 5 data'!$E$5</f>
        <v>10262.669</v>
      </c>
      <c r="E31" s="700">
        <f>'Section 5 data'!$F$5</f>
        <v>4.2699999999999996</v>
      </c>
      <c r="F31" s="665">
        <f>SUM(C31,D31)</f>
        <v>12431.044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3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229D6A7-EC9A-4894-9600-9C83E5E5E4F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Index!$E$40</f>
        <v>Carbon stocks in live standing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825" t="s">
        <v>691</v>
      </c>
      <c r="C3" s="826"/>
      <c r="D3" s="826"/>
      <c r="E3" s="826"/>
      <c r="F3" s="826"/>
      <c r="G3" s="826"/>
      <c r="H3" s="826"/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149"/>
    </row>
    <row r="5" spans="1:19" s="23" customFormat="1" x14ac:dyDescent="0.2">
      <c r="A5" s="428"/>
      <c r="B5" s="436"/>
      <c r="C5" s="426" t="s">
        <v>106</v>
      </c>
      <c r="D5" s="427">
        <v>1084.1869999999999</v>
      </c>
      <c r="E5" s="429">
        <v>5131.335</v>
      </c>
      <c r="F5" s="434">
        <v>4.2699999999999996</v>
      </c>
      <c r="G5" s="441">
        <f>E5*F5/100</f>
        <v>219.10800449999999</v>
      </c>
      <c r="H5" s="442">
        <f>SUM(D5,E5)</f>
        <v>6215.5219999999999</v>
      </c>
      <c r="I5" s="428"/>
      <c r="J5" s="428"/>
    </row>
    <row r="6" spans="1:19" s="24" customFormat="1" x14ac:dyDescent="0.2">
      <c r="A6" s="430"/>
      <c r="B6" s="437"/>
      <c r="C6" s="426" t="s">
        <v>92</v>
      </c>
      <c r="D6" s="427">
        <v>920.92899999999997</v>
      </c>
      <c r="E6" s="429">
        <v>1820.877</v>
      </c>
      <c r="F6" s="434">
        <v>6.86</v>
      </c>
      <c r="G6" s="441">
        <f t="shared" ref="G6:G26" si="0">E6*F6/100</f>
        <v>124.9121622</v>
      </c>
      <c r="H6" s="442">
        <f>SUM(D6,E6)</f>
        <v>2741.806</v>
      </c>
      <c r="I6" s="430"/>
      <c r="J6" s="430"/>
    </row>
    <row r="7" spans="1:19" s="24" customFormat="1" x14ac:dyDescent="0.2">
      <c r="A7" s="430"/>
      <c r="B7" s="437"/>
      <c r="C7" s="426" t="s">
        <v>105</v>
      </c>
      <c r="D7" s="427">
        <v>163.25899999999999</v>
      </c>
      <c r="E7" s="429">
        <v>3306.3009999999999</v>
      </c>
      <c r="F7" s="434">
        <v>5.88</v>
      </c>
      <c r="G7" s="441">
        <f>E7*F7/100</f>
        <v>194.4104988</v>
      </c>
      <c r="H7" s="442">
        <f>SUM(D7,E7)</f>
        <v>3469.56</v>
      </c>
      <c r="I7" s="430"/>
      <c r="J7" s="430"/>
    </row>
    <row r="8" spans="1:19" s="24" customFormat="1" x14ac:dyDescent="0.2">
      <c r="A8" s="430"/>
      <c r="B8" s="437"/>
      <c r="C8" s="426" t="s">
        <v>84</v>
      </c>
      <c r="D8" s="427">
        <v>670.62599999999998</v>
      </c>
      <c r="E8" s="431">
        <v>874.18799999999999</v>
      </c>
      <c r="F8" s="434">
        <v>14.11</v>
      </c>
      <c r="G8" s="441">
        <f t="shared" si="0"/>
        <v>123.34792679999998</v>
      </c>
      <c r="H8" s="442">
        <f>SUM(D8,E8)</f>
        <v>1544.8139999999999</v>
      </c>
      <c r="I8" s="430"/>
      <c r="J8" s="430"/>
    </row>
    <row r="9" spans="1:19" s="24" customFormat="1" x14ac:dyDescent="0.2">
      <c r="A9" s="430"/>
      <c r="B9" s="437"/>
      <c r="C9" s="426" t="s">
        <v>85</v>
      </c>
      <c r="D9" s="427">
        <v>42.406999999999996</v>
      </c>
      <c r="E9" s="431">
        <v>293.01499999999999</v>
      </c>
      <c r="F9" s="434">
        <v>19.059999999999999</v>
      </c>
      <c r="G9" s="441">
        <f t="shared" si="0"/>
        <v>55.848658999999998</v>
      </c>
      <c r="H9" s="442">
        <f t="shared" ref="H9:H26" si="1">SUM(D9,E9)</f>
        <v>335.42199999999997</v>
      </c>
      <c r="I9" s="430"/>
      <c r="J9" s="430"/>
    </row>
    <row r="10" spans="1:19" s="24" customFormat="1" x14ac:dyDescent="0.2">
      <c r="A10" s="430"/>
      <c r="B10" s="437"/>
      <c r="C10" s="426" t="s">
        <v>86</v>
      </c>
      <c r="D10" s="427">
        <v>2.698</v>
      </c>
      <c r="E10" s="431">
        <v>0.67600000000000005</v>
      </c>
      <c r="F10" s="434">
        <v>74.430000000000007</v>
      </c>
      <c r="G10" s="441">
        <f t="shared" si="0"/>
        <v>0.50314680000000012</v>
      </c>
      <c r="H10" s="442">
        <f t="shared" si="1"/>
        <v>3.3740000000000001</v>
      </c>
      <c r="I10" s="430"/>
      <c r="J10" s="430"/>
    </row>
    <row r="11" spans="1:19" s="24" customFormat="1" x14ac:dyDescent="0.2">
      <c r="A11" s="430"/>
      <c r="B11" s="437"/>
      <c r="C11" s="426" t="s">
        <v>87</v>
      </c>
      <c r="D11" s="427">
        <v>22.463999999999999</v>
      </c>
      <c r="E11" s="431">
        <v>150.971</v>
      </c>
      <c r="F11" s="434">
        <v>24.68</v>
      </c>
      <c r="G11" s="441">
        <f t="shared" si="0"/>
        <v>37.259642800000002</v>
      </c>
      <c r="H11" s="442">
        <f t="shared" si="1"/>
        <v>173.435</v>
      </c>
      <c r="I11" s="430"/>
      <c r="J11" s="430"/>
    </row>
    <row r="12" spans="1:19" s="24" customFormat="1" x14ac:dyDescent="0.2">
      <c r="A12" s="430"/>
      <c r="B12" s="437"/>
      <c r="C12" s="426" t="s">
        <v>88</v>
      </c>
      <c r="D12" s="427">
        <v>90.001999999999995</v>
      </c>
      <c r="E12" s="431">
        <v>374.92899999999997</v>
      </c>
      <c r="F12" s="434">
        <v>16.23</v>
      </c>
      <c r="G12" s="441">
        <f t="shared" si="0"/>
        <v>60.850976700000004</v>
      </c>
      <c r="H12" s="442">
        <f t="shared" si="1"/>
        <v>464.93099999999998</v>
      </c>
      <c r="I12" s="430"/>
      <c r="J12" s="430"/>
    </row>
    <row r="13" spans="1:19" s="24" customFormat="1" x14ac:dyDescent="0.2">
      <c r="A13" s="430"/>
      <c r="B13" s="437"/>
      <c r="C13" s="426" t="s">
        <v>89</v>
      </c>
      <c r="D13" s="427">
        <v>30.052</v>
      </c>
      <c r="E13" s="431">
        <v>11.683999999999999</v>
      </c>
      <c r="F13" s="434">
        <v>57.91</v>
      </c>
      <c r="G13" s="441">
        <f t="shared" si="0"/>
        <v>6.7662043999999995</v>
      </c>
      <c r="H13" s="442">
        <f t="shared" si="1"/>
        <v>41.735999999999997</v>
      </c>
      <c r="I13" s="430"/>
      <c r="J13" s="430"/>
    </row>
    <row r="14" spans="1:19" s="24" customFormat="1" x14ac:dyDescent="0.2">
      <c r="A14" s="430"/>
      <c r="B14" s="437"/>
      <c r="C14" s="426" t="s">
        <v>90</v>
      </c>
      <c r="D14" s="427">
        <v>46.656999999999996</v>
      </c>
      <c r="E14" s="431">
        <v>52.505000000000003</v>
      </c>
      <c r="F14" s="434">
        <v>60.49</v>
      </c>
      <c r="G14" s="441">
        <f t="shared" si="0"/>
        <v>31.760274500000001</v>
      </c>
      <c r="H14" s="442">
        <f t="shared" si="1"/>
        <v>99.162000000000006</v>
      </c>
      <c r="I14" s="430"/>
      <c r="J14" s="430"/>
    </row>
    <row r="15" spans="1:19" s="24" customFormat="1" x14ac:dyDescent="0.2">
      <c r="A15" s="430"/>
      <c r="B15" s="437"/>
      <c r="C15" s="426" t="s">
        <v>91</v>
      </c>
      <c r="D15" s="427">
        <v>16.024000000000001</v>
      </c>
      <c r="E15" s="431">
        <v>50.619</v>
      </c>
      <c r="F15" s="434">
        <v>47.46</v>
      </c>
      <c r="G15" s="441">
        <f t="shared" si="0"/>
        <v>24.0237774</v>
      </c>
      <c r="H15" s="442">
        <f t="shared" si="1"/>
        <v>66.643000000000001</v>
      </c>
      <c r="I15" s="430"/>
      <c r="J15" s="430"/>
    </row>
    <row r="16" spans="1:19" s="24" customFormat="1" x14ac:dyDescent="0.2">
      <c r="A16" s="430"/>
      <c r="B16" s="437"/>
      <c r="C16" s="426" t="s">
        <v>94</v>
      </c>
      <c r="D16" s="427">
        <v>50.46</v>
      </c>
      <c r="E16" s="431">
        <v>1103.837</v>
      </c>
      <c r="F16" s="434">
        <v>11.98</v>
      </c>
      <c r="G16" s="441">
        <f t="shared" si="0"/>
        <v>132.23967260000001</v>
      </c>
      <c r="H16" s="442">
        <f t="shared" si="1"/>
        <v>1154.297</v>
      </c>
      <c r="I16" s="430"/>
      <c r="J16" s="430"/>
    </row>
    <row r="17" spans="1:18" s="24" customFormat="1" x14ac:dyDescent="0.2">
      <c r="A17" s="430"/>
      <c r="B17" s="437"/>
      <c r="C17" s="426" t="s">
        <v>95</v>
      </c>
      <c r="D17" s="427">
        <v>16.925999999999998</v>
      </c>
      <c r="E17" s="431">
        <v>362.23399999999998</v>
      </c>
      <c r="F17" s="434">
        <v>32.130000000000003</v>
      </c>
      <c r="G17" s="441">
        <f t="shared" si="0"/>
        <v>116.3857842</v>
      </c>
      <c r="H17" s="442">
        <f t="shared" si="1"/>
        <v>379.15999999999997</v>
      </c>
      <c r="I17" s="430"/>
      <c r="J17" s="430"/>
    </row>
    <row r="18" spans="1:18" s="24" customFormat="1" x14ac:dyDescent="0.2">
      <c r="A18" s="430"/>
      <c r="B18" s="437"/>
      <c r="C18" s="426" t="s">
        <v>96</v>
      </c>
      <c r="D18" s="427">
        <v>5.6609999999999996</v>
      </c>
      <c r="E18" s="431">
        <v>498.56599999999997</v>
      </c>
      <c r="F18" s="434">
        <v>19.239999999999998</v>
      </c>
      <c r="G18" s="441">
        <f t="shared" si="0"/>
        <v>95.924098399999991</v>
      </c>
      <c r="H18" s="442">
        <f t="shared" si="1"/>
        <v>504.22699999999998</v>
      </c>
      <c r="I18" s="430"/>
      <c r="J18" s="430"/>
    </row>
    <row r="19" spans="1:18" s="24" customFormat="1" x14ac:dyDescent="0.2">
      <c r="A19" s="430"/>
      <c r="B19" s="437"/>
      <c r="C19" s="426" t="s">
        <v>97</v>
      </c>
      <c r="D19" s="427">
        <v>13.157</v>
      </c>
      <c r="E19" s="431">
        <v>308.245</v>
      </c>
      <c r="F19" s="434">
        <v>17.05</v>
      </c>
      <c r="G19" s="441">
        <f t="shared" si="0"/>
        <v>52.555772500000003</v>
      </c>
      <c r="H19" s="442">
        <f t="shared" si="1"/>
        <v>321.40199999999999</v>
      </c>
      <c r="I19" s="430"/>
      <c r="J19" s="430"/>
    </row>
    <row r="20" spans="1:18" s="24" customFormat="1" x14ac:dyDescent="0.2">
      <c r="A20" s="430"/>
      <c r="B20" s="437"/>
      <c r="C20" s="426" t="s">
        <v>98</v>
      </c>
      <c r="D20" s="427">
        <v>26.539000000000001</v>
      </c>
      <c r="E20" s="431">
        <v>449.89299999999997</v>
      </c>
      <c r="F20" s="434">
        <v>10.92</v>
      </c>
      <c r="G20" s="441">
        <f t="shared" si="0"/>
        <v>49.128315599999993</v>
      </c>
      <c r="H20" s="442">
        <f t="shared" si="1"/>
        <v>476.43199999999996</v>
      </c>
      <c r="I20" s="430"/>
      <c r="J20" s="430"/>
    </row>
    <row r="21" spans="1:18" s="24" customFormat="1" x14ac:dyDescent="0.2">
      <c r="A21" s="430"/>
      <c r="B21" s="437"/>
      <c r="C21" s="426" t="s">
        <v>99</v>
      </c>
      <c r="D21" s="427">
        <v>0</v>
      </c>
      <c r="E21" s="431">
        <v>2E-3</v>
      </c>
      <c r="F21" s="434">
        <v>89.15</v>
      </c>
      <c r="G21" s="441">
        <f t="shared" si="0"/>
        <v>1.7830000000000001E-3</v>
      </c>
      <c r="H21" s="442">
        <f t="shared" si="1"/>
        <v>2E-3</v>
      </c>
      <c r="I21" s="430"/>
      <c r="J21" s="430"/>
    </row>
    <row r="22" spans="1:18" s="24" customFormat="1" x14ac:dyDescent="0.2">
      <c r="A22" s="430"/>
      <c r="B22" s="437"/>
      <c r="C22" s="426" t="s">
        <v>100</v>
      </c>
      <c r="D22" s="427">
        <v>11.26</v>
      </c>
      <c r="E22" s="431">
        <v>57.216999999999999</v>
      </c>
      <c r="F22" s="434">
        <v>23.28</v>
      </c>
      <c r="G22" s="441">
        <f t="shared" si="0"/>
        <v>13.320117600000001</v>
      </c>
      <c r="H22" s="442">
        <f t="shared" si="1"/>
        <v>68.477000000000004</v>
      </c>
      <c r="I22" s="430"/>
      <c r="J22" s="430"/>
    </row>
    <row r="23" spans="1:18" s="24" customFormat="1" x14ac:dyDescent="0.2">
      <c r="A23" s="430"/>
      <c r="B23" s="437"/>
      <c r="C23" s="426" t="s">
        <v>101</v>
      </c>
      <c r="D23" s="427">
        <v>0</v>
      </c>
      <c r="E23" s="431">
        <v>68.138999999999996</v>
      </c>
      <c r="F23" s="434">
        <v>21.96</v>
      </c>
      <c r="G23" s="441">
        <f t="shared" si="0"/>
        <v>14.963324399999999</v>
      </c>
      <c r="H23" s="442">
        <f t="shared" si="1"/>
        <v>68.138999999999996</v>
      </c>
      <c r="I23" s="430"/>
      <c r="J23" s="430"/>
    </row>
    <row r="24" spans="1:18" s="24" customFormat="1" x14ac:dyDescent="0.2">
      <c r="A24" s="430"/>
      <c r="B24" s="437"/>
      <c r="C24" s="426" t="s">
        <v>102</v>
      </c>
      <c r="D24" s="427">
        <v>2.41</v>
      </c>
      <c r="E24" s="431">
        <v>294.29500000000002</v>
      </c>
      <c r="F24" s="434">
        <v>17.22</v>
      </c>
      <c r="G24" s="441">
        <f t="shared" si="0"/>
        <v>50.677599000000001</v>
      </c>
      <c r="H24" s="442">
        <f t="shared" si="1"/>
        <v>296.70500000000004</v>
      </c>
      <c r="I24" s="430"/>
      <c r="J24" s="430"/>
    </row>
    <row r="25" spans="1:18" s="24" customFormat="1" x14ac:dyDescent="0.2">
      <c r="A25" s="430"/>
      <c r="B25" s="437"/>
      <c r="C25" s="426" t="s">
        <v>103</v>
      </c>
      <c r="D25" s="427">
        <v>0</v>
      </c>
      <c r="E25" s="431">
        <v>67.885000000000005</v>
      </c>
      <c r="F25" s="434">
        <v>24.86</v>
      </c>
      <c r="G25" s="441">
        <f t="shared" si="0"/>
        <v>16.876211000000001</v>
      </c>
      <c r="H25" s="442">
        <f t="shared" si="1"/>
        <v>67.885000000000005</v>
      </c>
      <c r="I25" s="430"/>
      <c r="J25" s="430"/>
    </row>
    <row r="26" spans="1:18" s="24" customFormat="1" ht="13.5" thickBot="1" x14ac:dyDescent="0.25">
      <c r="A26" s="430"/>
      <c r="B26" s="293"/>
      <c r="C26" s="432" t="s">
        <v>104</v>
      </c>
      <c r="D26" s="435">
        <v>36.844000000000001</v>
      </c>
      <c r="E26" s="435">
        <v>87.221999999999994</v>
      </c>
      <c r="F26" s="433">
        <v>14.63</v>
      </c>
      <c r="G26" s="331">
        <f t="shared" si="0"/>
        <v>12.760578599999999</v>
      </c>
      <c r="H26" s="339">
        <f t="shared" si="1"/>
        <v>124.066</v>
      </c>
      <c r="I26" s="430"/>
      <c r="J26" s="430"/>
    </row>
    <row r="27" spans="1:18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8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8" s="24" customFormat="1" x14ac:dyDescent="0.2">
      <c r="B29" s="825" t="s">
        <v>691</v>
      </c>
      <c r="C29" s="826"/>
      <c r="D29" s="826"/>
      <c r="E29" s="826"/>
      <c r="F29" s="826"/>
      <c r="G29" s="826"/>
      <c r="H29" s="826"/>
    </row>
    <row r="30" spans="1:18" s="24" customFormat="1" x14ac:dyDescent="0.2">
      <c r="B30" s="282"/>
      <c r="C30" s="282" t="s">
        <v>688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8" s="23" customFormat="1" x14ac:dyDescent="0.2">
      <c r="B31" s="436" t="s">
        <v>92</v>
      </c>
      <c r="C31" s="426" t="s">
        <v>119</v>
      </c>
      <c r="D31" s="427"/>
      <c r="E31" s="429"/>
      <c r="F31" s="434"/>
      <c r="G31" s="441">
        <f>E31*F31/100</f>
        <v>0</v>
      </c>
      <c r="H31" s="442">
        <f>SUM(D31,E31)</f>
        <v>0</v>
      </c>
      <c r="K31"/>
      <c r="L31"/>
      <c r="M31"/>
      <c r="N31"/>
      <c r="O31"/>
      <c r="P31"/>
      <c r="Q31"/>
      <c r="R31"/>
    </row>
    <row r="32" spans="1:18" s="23" customFormat="1" x14ac:dyDescent="0.2">
      <c r="B32" s="436"/>
      <c r="C32" s="426" t="s">
        <v>120</v>
      </c>
      <c r="D32" s="427"/>
      <c r="E32" s="429"/>
      <c r="F32" s="434"/>
      <c r="G32" s="441">
        <f t="shared" ref="G32:G37" si="2">E32*F32/100</f>
        <v>0</v>
      </c>
      <c r="H32" s="442">
        <f t="shared" ref="H32:H37" si="3">SUM(D32,E32)</f>
        <v>0</v>
      </c>
      <c r="K32"/>
      <c r="L32"/>
      <c r="M32" s="530"/>
      <c r="N32" s="530"/>
      <c r="O32" s="530"/>
      <c r="P32" s="530"/>
      <c r="Q32" s="530"/>
      <c r="R32" s="530"/>
    </row>
    <row r="33" spans="2:18" s="23" customFormat="1" x14ac:dyDescent="0.2">
      <c r="B33" s="436"/>
      <c r="C33" s="426" t="s">
        <v>121</v>
      </c>
      <c r="D33" s="427"/>
      <c r="E33" s="429"/>
      <c r="F33" s="434"/>
      <c r="G33" s="441">
        <f t="shared" si="2"/>
        <v>0</v>
      </c>
      <c r="H33" s="442">
        <f t="shared" si="3"/>
        <v>0</v>
      </c>
      <c r="K33"/>
      <c r="L33"/>
      <c r="M33" s="530"/>
      <c r="N33" s="530"/>
      <c r="O33" s="530"/>
      <c r="P33" s="530"/>
      <c r="Q33" s="530"/>
      <c r="R33" s="530"/>
    </row>
    <row r="34" spans="2:18" s="23" customFormat="1" x14ac:dyDescent="0.2">
      <c r="B34" s="436"/>
      <c r="C34" s="426" t="s">
        <v>122</v>
      </c>
      <c r="D34" s="427"/>
      <c r="E34" s="429"/>
      <c r="F34" s="434"/>
      <c r="G34" s="441">
        <f t="shared" si="2"/>
        <v>0</v>
      </c>
      <c r="H34" s="442">
        <f t="shared" si="3"/>
        <v>0</v>
      </c>
      <c r="K34"/>
      <c r="L34"/>
      <c r="M34"/>
      <c r="N34"/>
      <c r="O34"/>
      <c r="P34"/>
      <c r="Q34"/>
      <c r="R34"/>
    </row>
    <row r="35" spans="2:18" s="23" customFormat="1" x14ac:dyDescent="0.2">
      <c r="B35" s="436"/>
      <c r="C35" s="426" t="s">
        <v>123</v>
      </c>
      <c r="D35" s="427"/>
      <c r="E35" s="429"/>
      <c r="F35" s="434"/>
      <c r="G35" s="441">
        <f t="shared" si="2"/>
        <v>0</v>
      </c>
      <c r="H35" s="442">
        <f t="shared" si="3"/>
        <v>0</v>
      </c>
      <c r="K35"/>
      <c r="L35"/>
      <c r="M35"/>
      <c r="N35"/>
      <c r="O35"/>
      <c r="P35"/>
      <c r="Q35"/>
      <c r="R35"/>
    </row>
    <row r="36" spans="2:18" s="23" customFormat="1" x14ac:dyDescent="0.2">
      <c r="B36" s="436"/>
      <c r="C36" s="426" t="s">
        <v>124</v>
      </c>
      <c r="D36" s="427"/>
      <c r="E36" s="429"/>
      <c r="F36" s="434"/>
      <c r="G36" s="441">
        <f t="shared" si="2"/>
        <v>0</v>
      </c>
      <c r="H36" s="442">
        <f t="shared" si="3"/>
        <v>0</v>
      </c>
      <c r="K36"/>
      <c r="L36"/>
      <c r="M36"/>
      <c r="N36"/>
      <c r="O36"/>
      <c r="P36"/>
      <c r="Q36"/>
      <c r="R36"/>
    </row>
    <row r="37" spans="2:18" s="23" customFormat="1" x14ac:dyDescent="0.2">
      <c r="B37" s="436"/>
      <c r="C37" s="426" t="s">
        <v>125</v>
      </c>
      <c r="D37" s="427"/>
      <c r="E37" s="429"/>
      <c r="F37" s="434"/>
      <c r="G37" s="441">
        <f t="shared" si="2"/>
        <v>0</v>
      </c>
      <c r="H37" s="442">
        <f t="shared" si="3"/>
        <v>0</v>
      </c>
      <c r="K37"/>
      <c r="L37"/>
      <c r="M37"/>
      <c r="N37"/>
      <c r="O37"/>
      <c r="P37"/>
      <c r="Q37"/>
      <c r="R37"/>
    </row>
    <row r="38" spans="2:18" s="23" customFormat="1" x14ac:dyDescent="0.2">
      <c r="B38" s="436"/>
      <c r="C38" s="426"/>
      <c r="D38" s="427"/>
      <c r="E38" s="429"/>
      <c r="F38" s="434"/>
      <c r="G38" s="443"/>
      <c r="H38" s="444"/>
      <c r="K38"/>
      <c r="L38"/>
      <c r="M38"/>
      <c r="N38"/>
      <c r="O38"/>
      <c r="P38"/>
      <c r="Q38"/>
      <c r="R38"/>
    </row>
    <row r="39" spans="2:18" s="23" customFormat="1" x14ac:dyDescent="0.2">
      <c r="B39" s="436" t="s">
        <v>105</v>
      </c>
      <c r="C39" s="426" t="s">
        <v>119</v>
      </c>
      <c r="D39" s="427"/>
      <c r="E39" s="429"/>
      <c r="F39" s="434"/>
      <c r="G39" s="441">
        <f>E39*F39/100</f>
        <v>0</v>
      </c>
      <c r="H39" s="442">
        <f>SUM(D39,E39)</f>
        <v>0</v>
      </c>
      <c r="K39"/>
      <c r="L39"/>
      <c r="M39"/>
      <c r="N39"/>
      <c r="O39"/>
      <c r="P39"/>
      <c r="Q39"/>
      <c r="R39"/>
    </row>
    <row r="40" spans="2:18" s="23" customFormat="1" x14ac:dyDescent="0.2">
      <c r="B40" s="436"/>
      <c r="C40" s="426" t="s">
        <v>120</v>
      </c>
      <c r="D40" s="427"/>
      <c r="E40" s="429"/>
      <c r="F40" s="434"/>
      <c r="G40" s="441">
        <f t="shared" ref="G40:G45" si="4">E40*F40/100</f>
        <v>0</v>
      </c>
      <c r="H40" s="442">
        <f t="shared" ref="H40:H45" si="5">SUM(D40,E40)</f>
        <v>0</v>
      </c>
      <c r="K40"/>
      <c r="L40"/>
      <c r="M40"/>
      <c r="N40"/>
      <c r="O40"/>
      <c r="P40"/>
      <c r="Q40"/>
      <c r="R40"/>
    </row>
    <row r="41" spans="2:18" s="23" customFormat="1" x14ac:dyDescent="0.2">
      <c r="B41" s="436"/>
      <c r="C41" s="426" t="s">
        <v>121</v>
      </c>
      <c r="D41" s="427"/>
      <c r="E41" s="429"/>
      <c r="F41" s="434"/>
      <c r="G41" s="441">
        <f t="shared" si="4"/>
        <v>0</v>
      </c>
      <c r="H41" s="442">
        <f t="shared" si="5"/>
        <v>0</v>
      </c>
      <c r="K41"/>
      <c r="L41"/>
      <c r="M41"/>
      <c r="N41"/>
      <c r="O41"/>
      <c r="P41"/>
      <c r="Q41"/>
      <c r="R41"/>
    </row>
    <row r="42" spans="2:18" s="23" customFormat="1" x14ac:dyDescent="0.2">
      <c r="B42" s="436"/>
      <c r="C42" s="426" t="s">
        <v>122</v>
      </c>
      <c r="D42" s="427"/>
      <c r="E42" s="429"/>
      <c r="F42" s="434"/>
      <c r="G42" s="441">
        <f t="shared" si="4"/>
        <v>0</v>
      </c>
      <c r="H42" s="442">
        <f t="shared" si="5"/>
        <v>0</v>
      </c>
      <c r="K42"/>
      <c r="L42"/>
      <c r="M42"/>
      <c r="N42"/>
      <c r="O42"/>
      <c r="P42"/>
      <c r="Q42"/>
      <c r="R42"/>
    </row>
    <row r="43" spans="2:18" s="23" customFormat="1" x14ac:dyDescent="0.2">
      <c r="B43" s="436"/>
      <c r="C43" s="426" t="s">
        <v>123</v>
      </c>
      <c r="D43" s="427"/>
      <c r="E43" s="429"/>
      <c r="F43" s="434"/>
      <c r="G43" s="441">
        <f t="shared" si="4"/>
        <v>0</v>
      </c>
      <c r="H43" s="442">
        <f t="shared" si="5"/>
        <v>0</v>
      </c>
    </row>
    <row r="44" spans="2:18" s="23" customFormat="1" x14ac:dyDescent="0.2">
      <c r="B44" s="436"/>
      <c r="C44" s="426" t="s">
        <v>124</v>
      </c>
      <c r="D44" s="427"/>
      <c r="E44" s="429"/>
      <c r="F44" s="434"/>
      <c r="G44" s="441">
        <f t="shared" si="4"/>
        <v>0</v>
      </c>
      <c r="H44" s="442">
        <f t="shared" si="5"/>
        <v>0</v>
      </c>
      <c r="L44" s="426"/>
      <c r="M44" s="341"/>
      <c r="O44" s="341"/>
      <c r="Q44" s="341"/>
    </row>
    <row r="45" spans="2:18" s="23" customFormat="1" x14ac:dyDescent="0.2">
      <c r="B45" s="436"/>
      <c r="C45" s="426" t="s">
        <v>125</v>
      </c>
      <c r="D45" s="427"/>
      <c r="E45" s="429"/>
      <c r="F45" s="434"/>
      <c r="G45" s="441">
        <f t="shared" si="4"/>
        <v>0</v>
      </c>
      <c r="H45" s="442">
        <f t="shared" si="5"/>
        <v>0</v>
      </c>
      <c r="L45" s="426"/>
      <c r="M45" s="341"/>
      <c r="O45" s="341"/>
      <c r="Q45" s="341"/>
    </row>
    <row r="46" spans="2:18" s="23" customFormat="1" x14ac:dyDescent="0.2">
      <c r="B46" s="436"/>
      <c r="C46" s="426"/>
      <c r="D46" s="427"/>
      <c r="E46" s="429"/>
      <c r="F46" s="434"/>
      <c r="G46" s="443"/>
      <c r="H46" s="444"/>
      <c r="L46" s="426"/>
      <c r="M46" s="341"/>
      <c r="O46" s="341"/>
      <c r="Q46" s="341"/>
    </row>
    <row r="47" spans="2:18" s="23" customFormat="1" x14ac:dyDescent="0.2">
      <c r="B47" s="436" t="s">
        <v>106</v>
      </c>
      <c r="C47" s="426" t="s">
        <v>119</v>
      </c>
      <c r="D47" s="427"/>
      <c r="E47" s="429"/>
      <c r="F47" s="434"/>
      <c r="G47" s="441">
        <f>E47*F47/100</f>
        <v>0</v>
      </c>
      <c r="H47" s="442">
        <f>SUM(D47,E47)</f>
        <v>0</v>
      </c>
    </row>
    <row r="48" spans="2:18" s="23" customFormat="1" x14ac:dyDescent="0.2">
      <c r="B48" s="436"/>
      <c r="C48" s="426" t="s">
        <v>120</v>
      </c>
      <c r="D48" s="427"/>
      <c r="E48" s="429"/>
      <c r="F48" s="434"/>
      <c r="G48" s="441">
        <f t="shared" ref="G48:G53" si="6">E48*F48/100</f>
        <v>0</v>
      </c>
      <c r="H48" s="442">
        <f t="shared" ref="H48:H53" si="7">SUM(D48,E48)</f>
        <v>0</v>
      </c>
    </row>
    <row r="49" spans="2:8" s="23" customFormat="1" x14ac:dyDescent="0.2">
      <c r="B49" s="436"/>
      <c r="C49" s="426" t="s">
        <v>121</v>
      </c>
      <c r="D49" s="427"/>
      <c r="E49" s="429"/>
      <c r="F49" s="434"/>
      <c r="G49" s="441">
        <f t="shared" si="6"/>
        <v>0</v>
      </c>
      <c r="H49" s="442">
        <f t="shared" si="7"/>
        <v>0</v>
      </c>
    </row>
    <row r="50" spans="2:8" s="23" customFormat="1" x14ac:dyDescent="0.2">
      <c r="B50" s="436"/>
      <c r="C50" s="426" t="s">
        <v>122</v>
      </c>
      <c r="D50" s="427"/>
      <c r="E50" s="429"/>
      <c r="F50" s="434"/>
      <c r="G50" s="441">
        <f t="shared" si="6"/>
        <v>0</v>
      </c>
      <c r="H50" s="442">
        <f t="shared" si="7"/>
        <v>0</v>
      </c>
    </row>
    <row r="51" spans="2:8" s="23" customFormat="1" x14ac:dyDescent="0.2">
      <c r="B51" s="436"/>
      <c r="C51" s="426" t="s">
        <v>123</v>
      </c>
      <c r="D51" s="427"/>
      <c r="E51" s="429"/>
      <c r="F51" s="434"/>
      <c r="G51" s="441">
        <f t="shared" si="6"/>
        <v>0</v>
      </c>
      <c r="H51" s="442">
        <f t="shared" si="7"/>
        <v>0</v>
      </c>
    </row>
    <row r="52" spans="2:8" s="23" customFormat="1" x14ac:dyDescent="0.2">
      <c r="B52" s="436"/>
      <c r="C52" s="426" t="s">
        <v>124</v>
      </c>
      <c r="D52" s="427"/>
      <c r="E52" s="429"/>
      <c r="F52" s="434"/>
      <c r="G52" s="441">
        <f t="shared" si="6"/>
        <v>0</v>
      </c>
      <c r="H52" s="442">
        <f t="shared" si="7"/>
        <v>0</v>
      </c>
    </row>
    <row r="53" spans="2:8" s="23" customFormat="1" ht="13.5" thickBot="1" x14ac:dyDescent="0.25">
      <c r="B53" s="293"/>
      <c r="C53" s="432" t="s">
        <v>125</v>
      </c>
      <c r="D53" s="435"/>
      <c r="E53" s="435"/>
      <c r="F53" s="433"/>
      <c r="G53" s="331">
        <f t="shared" si="6"/>
        <v>0</v>
      </c>
      <c r="H53" s="339">
        <f t="shared" si="7"/>
        <v>0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825" t="s">
        <v>691</v>
      </c>
      <c r="C56" s="826"/>
      <c r="D56" s="826"/>
      <c r="E56" s="826"/>
      <c r="F56" s="826"/>
      <c r="G56" s="826"/>
      <c r="H56" s="826"/>
    </row>
    <row r="57" spans="2:8" s="23" customFormat="1" ht="25.5" x14ac:dyDescent="0.2">
      <c r="B57" s="282"/>
      <c r="C57" s="529" t="s">
        <v>689</v>
      </c>
      <c r="D57" s="440" t="s">
        <v>78</v>
      </c>
      <c r="E57" s="440" t="s">
        <v>308</v>
      </c>
      <c r="F57" s="440" t="s">
        <v>82</v>
      </c>
      <c r="G57" s="440" t="s">
        <v>309</v>
      </c>
      <c r="H57" s="440" t="s">
        <v>486</v>
      </c>
    </row>
    <row r="58" spans="2:8" s="23" customFormat="1" x14ac:dyDescent="0.2">
      <c r="B58" s="436" t="s">
        <v>92</v>
      </c>
      <c r="C58" s="426" t="s">
        <v>127</v>
      </c>
      <c r="D58" s="427"/>
      <c r="E58" s="429"/>
      <c r="F58" s="434"/>
      <c r="G58" s="441">
        <f>E58*F58/100</f>
        <v>0</v>
      </c>
      <c r="H58" s="442">
        <f t="shared" ref="H58:H86" si="8">SUM(D58,E58)</f>
        <v>0</v>
      </c>
    </row>
    <row r="59" spans="2:8" s="23" customFormat="1" x14ac:dyDescent="0.2">
      <c r="B59" s="436"/>
      <c r="C59" s="426" t="s">
        <v>128</v>
      </c>
      <c r="D59" s="427"/>
      <c r="E59" s="429"/>
      <c r="F59" s="434"/>
      <c r="G59" s="441">
        <f t="shared" ref="G59:G66" si="9">E59*F59/100</f>
        <v>0</v>
      </c>
      <c r="H59" s="442">
        <f t="shared" si="8"/>
        <v>0</v>
      </c>
    </row>
    <row r="60" spans="2:8" s="23" customFormat="1" x14ac:dyDescent="0.2">
      <c r="B60" s="436"/>
      <c r="C60" s="426" t="s">
        <v>129</v>
      </c>
      <c r="D60" s="427"/>
      <c r="E60" s="429"/>
      <c r="F60" s="434"/>
      <c r="G60" s="441">
        <f t="shared" si="9"/>
        <v>0</v>
      </c>
      <c r="H60" s="442">
        <f t="shared" si="8"/>
        <v>0</v>
      </c>
    </row>
    <row r="61" spans="2:8" s="23" customFormat="1" x14ac:dyDescent="0.2">
      <c r="B61" s="436"/>
      <c r="C61" s="426" t="s">
        <v>130</v>
      </c>
      <c r="D61" s="427"/>
      <c r="E61" s="429"/>
      <c r="F61" s="434"/>
      <c r="G61" s="441">
        <f t="shared" si="9"/>
        <v>0</v>
      </c>
      <c r="H61" s="442">
        <f t="shared" si="8"/>
        <v>0</v>
      </c>
    </row>
    <row r="62" spans="2:8" s="23" customFormat="1" x14ac:dyDescent="0.2">
      <c r="B62" s="436"/>
      <c r="C62" s="426" t="s">
        <v>131</v>
      </c>
      <c r="D62" s="427"/>
      <c r="E62" s="429"/>
      <c r="F62" s="434"/>
      <c r="G62" s="441">
        <f t="shared" si="9"/>
        <v>0</v>
      </c>
      <c r="H62" s="442">
        <f t="shared" si="8"/>
        <v>0</v>
      </c>
    </row>
    <row r="63" spans="2:8" s="23" customFormat="1" x14ac:dyDescent="0.2">
      <c r="B63" s="436"/>
      <c r="C63" s="426" t="s">
        <v>132</v>
      </c>
      <c r="D63" s="427"/>
      <c r="E63" s="429"/>
      <c r="F63" s="434"/>
      <c r="G63" s="441">
        <f t="shared" si="9"/>
        <v>0</v>
      </c>
      <c r="H63" s="442">
        <f t="shared" si="8"/>
        <v>0</v>
      </c>
    </row>
    <row r="64" spans="2:8" s="23" customFormat="1" x14ac:dyDescent="0.2">
      <c r="B64" s="436"/>
      <c r="C64" s="426" t="s">
        <v>133</v>
      </c>
      <c r="D64" s="427"/>
      <c r="E64" s="429"/>
      <c r="F64" s="434"/>
      <c r="G64" s="441">
        <f t="shared" si="9"/>
        <v>0</v>
      </c>
      <c r="H64" s="442">
        <f t="shared" si="8"/>
        <v>0</v>
      </c>
    </row>
    <row r="65" spans="2:8" s="23" customFormat="1" x14ac:dyDescent="0.2">
      <c r="B65" s="436"/>
      <c r="C65" s="426" t="s">
        <v>134</v>
      </c>
      <c r="D65" s="427"/>
      <c r="E65" s="429"/>
      <c r="F65" s="434"/>
      <c r="G65" s="441">
        <f t="shared" si="9"/>
        <v>0</v>
      </c>
      <c r="H65" s="442">
        <f t="shared" si="8"/>
        <v>0</v>
      </c>
    </row>
    <row r="66" spans="2:8" s="23" customFormat="1" x14ac:dyDescent="0.2">
      <c r="B66" s="436"/>
      <c r="C66" s="426" t="s">
        <v>135</v>
      </c>
      <c r="D66" s="427"/>
      <c r="E66" s="429"/>
      <c r="F66" s="434"/>
      <c r="G66" s="441">
        <f t="shared" si="9"/>
        <v>0</v>
      </c>
      <c r="H66" s="442">
        <f t="shared" si="8"/>
        <v>0</v>
      </c>
    </row>
    <row r="67" spans="2:8" s="23" customFormat="1" x14ac:dyDescent="0.2">
      <c r="B67" s="436"/>
      <c r="C67" s="426"/>
      <c r="D67" s="427"/>
      <c r="E67" s="429"/>
      <c r="F67" s="434"/>
      <c r="G67" s="429"/>
      <c r="H67" s="438"/>
    </row>
    <row r="68" spans="2:8" s="23" customFormat="1" x14ac:dyDescent="0.2">
      <c r="B68" s="436" t="s">
        <v>105</v>
      </c>
      <c r="C68" s="426" t="s">
        <v>127</v>
      </c>
      <c r="D68" s="427"/>
      <c r="E68" s="429"/>
      <c r="F68" s="434"/>
      <c r="G68" s="441">
        <f t="shared" ref="G68:G76" si="10">E68*F68/100</f>
        <v>0</v>
      </c>
      <c r="H68" s="442">
        <f t="shared" si="8"/>
        <v>0</v>
      </c>
    </row>
    <row r="69" spans="2:8" s="23" customFormat="1" x14ac:dyDescent="0.2">
      <c r="B69" s="436"/>
      <c r="C69" s="426" t="s">
        <v>128</v>
      </c>
      <c r="D69" s="427"/>
      <c r="E69" s="429"/>
      <c r="F69" s="434"/>
      <c r="G69" s="441">
        <f t="shared" si="10"/>
        <v>0</v>
      </c>
      <c r="H69" s="442">
        <f t="shared" si="8"/>
        <v>0</v>
      </c>
    </row>
    <row r="70" spans="2:8" s="23" customFormat="1" x14ac:dyDescent="0.2">
      <c r="B70" s="436"/>
      <c r="C70" s="426" t="s">
        <v>129</v>
      </c>
      <c r="D70" s="427"/>
      <c r="E70" s="429"/>
      <c r="F70" s="434"/>
      <c r="G70" s="441">
        <f t="shared" si="10"/>
        <v>0</v>
      </c>
      <c r="H70" s="442">
        <f t="shared" si="8"/>
        <v>0</v>
      </c>
    </row>
    <row r="71" spans="2:8" s="23" customFormat="1" x14ac:dyDescent="0.2">
      <c r="B71" s="436"/>
      <c r="C71" s="426" t="s">
        <v>130</v>
      </c>
      <c r="D71" s="427"/>
      <c r="E71" s="429"/>
      <c r="F71" s="434"/>
      <c r="G71" s="441">
        <f t="shared" si="10"/>
        <v>0</v>
      </c>
      <c r="H71" s="442">
        <f t="shared" si="8"/>
        <v>0</v>
      </c>
    </row>
    <row r="72" spans="2:8" s="23" customFormat="1" x14ac:dyDescent="0.2">
      <c r="B72" s="436"/>
      <c r="C72" s="426" t="s">
        <v>131</v>
      </c>
      <c r="D72" s="427"/>
      <c r="E72" s="429"/>
      <c r="F72" s="434"/>
      <c r="G72" s="441">
        <f t="shared" si="10"/>
        <v>0</v>
      </c>
      <c r="H72" s="442">
        <f t="shared" si="8"/>
        <v>0</v>
      </c>
    </row>
    <row r="73" spans="2:8" s="23" customFormat="1" x14ac:dyDescent="0.2">
      <c r="B73" s="436"/>
      <c r="C73" s="426" t="s">
        <v>132</v>
      </c>
      <c r="D73" s="427"/>
      <c r="E73" s="429"/>
      <c r="F73" s="434"/>
      <c r="G73" s="441">
        <f t="shared" si="10"/>
        <v>0</v>
      </c>
      <c r="H73" s="442">
        <f t="shared" si="8"/>
        <v>0</v>
      </c>
    </row>
    <row r="74" spans="2:8" s="23" customFormat="1" x14ac:dyDescent="0.2">
      <c r="B74" s="436"/>
      <c r="C74" s="426" t="s">
        <v>133</v>
      </c>
      <c r="D74" s="427"/>
      <c r="E74" s="429"/>
      <c r="F74" s="434"/>
      <c r="G74" s="441">
        <f t="shared" si="10"/>
        <v>0</v>
      </c>
      <c r="H74" s="442">
        <f t="shared" si="8"/>
        <v>0</v>
      </c>
    </row>
    <row r="75" spans="2:8" s="23" customFormat="1" x14ac:dyDescent="0.2">
      <c r="B75" s="436"/>
      <c r="C75" s="426" t="s">
        <v>134</v>
      </c>
      <c r="D75" s="427"/>
      <c r="E75" s="429"/>
      <c r="F75" s="434"/>
      <c r="G75" s="441">
        <f t="shared" si="10"/>
        <v>0</v>
      </c>
      <c r="H75" s="442">
        <f t="shared" si="8"/>
        <v>0</v>
      </c>
    </row>
    <row r="76" spans="2:8" s="23" customFormat="1" x14ac:dyDescent="0.2">
      <c r="B76" s="436"/>
      <c r="C76" s="426" t="s">
        <v>135</v>
      </c>
      <c r="D76" s="427"/>
      <c r="E76" s="429"/>
      <c r="F76" s="434"/>
      <c r="G76" s="441">
        <f t="shared" si="10"/>
        <v>0</v>
      </c>
      <c r="H76" s="442">
        <f t="shared" si="8"/>
        <v>0</v>
      </c>
    </row>
    <row r="77" spans="2:8" s="23" customFormat="1" x14ac:dyDescent="0.2">
      <c r="B77" s="436"/>
      <c r="C77" s="426"/>
      <c r="D77" s="427"/>
      <c r="E77" s="429"/>
      <c r="F77" s="434"/>
      <c r="G77" s="429"/>
      <c r="H77" s="438"/>
    </row>
    <row r="78" spans="2:8" s="23" customFormat="1" x14ac:dyDescent="0.2">
      <c r="B78" s="436" t="s">
        <v>106</v>
      </c>
      <c r="C78" s="426" t="s">
        <v>127</v>
      </c>
      <c r="D78" s="427"/>
      <c r="E78" s="429"/>
      <c r="F78" s="434"/>
      <c r="G78" s="441">
        <f t="shared" ref="G78:G86" si="11">E78*F78/100</f>
        <v>0</v>
      </c>
      <c r="H78" s="442">
        <f t="shared" si="8"/>
        <v>0</v>
      </c>
    </row>
    <row r="79" spans="2:8" s="23" customFormat="1" x14ac:dyDescent="0.2">
      <c r="B79" s="436"/>
      <c r="C79" s="426" t="s">
        <v>128</v>
      </c>
      <c r="D79" s="427"/>
      <c r="E79" s="429"/>
      <c r="F79" s="434"/>
      <c r="G79" s="441">
        <f t="shared" si="11"/>
        <v>0</v>
      </c>
      <c r="H79" s="442">
        <f t="shared" si="8"/>
        <v>0</v>
      </c>
    </row>
    <row r="80" spans="2:8" s="23" customFormat="1" x14ac:dyDescent="0.2">
      <c r="B80" s="436"/>
      <c r="C80" s="426" t="s">
        <v>129</v>
      </c>
      <c r="D80" s="427"/>
      <c r="E80" s="429"/>
      <c r="F80" s="434"/>
      <c r="G80" s="441">
        <f t="shared" si="11"/>
        <v>0</v>
      </c>
      <c r="H80" s="442">
        <f t="shared" si="8"/>
        <v>0</v>
      </c>
    </row>
    <row r="81" spans="2:8" s="23" customFormat="1" x14ac:dyDescent="0.2">
      <c r="B81" s="436"/>
      <c r="C81" s="426" t="s">
        <v>130</v>
      </c>
      <c r="D81" s="427"/>
      <c r="E81" s="429"/>
      <c r="F81" s="434"/>
      <c r="G81" s="441">
        <f t="shared" si="11"/>
        <v>0</v>
      </c>
      <c r="H81" s="442">
        <f t="shared" si="8"/>
        <v>0</v>
      </c>
    </row>
    <row r="82" spans="2:8" s="23" customFormat="1" x14ac:dyDescent="0.2">
      <c r="B82" s="436"/>
      <c r="C82" s="426" t="s">
        <v>131</v>
      </c>
      <c r="D82" s="427"/>
      <c r="E82" s="429"/>
      <c r="F82" s="434"/>
      <c r="G82" s="441">
        <f t="shared" si="11"/>
        <v>0</v>
      </c>
      <c r="H82" s="442">
        <f t="shared" si="8"/>
        <v>0</v>
      </c>
    </row>
    <row r="83" spans="2:8" s="23" customFormat="1" x14ac:dyDescent="0.2">
      <c r="B83" s="436"/>
      <c r="C83" s="426" t="s">
        <v>132</v>
      </c>
      <c r="D83" s="427"/>
      <c r="E83" s="429"/>
      <c r="F83" s="434"/>
      <c r="G83" s="441">
        <f t="shared" si="11"/>
        <v>0</v>
      </c>
      <c r="H83" s="442">
        <f t="shared" si="8"/>
        <v>0</v>
      </c>
    </row>
    <row r="84" spans="2:8" s="23" customFormat="1" x14ac:dyDescent="0.2">
      <c r="B84" s="436"/>
      <c r="C84" s="426" t="s">
        <v>133</v>
      </c>
      <c r="D84" s="427"/>
      <c r="E84" s="429"/>
      <c r="F84" s="434"/>
      <c r="G84" s="441">
        <f t="shared" si="11"/>
        <v>0</v>
      </c>
      <c r="H84" s="442">
        <f t="shared" si="8"/>
        <v>0</v>
      </c>
    </row>
    <row r="85" spans="2:8" s="23" customFormat="1" x14ac:dyDescent="0.2">
      <c r="B85" s="436"/>
      <c r="C85" s="426" t="s">
        <v>134</v>
      </c>
      <c r="D85" s="427"/>
      <c r="E85" s="429"/>
      <c r="F85" s="434"/>
      <c r="G85" s="441">
        <f t="shared" si="11"/>
        <v>0</v>
      </c>
      <c r="H85" s="442">
        <f t="shared" si="8"/>
        <v>0</v>
      </c>
    </row>
    <row r="86" spans="2:8" ht="13.5" thickBot="1" x14ac:dyDescent="0.25">
      <c r="B86" s="293"/>
      <c r="C86" s="432" t="s">
        <v>135</v>
      </c>
      <c r="D86" s="435"/>
      <c r="E86" s="435"/>
      <c r="F86" s="433"/>
      <c r="G86" s="331">
        <f t="shared" si="11"/>
        <v>0</v>
      </c>
      <c r="H86" s="339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771</v>
      </c>
    </row>
    <row r="5" spans="2:6" ht="15" customHeight="1" x14ac:dyDescent="0.2">
      <c r="B5" s="902" t="s">
        <v>77</v>
      </c>
      <c r="C5" s="171" t="s">
        <v>78</v>
      </c>
      <c r="D5" s="898" t="s">
        <v>79</v>
      </c>
      <c r="E5" s="898"/>
      <c r="F5" s="212" t="s">
        <v>80</v>
      </c>
    </row>
    <row r="6" spans="2:6" ht="30" customHeight="1" x14ac:dyDescent="0.2">
      <c r="B6" s="903"/>
      <c r="C6" s="177" t="s">
        <v>156</v>
      </c>
      <c r="D6" s="177" t="s">
        <v>157</v>
      </c>
      <c r="E6" s="213" t="s">
        <v>82</v>
      </c>
      <c r="F6" s="214" t="s">
        <v>157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57" t="s">
        <v>84</v>
      </c>
      <c r="C8" s="657">
        <f>'Section 6 data'!$D$8</f>
        <v>670.62599999999998</v>
      </c>
      <c r="D8" s="658">
        <f>'Section 6 data'!$E$8</f>
        <v>874.18799999999999</v>
      </c>
      <c r="E8" s="210">
        <f>'Section 6 data'!$F$8</f>
        <v>14.11</v>
      </c>
      <c r="F8" s="656">
        <f>SUM(C8,D8)</f>
        <v>1544.8139999999999</v>
      </c>
    </row>
    <row r="9" spans="2:6" ht="15" customHeight="1" x14ac:dyDescent="0.2">
      <c r="B9" s="157" t="s">
        <v>85</v>
      </c>
      <c r="C9" s="657">
        <f>'Section 6 data'!$D$9</f>
        <v>42.406999999999996</v>
      </c>
      <c r="D9" s="658">
        <f>'Section 6 data'!$E$9</f>
        <v>293.01499999999999</v>
      </c>
      <c r="E9" s="210">
        <f>'Section 6 data'!$F$9</f>
        <v>19.059999999999999</v>
      </c>
      <c r="F9" s="656">
        <f t="shared" ref="F9:F16" si="0">SUM(C9,D9)</f>
        <v>335.42199999999997</v>
      </c>
    </row>
    <row r="10" spans="2:6" ht="15" customHeight="1" x14ac:dyDescent="0.2">
      <c r="B10" s="157" t="s">
        <v>86</v>
      </c>
      <c r="C10" s="657">
        <f>'Section 6 data'!$D$10</f>
        <v>2.698</v>
      </c>
      <c r="D10" s="658">
        <f>'Section 6 data'!$E$10</f>
        <v>0.67600000000000005</v>
      </c>
      <c r="E10" s="210">
        <f>'Section 6 data'!$F$10</f>
        <v>74.430000000000007</v>
      </c>
      <c r="F10" s="656">
        <f t="shared" si="0"/>
        <v>3.3740000000000001</v>
      </c>
    </row>
    <row r="11" spans="2:6" ht="15" customHeight="1" x14ac:dyDescent="0.2">
      <c r="B11" s="157" t="s">
        <v>87</v>
      </c>
      <c r="C11" s="657">
        <f>'Section 6 data'!$D$11</f>
        <v>22.463999999999999</v>
      </c>
      <c r="D11" s="658">
        <f>'Section 6 data'!$E$11</f>
        <v>150.971</v>
      </c>
      <c r="E11" s="210">
        <f>'Section 6 data'!$F$11</f>
        <v>24.68</v>
      </c>
      <c r="F11" s="656">
        <f t="shared" si="0"/>
        <v>173.435</v>
      </c>
    </row>
    <row r="12" spans="2:6" ht="15" customHeight="1" x14ac:dyDescent="0.2">
      <c r="B12" s="157" t="s">
        <v>88</v>
      </c>
      <c r="C12" s="657">
        <f>'Section 6 data'!$D$12</f>
        <v>90.001999999999995</v>
      </c>
      <c r="D12" s="658">
        <f>'Section 6 data'!$E$12</f>
        <v>374.92899999999997</v>
      </c>
      <c r="E12" s="210">
        <f>'Section 6 data'!$F$12</f>
        <v>16.23</v>
      </c>
      <c r="F12" s="656">
        <f t="shared" si="0"/>
        <v>464.93099999999998</v>
      </c>
    </row>
    <row r="13" spans="2:6" ht="15" customHeight="1" x14ac:dyDescent="0.2">
      <c r="B13" s="157" t="s">
        <v>89</v>
      </c>
      <c r="C13" s="657">
        <f>'Section 6 data'!$D$13</f>
        <v>30.052</v>
      </c>
      <c r="D13" s="658">
        <f>'Section 6 data'!$E$13</f>
        <v>11.683999999999999</v>
      </c>
      <c r="E13" s="210">
        <f>'Section 6 data'!$F$13</f>
        <v>57.91</v>
      </c>
      <c r="F13" s="656">
        <f t="shared" si="0"/>
        <v>41.735999999999997</v>
      </c>
    </row>
    <row r="14" spans="2:6" ht="15" customHeight="1" x14ac:dyDescent="0.2">
      <c r="B14" s="157" t="s">
        <v>90</v>
      </c>
      <c r="C14" s="657">
        <f>'Section 6 data'!$D$14</f>
        <v>46.656999999999996</v>
      </c>
      <c r="D14" s="658">
        <f>'Section 6 data'!$E$14</f>
        <v>52.505000000000003</v>
      </c>
      <c r="E14" s="210">
        <f>'Section 6 data'!$F$14</f>
        <v>60.49</v>
      </c>
      <c r="F14" s="656">
        <f t="shared" si="0"/>
        <v>99.162000000000006</v>
      </c>
    </row>
    <row r="15" spans="2:6" ht="15" customHeight="1" x14ac:dyDescent="0.2">
      <c r="B15" s="157" t="s">
        <v>91</v>
      </c>
      <c r="C15" s="657">
        <f>'Section 6 data'!$D$15</f>
        <v>16.024000000000001</v>
      </c>
      <c r="D15" s="658">
        <f>'Section 6 data'!$E$15</f>
        <v>50.619</v>
      </c>
      <c r="E15" s="210">
        <f>'Section 6 data'!$F$15</f>
        <v>47.46</v>
      </c>
      <c r="F15" s="656">
        <f t="shared" si="0"/>
        <v>66.643000000000001</v>
      </c>
    </row>
    <row r="16" spans="2:6" ht="15" customHeight="1" x14ac:dyDescent="0.2">
      <c r="B16" s="155" t="s">
        <v>92</v>
      </c>
      <c r="C16" s="211">
        <f>'Section 6 data'!$D$6</f>
        <v>920.92899999999997</v>
      </c>
      <c r="D16" s="659">
        <f>'Section 6 data'!$E$6</f>
        <v>1820.877</v>
      </c>
      <c r="E16" s="698">
        <f>'Section 6 data'!$F$6</f>
        <v>6.86</v>
      </c>
      <c r="F16" s="660">
        <f t="shared" si="0"/>
        <v>2741.806</v>
      </c>
    </row>
    <row r="17" spans="2:6" ht="15" customHeight="1" x14ac:dyDescent="0.2">
      <c r="B17" s="199" t="s">
        <v>93</v>
      </c>
      <c r="C17" s="661"/>
      <c r="D17" s="661"/>
      <c r="E17" s="699"/>
      <c r="F17" s="661"/>
    </row>
    <row r="18" spans="2:6" ht="15" customHeight="1" x14ac:dyDescent="0.2">
      <c r="B18" s="157" t="s">
        <v>94</v>
      </c>
      <c r="C18" s="657">
        <f>'Section 6 data'!$D$16</f>
        <v>50.46</v>
      </c>
      <c r="D18" s="658">
        <f>'Section 6 data'!$E$16</f>
        <v>1103.837</v>
      </c>
      <c r="E18" s="210">
        <f>'Section 6 data'!$F$16</f>
        <v>11.98</v>
      </c>
      <c r="F18" s="656">
        <f t="shared" ref="F18:F29" si="1">SUM(C18,D18)</f>
        <v>1154.297</v>
      </c>
    </row>
    <row r="19" spans="2:6" ht="15" customHeight="1" x14ac:dyDescent="0.2">
      <c r="B19" s="157" t="s">
        <v>95</v>
      </c>
      <c r="C19" s="657">
        <f>'Section 6 data'!$D$17</f>
        <v>16.925999999999998</v>
      </c>
      <c r="D19" s="658">
        <f>'Section 6 data'!$E$17</f>
        <v>362.23399999999998</v>
      </c>
      <c r="E19" s="210">
        <f>'Section 6 data'!$F$17</f>
        <v>32.130000000000003</v>
      </c>
      <c r="F19" s="656">
        <f t="shared" si="1"/>
        <v>379.15999999999997</v>
      </c>
    </row>
    <row r="20" spans="2:6" ht="15" customHeight="1" x14ac:dyDescent="0.2">
      <c r="B20" s="157" t="s">
        <v>96</v>
      </c>
      <c r="C20" s="657">
        <f>'Section 6 data'!$D$18</f>
        <v>5.6609999999999996</v>
      </c>
      <c r="D20" s="658">
        <f>'Section 6 data'!$E$18</f>
        <v>498.56599999999997</v>
      </c>
      <c r="E20" s="210">
        <f>'Section 6 data'!$F$18</f>
        <v>19.239999999999998</v>
      </c>
      <c r="F20" s="656">
        <f t="shared" si="1"/>
        <v>504.22699999999998</v>
      </c>
    </row>
    <row r="21" spans="2:6" ht="15" customHeight="1" x14ac:dyDescent="0.2">
      <c r="B21" s="157" t="s">
        <v>97</v>
      </c>
      <c r="C21" s="657">
        <f>'Section 6 data'!$D$19</f>
        <v>13.157</v>
      </c>
      <c r="D21" s="658">
        <f>'Section 6 data'!$E$19</f>
        <v>308.245</v>
      </c>
      <c r="E21" s="210">
        <f>'Section 6 data'!$F$19</f>
        <v>17.05</v>
      </c>
      <c r="F21" s="656">
        <f t="shared" si="1"/>
        <v>321.40199999999999</v>
      </c>
    </row>
    <row r="22" spans="2:6" ht="15" customHeight="1" x14ac:dyDescent="0.2">
      <c r="B22" s="157" t="s">
        <v>98</v>
      </c>
      <c r="C22" s="657">
        <f>'Section 6 data'!$D$20</f>
        <v>26.539000000000001</v>
      </c>
      <c r="D22" s="658">
        <f>'Section 6 data'!$E$20</f>
        <v>449.89299999999997</v>
      </c>
      <c r="E22" s="210">
        <f>'Section 6 data'!$F$20</f>
        <v>10.92</v>
      </c>
      <c r="F22" s="656">
        <f t="shared" si="1"/>
        <v>476.43199999999996</v>
      </c>
    </row>
    <row r="23" spans="2:6" ht="15" customHeight="1" x14ac:dyDescent="0.2">
      <c r="B23" s="157" t="s">
        <v>99</v>
      </c>
      <c r="C23" s="657">
        <f>'Section 6 data'!$D$21</f>
        <v>0</v>
      </c>
      <c r="D23" s="658">
        <f>'Section 6 data'!$E$21</f>
        <v>2E-3</v>
      </c>
      <c r="E23" s="210">
        <f>'Section 6 data'!$F$21</f>
        <v>89.15</v>
      </c>
      <c r="F23" s="656">
        <f t="shared" si="1"/>
        <v>2E-3</v>
      </c>
    </row>
    <row r="24" spans="2:6" ht="15" customHeight="1" x14ac:dyDescent="0.2">
      <c r="B24" s="157" t="s">
        <v>100</v>
      </c>
      <c r="C24" s="657">
        <f>'Section 6 data'!$D$22</f>
        <v>11.26</v>
      </c>
      <c r="D24" s="658">
        <f>'Section 6 data'!$E$22</f>
        <v>57.216999999999999</v>
      </c>
      <c r="E24" s="210">
        <f>'Section 6 data'!$F$22</f>
        <v>23.28</v>
      </c>
      <c r="F24" s="656">
        <f t="shared" si="1"/>
        <v>68.477000000000004</v>
      </c>
    </row>
    <row r="25" spans="2:6" ht="15" customHeight="1" x14ac:dyDescent="0.2">
      <c r="B25" s="157" t="s">
        <v>101</v>
      </c>
      <c r="C25" s="657">
        <f>'Section 6 data'!$D$23</f>
        <v>0</v>
      </c>
      <c r="D25" s="658">
        <f>'Section 6 data'!$E$23</f>
        <v>68.138999999999996</v>
      </c>
      <c r="E25" s="210">
        <f>'Section 6 data'!$F$23</f>
        <v>21.96</v>
      </c>
      <c r="F25" s="656">
        <f t="shared" si="1"/>
        <v>68.138999999999996</v>
      </c>
    </row>
    <row r="26" spans="2:6" ht="15" customHeight="1" x14ac:dyDescent="0.2">
      <c r="B26" s="157" t="s">
        <v>102</v>
      </c>
      <c r="C26" s="657">
        <f>'Section 6 data'!$D$24</f>
        <v>2.41</v>
      </c>
      <c r="D26" s="658">
        <f>'Section 6 data'!$E$24</f>
        <v>294.29500000000002</v>
      </c>
      <c r="E26" s="210">
        <f>'Section 6 data'!$F$24</f>
        <v>17.22</v>
      </c>
      <c r="F26" s="656">
        <f t="shared" si="1"/>
        <v>296.70500000000004</v>
      </c>
    </row>
    <row r="27" spans="2:6" ht="15" customHeight="1" x14ac:dyDescent="0.2">
      <c r="B27" s="157" t="s">
        <v>103</v>
      </c>
      <c r="C27" s="657">
        <f>'Section 6 data'!$D$25</f>
        <v>0</v>
      </c>
      <c r="D27" s="658">
        <f>'Section 6 data'!$E$25</f>
        <v>67.885000000000005</v>
      </c>
      <c r="E27" s="210">
        <f>'Section 6 data'!$F$25</f>
        <v>24.86</v>
      </c>
      <c r="F27" s="656">
        <f t="shared" si="1"/>
        <v>67.885000000000005</v>
      </c>
    </row>
    <row r="28" spans="2:6" ht="15" customHeight="1" x14ac:dyDescent="0.2">
      <c r="B28" s="157" t="s">
        <v>104</v>
      </c>
      <c r="C28" s="657">
        <f>'Section 6 data'!$D$26</f>
        <v>36.844000000000001</v>
      </c>
      <c r="D28" s="658">
        <f>'Section 6 data'!$E$26</f>
        <v>87.221999999999994</v>
      </c>
      <c r="E28" s="210">
        <f>'Section 6 data'!$F$26</f>
        <v>14.63</v>
      </c>
      <c r="F28" s="656">
        <f t="shared" si="1"/>
        <v>124.066</v>
      </c>
    </row>
    <row r="29" spans="2:6" ht="15" customHeight="1" x14ac:dyDescent="0.2">
      <c r="B29" s="155" t="s">
        <v>105</v>
      </c>
      <c r="C29" s="211">
        <f>'Section 6 data'!$D$7</f>
        <v>163.25899999999999</v>
      </c>
      <c r="D29" s="659">
        <f>'Section 6 data'!$E$7</f>
        <v>3306.3009999999999</v>
      </c>
      <c r="E29" s="698">
        <f>'Section 6 data'!$F$7</f>
        <v>5.88</v>
      </c>
      <c r="F29" s="660">
        <f t="shared" si="1"/>
        <v>3469.56</v>
      </c>
    </row>
    <row r="30" spans="2:6" ht="15" customHeight="1" x14ac:dyDescent="0.2">
      <c r="B30" s="199" t="s">
        <v>106</v>
      </c>
      <c r="C30" s="662"/>
      <c r="D30" s="662"/>
      <c r="E30" s="5"/>
      <c r="F30" s="662"/>
    </row>
    <row r="31" spans="2:6" ht="15" customHeight="1" x14ac:dyDescent="0.2">
      <c r="B31" s="194" t="s">
        <v>106</v>
      </c>
      <c r="C31" s="663">
        <f>'Section 6 data'!$D$5</f>
        <v>1084.1869999999999</v>
      </c>
      <c r="D31" s="664">
        <f>'Section 6 data'!$E$5</f>
        <v>5131.335</v>
      </c>
      <c r="E31" s="700">
        <f>'Section 6 data'!$F$5</f>
        <v>4.2699999999999996</v>
      </c>
      <c r="F31" s="665">
        <f>SUM(C31,D31)</f>
        <v>6215.5219999999999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ECB38315-EE32-45D9-9887-CF60ABE5CD6C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438</v>
      </c>
    </row>
    <row r="5" spans="2:6" ht="60" customHeight="1" x14ac:dyDescent="0.2">
      <c r="B5" s="808" t="s">
        <v>160</v>
      </c>
      <c r="C5" s="809" t="s">
        <v>160</v>
      </c>
      <c r="D5" s="809" t="s">
        <v>161</v>
      </c>
      <c r="E5" s="810" t="s">
        <v>162</v>
      </c>
      <c r="F5" s="811" t="s">
        <v>163</v>
      </c>
    </row>
    <row r="6" spans="2:6" ht="15" customHeight="1" x14ac:dyDescent="0.2">
      <c r="B6" s="812" t="str">
        <f>Index!$B$4</f>
        <v>Cumbria and Lancashire</v>
      </c>
      <c r="C6" s="813">
        <f>VLOOKUP(Index!$B$4,'Square data'!$C$4:$G$18,2,FALSE)</f>
        <v>284</v>
      </c>
      <c r="D6" s="813">
        <f>VLOOKUP(Index!$B$4,'Square data'!$C$4:$G$18,3,FALSE)</f>
        <v>277</v>
      </c>
      <c r="E6" s="813">
        <f>VLOOKUP(Index!$B$4,'Square data'!$C$4:$G$18,4,FALSE)</f>
        <v>191</v>
      </c>
      <c r="F6" s="814">
        <f>VLOOKUP(Index!$B$4,'Square data'!$C$4:$G$18,5,FALSE)</f>
        <v>243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439</v>
      </c>
    </row>
    <row r="5" spans="2:4" ht="15" customHeight="1" x14ac:dyDescent="0.2">
      <c r="B5" s="896" t="s">
        <v>77</v>
      </c>
      <c r="C5" s="171" t="s">
        <v>78</v>
      </c>
      <c r="D5" s="247" t="s">
        <v>79</v>
      </c>
    </row>
    <row r="6" spans="2:4" ht="30" customHeight="1" x14ac:dyDescent="0.2">
      <c r="B6" s="897"/>
      <c r="C6" s="904" t="s">
        <v>756</v>
      </c>
      <c r="D6" s="905"/>
    </row>
    <row r="7" spans="2:4" ht="15" customHeight="1" x14ac:dyDescent="0.2">
      <c r="B7" s="216" t="s">
        <v>83</v>
      </c>
      <c r="C7" s="217"/>
      <c r="D7" s="217"/>
    </row>
    <row r="8" spans="2:4" ht="15" customHeight="1" x14ac:dyDescent="0.2">
      <c r="B8" s="218" t="s">
        <v>84</v>
      </c>
      <c r="C8" s="57">
        <f>'Yield class data'!$D$8</f>
        <v>14.21</v>
      </c>
      <c r="D8" s="305">
        <f>'Yield class data'!$E$8</f>
        <v>15.28</v>
      </c>
    </row>
    <row r="9" spans="2:4" ht="15" customHeight="1" x14ac:dyDescent="0.2">
      <c r="B9" s="218" t="s">
        <v>85</v>
      </c>
      <c r="C9" s="57">
        <f>'Yield class data'!$D$9</f>
        <v>9.93</v>
      </c>
      <c r="D9" s="305">
        <f>'Yield class data'!$E$9</f>
        <v>10.16</v>
      </c>
    </row>
    <row r="10" spans="2:4" ht="15" customHeight="1" x14ac:dyDescent="0.2">
      <c r="B10" s="218" t="s">
        <v>86</v>
      </c>
      <c r="C10" s="57">
        <f>'Yield class data'!$D$10</f>
        <v>12.29</v>
      </c>
      <c r="D10" s="305">
        <f>'Yield class data'!$E$10</f>
        <v>18</v>
      </c>
    </row>
    <row r="11" spans="2:4" ht="15" customHeight="1" x14ac:dyDescent="0.2">
      <c r="B11" s="218" t="s">
        <v>87</v>
      </c>
      <c r="C11" s="57">
        <f>'Yield class data'!$D$11</f>
        <v>10.86</v>
      </c>
      <c r="D11" s="305">
        <f>'Yield class data'!$E$11</f>
        <v>15.7</v>
      </c>
    </row>
    <row r="12" spans="2:4" ht="15" customHeight="1" x14ac:dyDescent="0.2">
      <c r="B12" s="218" t="s">
        <v>88</v>
      </c>
      <c r="C12" s="57">
        <f>'Yield class data'!$D$12</f>
        <v>10.64</v>
      </c>
      <c r="D12" s="305">
        <f>'Yield class data'!$E$12</f>
        <v>10.02</v>
      </c>
    </row>
    <row r="13" spans="2:4" ht="15" customHeight="1" x14ac:dyDescent="0.2">
      <c r="B13" s="218" t="s">
        <v>89</v>
      </c>
      <c r="C13" s="57">
        <f>'Yield class data'!$D$13</f>
        <v>15.73</v>
      </c>
      <c r="D13" s="305">
        <f>'Yield class data'!$E$13</f>
        <v>11.31</v>
      </c>
    </row>
    <row r="14" spans="2:4" ht="15" customHeight="1" x14ac:dyDescent="0.2">
      <c r="B14" s="218" t="s">
        <v>90</v>
      </c>
      <c r="C14" s="57">
        <f>'Yield class data'!$D$14</f>
        <v>5.69</v>
      </c>
      <c r="D14" s="305">
        <f>'Yield class data'!$E$14</f>
        <v>7.48</v>
      </c>
    </row>
    <row r="15" spans="2:4" ht="15" customHeight="1" x14ac:dyDescent="0.2">
      <c r="B15" s="218" t="s">
        <v>91</v>
      </c>
      <c r="C15" s="57">
        <f>'Yield class data'!$D$15</f>
        <v>11.47</v>
      </c>
      <c r="D15" s="305">
        <f>'Yield class data'!$E$15</f>
        <v>12.02</v>
      </c>
    </row>
    <row r="16" spans="2:4" ht="15" customHeight="1" x14ac:dyDescent="0.2">
      <c r="B16" s="222" t="s">
        <v>92</v>
      </c>
      <c r="C16" s="307">
        <f>'Yield class data'!$D$6</f>
        <v>13.1</v>
      </c>
      <c r="D16" s="306">
        <f>'Yield class data'!$E$6</f>
        <v>13.06</v>
      </c>
    </row>
    <row r="17" spans="2:4" ht="15" customHeight="1" x14ac:dyDescent="0.2">
      <c r="B17" s="216" t="s">
        <v>93</v>
      </c>
      <c r="C17" s="217"/>
      <c r="D17" s="217"/>
    </row>
    <row r="18" spans="2:4" ht="15" customHeight="1" x14ac:dyDescent="0.2">
      <c r="B18" s="218" t="s">
        <v>94</v>
      </c>
      <c r="C18" s="57">
        <f>'Yield class data'!$D$16</f>
        <v>4.04</v>
      </c>
      <c r="D18" s="305">
        <f>'Yield class data'!$E$16</f>
        <v>4.46</v>
      </c>
    </row>
    <row r="19" spans="2:4" ht="15" customHeight="1" x14ac:dyDescent="0.2">
      <c r="B19" s="218" t="s">
        <v>95</v>
      </c>
      <c r="C19" s="57">
        <f>'Yield class data'!$D$17</f>
        <v>5.0599999999999996</v>
      </c>
      <c r="D19" s="305">
        <f>'Yield class data'!$E$17</f>
        <v>6.15</v>
      </c>
    </row>
    <row r="20" spans="2:4" ht="15" customHeight="1" x14ac:dyDescent="0.2">
      <c r="B20" s="218" t="s">
        <v>96</v>
      </c>
      <c r="C20" s="57">
        <f>'Yield class data'!$D$18</f>
        <v>4.4000000000000004</v>
      </c>
      <c r="D20" s="305">
        <f>'Yield class data'!$E$18</f>
        <v>5.09</v>
      </c>
    </row>
    <row r="21" spans="2:4" ht="15" customHeight="1" x14ac:dyDescent="0.2">
      <c r="B21" s="218" t="s">
        <v>97</v>
      </c>
      <c r="C21" s="57">
        <f>'Yield class data'!$D$19</f>
        <v>4.08</v>
      </c>
      <c r="D21" s="305">
        <f>'Yield class data'!$E$19</f>
        <v>6.32</v>
      </c>
    </row>
    <row r="22" spans="2:4" ht="15" customHeight="1" x14ac:dyDescent="0.2">
      <c r="B22" s="218" t="s">
        <v>98</v>
      </c>
      <c r="C22" s="57">
        <f>'Yield class data'!$D$20</f>
        <v>4.09</v>
      </c>
      <c r="D22" s="305">
        <f>'Yield class data'!$E$20</f>
        <v>4.55</v>
      </c>
    </row>
    <row r="23" spans="2:4" ht="15" customHeight="1" x14ac:dyDescent="0.2">
      <c r="B23" s="218" t="s">
        <v>99</v>
      </c>
      <c r="C23" s="57">
        <f>'Yield class data'!$D$21</f>
        <v>0</v>
      </c>
      <c r="D23" s="305">
        <f>'Yield class data'!$E$21</f>
        <v>4</v>
      </c>
    </row>
    <row r="24" spans="2:4" ht="15" customHeight="1" x14ac:dyDescent="0.2">
      <c r="B24" s="218" t="s">
        <v>100</v>
      </c>
      <c r="C24" s="57">
        <f>'Yield class data'!$D$22</f>
        <v>3.99</v>
      </c>
      <c r="D24" s="305">
        <f>'Yield class data'!$E$22</f>
        <v>2.72</v>
      </c>
    </row>
    <row r="25" spans="2:4" ht="15" customHeight="1" x14ac:dyDescent="0.2">
      <c r="B25" s="218" t="s">
        <v>101</v>
      </c>
      <c r="C25" s="57">
        <f>'Yield class data'!$D$23</f>
        <v>0</v>
      </c>
      <c r="D25" s="305">
        <f>'Yield class data'!$E$23</f>
        <v>2.4500000000000002</v>
      </c>
    </row>
    <row r="26" spans="2:4" ht="15" customHeight="1" x14ac:dyDescent="0.2">
      <c r="B26" s="218" t="s">
        <v>102</v>
      </c>
      <c r="C26" s="57">
        <f>'Yield class data'!$D$24</f>
        <v>4.05</v>
      </c>
      <c r="D26" s="305">
        <f>'Yield class data'!$E$24</f>
        <v>3.88</v>
      </c>
    </row>
    <row r="27" spans="2:4" ht="15" customHeight="1" x14ac:dyDescent="0.2">
      <c r="B27" s="218" t="s">
        <v>103</v>
      </c>
      <c r="C27" s="57">
        <f>'Yield class data'!$D$25</f>
        <v>3.82</v>
      </c>
      <c r="D27" s="305">
        <f>'Yield class data'!$E$25</f>
        <v>4.6500000000000004</v>
      </c>
    </row>
    <row r="28" spans="2:4" ht="15" customHeight="1" x14ac:dyDescent="0.2">
      <c r="B28" s="218" t="s">
        <v>104</v>
      </c>
      <c r="C28" s="57">
        <f>'Yield class data'!$D$26</f>
        <v>4.04</v>
      </c>
      <c r="D28" s="305">
        <f>'Yield class data'!$E$26</f>
        <v>4.6100000000000003</v>
      </c>
    </row>
    <row r="29" spans="2:4" ht="15" customHeight="1" x14ac:dyDescent="0.2">
      <c r="B29" s="222" t="s">
        <v>105</v>
      </c>
      <c r="C29" s="307">
        <f>'Yield class data'!$D$7</f>
        <v>4.1500000000000004</v>
      </c>
      <c r="D29" s="306">
        <f>'Yield class data'!$E$7</f>
        <v>4.6100000000000003</v>
      </c>
    </row>
    <row r="30" spans="2:4" ht="15" customHeight="1" x14ac:dyDescent="0.2">
      <c r="B30" s="216" t="s">
        <v>106</v>
      </c>
      <c r="C30" s="217"/>
      <c r="D30" s="217"/>
    </row>
    <row r="31" spans="2:4" ht="15" customHeight="1" x14ac:dyDescent="0.2">
      <c r="B31" s="222" t="s">
        <v>106</v>
      </c>
      <c r="C31" s="307">
        <f>'Yield class data'!$D$5</f>
        <v>11.87</v>
      </c>
      <c r="D31" s="306">
        <f>'Yield class data'!$E$5</f>
        <v>7.43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440</v>
      </c>
    </row>
    <row r="5" spans="2:5" ht="15" customHeight="1" x14ac:dyDescent="0.2">
      <c r="B5" s="902"/>
      <c r="C5" s="171" t="s">
        <v>78</v>
      </c>
      <c r="D5" s="898" t="s">
        <v>79</v>
      </c>
      <c r="E5" s="907"/>
    </row>
    <row r="6" spans="2:5" ht="30" customHeight="1" x14ac:dyDescent="0.2">
      <c r="B6" s="906"/>
      <c r="C6" s="170" t="s">
        <v>325</v>
      </c>
      <c r="D6" s="170" t="s">
        <v>325</v>
      </c>
      <c r="E6" s="172" t="s">
        <v>185</v>
      </c>
    </row>
    <row r="7" spans="2:5" ht="15" customHeight="1" x14ac:dyDescent="0.2">
      <c r="B7" s="183" t="str">
        <f>Index!$B$4</f>
        <v>Cumbria and Lancashire</v>
      </c>
      <c r="C7" s="184"/>
      <c r="D7" s="184"/>
      <c r="E7" s="185"/>
    </row>
    <row r="8" spans="2:5" ht="15" customHeight="1" x14ac:dyDescent="0.2">
      <c r="B8" s="173" t="s">
        <v>92</v>
      </c>
      <c r="C8" s="679">
        <f>'Section 8 data'!$D$6</f>
        <v>140.07499999999999</v>
      </c>
      <c r="D8" s="679">
        <f>'Section 8 data'!$E$6</f>
        <v>1943.5844448438202</v>
      </c>
      <c r="E8" s="696">
        <f>'Section 8 data'!$F$6</f>
        <v>17.141759729805901</v>
      </c>
    </row>
    <row r="9" spans="2:5" ht="15" customHeight="1" x14ac:dyDescent="0.2">
      <c r="B9" s="173" t="s">
        <v>105</v>
      </c>
      <c r="C9" s="679">
        <f>'Section 8 data'!$D$7</f>
        <v>1.31</v>
      </c>
      <c r="D9" s="679">
        <f>'Section 8 data'!$E$7</f>
        <v>3940.8616735759897</v>
      </c>
      <c r="E9" s="696">
        <f>'Section 8 data'!$F$7</f>
        <v>9.9876444169698697</v>
      </c>
    </row>
    <row r="10" spans="2:5" ht="15" customHeight="1" x14ac:dyDescent="0.2">
      <c r="B10" s="175" t="s">
        <v>106</v>
      </c>
      <c r="C10" s="664">
        <f>'Section 8 data'!$D$5</f>
        <v>141.38499999999999</v>
      </c>
      <c r="D10" s="664">
        <f>'Section 8 data'!$E$5</f>
        <v>5867.5015619958103</v>
      </c>
      <c r="E10" s="697">
        <f>'Section 8 data'!$F$5</f>
        <v>8.8402201246109708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3B4CB3A5-6D9E-4D6A-95FA-913F11B1FA3B}">
            <xm:f>Sheet1!$D$4</xm:f>
            <xm:f>Sheet1!$E$4</xm:f>
            <x14:dxf>
              <numFmt numFmtId="173" formatCode="&quot;&lt; 1&quot;"/>
            </x14:dxf>
          </x14:cfRule>
          <xm:sqref>C8:E10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441</v>
      </c>
    </row>
    <row r="5" spans="2:5" ht="15" customHeight="1" x14ac:dyDescent="0.2">
      <c r="B5" s="902"/>
      <c r="C5" s="319" t="s">
        <v>78</v>
      </c>
      <c r="D5" s="898" t="s">
        <v>79</v>
      </c>
      <c r="E5" s="907"/>
    </row>
    <row r="6" spans="2:5" ht="30" customHeight="1" x14ac:dyDescent="0.2">
      <c r="B6" s="906"/>
      <c r="C6" s="176" t="s">
        <v>81</v>
      </c>
      <c r="D6" s="177" t="s">
        <v>81</v>
      </c>
      <c r="E6" s="178" t="s">
        <v>185</v>
      </c>
    </row>
    <row r="7" spans="2:5" ht="15" customHeight="1" x14ac:dyDescent="0.2">
      <c r="B7" s="183" t="str">
        <f>Index!$B$4</f>
        <v>Cumbria and Lancashire</v>
      </c>
      <c r="C7" s="186"/>
      <c r="D7" s="186"/>
      <c r="E7" s="187"/>
    </row>
    <row r="8" spans="2:5" ht="15" customHeight="1" x14ac:dyDescent="0.2">
      <c r="B8" s="173" t="s">
        <v>92</v>
      </c>
      <c r="C8" s="179">
        <f>'Section 8 data'!$D$32</f>
        <v>0.37</v>
      </c>
      <c r="D8" s="180">
        <f>'Section 8 data'!$E$32</f>
        <v>4.0199774017827998</v>
      </c>
      <c r="E8" s="174">
        <f>'Section 8 data'!$F$32</f>
        <v>15.439650218731099</v>
      </c>
    </row>
    <row r="9" spans="2:5" ht="15" customHeight="1" x14ac:dyDescent="0.2">
      <c r="B9" s="173" t="s">
        <v>105</v>
      </c>
      <c r="C9" s="179">
        <f>'Section 8 data'!$D$33</f>
        <v>1.7000000000000001E-2</v>
      </c>
      <c r="D9" s="180">
        <f>'Section 8 data'!$E$33</f>
        <v>13.453741443290701</v>
      </c>
      <c r="E9" s="174">
        <f>'Section 8 data'!$F$33</f>
        <v>7.4741805163400903</v>
      </c>
    </row>
    <row r="10" spans="2:5" ht="15" customHeight="1" x14ac:dyDescent="0.2">
      <c r="B10" s="175" t="s">
        <v>106</v>
      </c>
      <c r="C10" s="181">
        <f>'Section 8 data'!$D$31</f>
        <v>0.38700000000000001</v>
      </c>
      <c r="D10" s="182">
        <f>'Section 8 data'!$E$31</f>
        <v>17.459329751634701</v>
      </c>
      <c r="E10" s="188">
        <f>'Section 8 data'!$F$31</f>
        <v>6.6761263737734602</v>
      </c>
    </row>
  </sheetData>
  <mergeCells count="2">
    <mergeCell ref="B5:B6"/>
    <mergeCell ref="D5:E5"/>
  </mergeCells>
  <conditionalFormatting sqref="D8:E10">
    <cfRule type="expression" dxfId="230" priority="3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AAF280E-0FE3-42A8-AAA2-184355C3BC3E}">
            <xm:f>Sheet1!$D$5</xm:f>
            <xm:f>Sheet1!$E$5</xm:f>
            <x14:dxf>
              <numFmt numFmtId="174" formatCode="&quot;&lt; 0.1&quot;"/>
            </x14:dxf>
          </x14:cfRule>
          <xm:sqref>C8:E10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496</v>
      </c>
    </row>
    <row r="5" spans="2:6" ht="15" customHeight="1" x14ac:dyDescent="0.2">
      <c r="B5" s="908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0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815" t="str">
        <f>Index!$B$4</f>
        <v>Cumbria and Lancashire</v>
      </c>
      <c r="C7" s="816"/>
      <c r="D7" s="816"/>
      <c r="E7" s="816"/>
      <c r="F7" s="816"/>
    </row>
    <row r="8" spans="2:6" ht="15" customHeight="1" x14ac:dyDescent="0.2">
      <c r="B8" s="42" t="s">
        <v>331</v>
      </c>
      <c r="C8" s="43">
        <f>'Section 9 chart data'!D35</f>
        <v>169.035</v>
      </c>
      <c r="D8" s="44">
        <f>'Section 9 chart data'!J35</f>
        <v>238.006</v>
      </c>
      <c r="E8" s="147">
        <f>'Section 9 chart data'!K35</f>
        <v>18.350000000000001</v>
      </c>
      <c r="F8" s="45">
        <f t="shared" ref="F8:F13" si="0">SUM(C8,D8)</f>
        <v>407.041</v>
      </c>
    </row>
    <row r="9" spans="2:6" ht="15" customHeight="1" x14ac:dyDescent="0.2">
      <c r="B9" s="42" t="s">
        <v>222</v>
      </c>
      <c r="C9" s="43">
        <f>'Section 9 chart data'!D36</f>
        <v>120.30500000000001</v>
      </c>
      <c r="D9" s="44">
        <f>'Section 9 chart data'!J36</f>
        <v>258.863</v>
      </c>
      <c r="E9" s="147">
        <f>'Section 9 chart data'!K36</f>
        <v>16.739999999999998</v>
      </c>
      <c r="F9" s="45">
        <f t="shared" si="0"/>
        <v>379.16800000000001</v>
      </c>
    </row>
    <row r="10" spans="2:6" ht="15" customHeight="1" x14ac:dyDescent="0.2">
      <c r="B10" s="42" t="s">
        <v>225</v>
      </c>
      <c r="C10" s="43">
        <f>'Section 9 chart data'!D37</f>
        <v>143.113</v>
      </c>
      <c r="D10" s="44">
        <f>'Section 9 chart data'!J37</f>
        <v>420.42200000000003</v>
      </c>
      <c r="E10" s="147">
        <f>'Section 9 chart data'!K37</f>
        <v>18.03</v>
      </c>
      <c r="F10" s="45">
        <f t="shared" si="0"/>
        <v>563.53500000000008</v>
      </c>
    </row>
    <row r="11" spans="2:6" ht="15" customHeight="1" x14ac:dyDescent="0.2">
      <c r="B11" s="42" t="s">
        <v>226</v>
      </c>
      <c r="C11" s="43">
        <f>'Section 9 chart data'!D38</f>
        <v>145.471</v>
      </c>
      <c r="D11" s="44">
        <f>'Section 9 chart data'!J38</f>
        <v>350.44</v>
      </c>
      <c r="E11" s="147">
        <f>'Section 9 chart data'!K38</f>
        <v>15.81</v>
      </c>
      <c r="F11" s="45">
        <f t="shared" si="0"/>
        <v>495.911</v>
      </c>
    </row>
    <row r="12" spans="2:6" ht="15" customHeight="1" x14ac:dyDescent="0.2">
      <c r="B12" s="42" t="s">
        <v>227</v>
      </c>
      <c r="C12" s="43">
        <f>'Section 9 chart data'!D39</f>
        <v>109.753</v>
      </c>
      <c r="D12" s="44">
        <f>'Section 9 chart data'!J39</f>
        <v>257.19099999999997</v>
      </c>
      <c r="E12" s="147">
        <f>'Section 9 chart data'!K39</f>
        <v>19.52</v>
      </c>
      <c r="F12" s="45">
        <f t="shared" si="0"/>
        <v>366.94399999999996</v>
      </c>
    </row>
    <row r="13" spans="2:6" ht="15" customHeight="1" x14ac:dyDescent="0.2">
      <c r="B13" s="46" t="s">
        <v>228</v>
      </c>
      <c r="C13" s="47">
        <f>'Section 9 chart data'!D40</f>
        <v>130.58199999999999</v>
      </c>
      <c r="D13" s="48">
        <f>'Section 9 chart data'!J40</f>
        <v>166.393</v>
      </c>
      <c r="E13" s="148">
        <f>'Section 9 chart data'!K40</f>
        <v>14.57</v>
      </c>
      <c r="F13" s="49">
        <f t="shared" si="0"/>
        <v>296.97500000000002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="85" zoomScaleNormal="85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494</v>
      </c>
    </row>
    <row r="5" spans="2:20" ht="15" customHeight="1" x14ac:dyDescent="0.2">
      <c r="B5" s="910" t="s">
        <v>77</v>
      </c>
      <c r="C5" s="913" t="s">
        <v>331</v>
      </c>
      <c r="D5" s="913"/>
      <c r="E5" s="913"/>
      <c r="F5" s="913" t="s">
        <v>222</v>
      </c>
      <c r="G5" s="913"/>
      <c r="H5" s="913"/>
      <c r="I5" s="913" t="s">
        <v>225</v>
      </c>
      <c r="J5" s="913"/>
      <c r="K5" s="913"/>
      <c r="L5" s="913" t="s">
        <v>226</v>
      </c>
      <c r="M5" s="913"/>
      <c r="N5" s="913"/>
      <c r="O5" s="913" t="s">
        <v>227</v>
      </c>
      <c r="P5" s="913"/>
      <c r="Q5" s="913"/>
      <c r="R5" s="913" t="s">
        <v>228</v>
      </c>
      <c r="S5" s="913"/>
      <c r="T5" s="836"/>
    </row>
    <row r="6" spans="2:20" ht="15" customHeight="1" x14ac:dyDescent="0.2">
      <c r="B6" s="911"/>
      <c r="C6" s="129" t="s">
        <v>78</v>
      </c>
      <c r="D6" s="914" t="s">
        <v>79</v>
      </c>
      <c r="E6" s="914"/>
      <c r="F6" s="129" t="s">
        <v>78</v>
      </c>
      <c r="G6" s="914" t="s">
        <v>79</v>
      </c>
      <c r="H6" s="914"/>
      <c r="I6" s="129" t="s">
        <v>78</v>
      </c>
      <c r="J6" s="914" t="s">
        <v>79</v>
      </c>
      <c r="K6" s="914"/>
      <c r="L6" s="129" t="s">
        <v>78</v>
      </c>
      <c r="M6" s="914" t="s">
        <v>79</v>
      </c>
      <c r="N6" s="914"/>
      <c r="O6" s="129" t="s">
        <v>78</v>
      </c>
      <c r="P6" s="914" t="s">
        <v>79</v>
      </c>
      <c r="Q6" s="914"/>
      <c r="R6" s="129" t="s">
        <v>78</v>
      </c>
      <c r="S6" s="914" t="s">
        <v>79</v>
      </c>
      <c r="T6" s="842"/>
    </row>
    <row r="7" spans="2:20" ht="30" customHeight="1" x14ac:dyDescent="0.2">
      <c r="B7" s="911"/>
      <c r="C7" s="912" t="s">
        <v>748</v>
      </c>
      <c r="D7" s="912"/>
      <c r="E7" s="150" t="s">
        <v>82</v>
      </c>
      <c r="F7" s="912" t="s">
        <v>748</v>
      </c>
      <c r="G7" s="912"/>
      <c r="H7" s="150" t="s">
        <v>82</v>
      </c>
      <c r="I7" s="912" t="s">
        <v>748</v>
      </c>
      <c r="J7" s="912"/>
      <c r="K7" s="150" t="s">
        <v>82</v>
      </c>
      <c r="L7" s="912" t="s">
        <v>748</v>
      </c>
      <c r="M7" s="912"/>
      <c r="N7" s="150" t="s">
        <v>82</v>
      </c>
      <c r="O7" s="912" t="s">
        <v>748</v>
      </c>
      <c r="P7" s="912"/>
      <c r="Q7" s="150" t="s">
        <v>82</v>
      </c>
      <c r="R7" s="912" t="s">
        <v>748</v>
      </c>
      <c r="S7" s="912"/>
      <c r="T7" s="151" t="s">
        <v>82</v>
      </c>
    </row>
    <row r="8" spans="2:20" ht="15" customHeight="1" x14ac:dyDescent="0.2">
      <c r="B8" s="183" t="str">
        <f>Index!$B$4</f>
        <v>Cumbria and Lancashire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2:20" ht="15" customHeight="1" x14ac:dyDescent="0.2">
      <c r="B9" s="155" t="s">
        <v>92</v>
      </c>
      <c r="C9" s="804">
        <f>'Section 9 chart data'!$C$46</f>
        <v>169.035</v>
      </c>
      <c r="D9" s="804">
        <f>'Section 9 chart data'!$C$63</f>
        <v>238.006</v>
      </c>
      <c r="E9" s="156">
        <f>'Section 9 chart data'!$D$63</f>
        <v>18.350000000000001</v>
      </c>
      <c r="F9" s="804">
        <f>'Section 9 chart data'!$D$46</f>
        <v>120.30500000000001</v>
      </c>
      <c r="G9" s="804">
        <f>'Section 9 chart data'!$E$63</f>
        <v>258.863</v>
      </c>
      <c r="H9" s="156">
        <f>'Section 9 chart data'!$F$63</f>
        <v>16.739999999999998</v>
      </c>
      <c r="I9" s="804">
        <f>'Section 9 chart data'!$E$46</f>
        <v>143.113</v>
      </c>
      <c r="J9" s="804">
        <f>'Section 9 chart data'!$G$63</f>
        <v>420.42200000000003</v>
      </c>
      <c r="K9" s="156">
        <f>'Section 9 chart data'!$H$63</f>
        <v>18.03</v>
      </c>
      <c r="L9" s="804">
        <f>'Section 9 chart data'!$F$46</f>
        <v>145.471</v>
      </c>
      <c r="M9" s="804">
        <f>'Section 9 chart data'!$I$63</f>
        <v>350.44</v>
      </c>
      <c r="N9" s="156">
        <f>'Section 9 chart data'!$J$63</f>
        <v>15.81</v>
      </c>
      <c r="O9" s="804">
        <f>'Section 9 chart data'!$G$46</f>
        <v>109.753</v>
      </c>
      <c r="P9" s="804">
        <f>'Section 9 chart data'!$K$63</f>
        <v>257.19099999999997</v>
      </c>
      <c r="Q9" s="156">
        <f>'Section 9 chart data'!$L$63</f>
        <v>19.52</v>
      </c>
      <c r="R9" s="804">
        <f>'Section 9 chart data'!$H$46</f>
        <v>130.58199999999999</v>
      </c>
      <c r="S9" s="804">
        <f>'Section 9 chart data'!$M$63</f>
        <v>166.393</v>
      </c>
      <c r="T9" s="156">
        <f>'Section 9 chart data'!$N$63</f>
        <v>14.57</v>
      </c>
    </row>
    <row r="10" spans="2:20" ht="15" customHeight="1" x14ac:dyDescent="0.2">
      <c r="B10" s="157" t="s">
        <v>84</v>
      </c>
      <c r="C10" s="805">
        <f>'Section 9 chart data'!$C$47</f>
        <v>134.93700000000001</v>
      </c>
      <c r="D10" s="805">
        <f>'Section 9 chart data'!$C$64</f>
        <v>120.166</v>
      </c>
      <c r="E10" s="158">
        <f>'Section 9 chart data'!$D$64</f>
        <v>34.76</v>
      </c>
      <c r="F10" s="805">
        <f>'Section 9 chart data'!$D$47</f>
        <v>99.147999999999996</v>
      </c>
      <c r="G10" s="805">
        <f>'Section 9 chart data'!$E$64</f>
        <v>124.056</v>
      </c>
      <c r="H10" s="158">
        <f>'Section 9 chart data'!$F$64</f>
        <v>31.31</v>
      </c>
      <c r="I10" s="805">
        <f>'Section 9 chart data'!$E$47</f>
        <v>118.16800000000001</v>
      </c>
      <c r="J10" s="805">
        <f>'Section 9 chart data'!$G$64</f>
        <v>291.233</v>
      </c>
      <c r="K10" s="158">
        <f>'Section 9 chart data'!$H$64</f>
        <v>24.86</v>
      </c>
      <c r="L10" s="805">
        <f>'Section 9 chart data'!$F$47</f>
        <v>130.42500000000001</v>
      </c>
      <c r="M10" s="805">
        <f>'Section 9 chart data'!$I$64</f>
        <v>181.88</v>
      </c>
      <c r="N10" s="158">
        <f>'Section 9 chart data'!$J$64</f>
        <v>26.42</v>
      </c>
      <c r="O10" s="805">
        <f>'Section 9 chart data'!$G$47</f>
        <v>94.108000000000004</v>
      </c>
      <c r="P10" s="805">
        <f>'Section 9 chart data'!$K$64</f>
        <v>159.13300000000001</v>
      </c>
      <c r="Q10" s="158">
        <f>'Section 9 chart data'!$L$64</f>
        <v>30.54</v>
      </c>
      <c r="R10" s="805">
        <f>'Section 9 chart data'!$H$47</f>
        <v>108.03400000000001</v>
      </c>
      <c r="S10" s="805">
        <f>'Section 9 chart data'!$M$64</f>
        <v>64.914000000000001</v>
      </c>
      <c r="T10" s="158">
        <f>'Section 9 chart data'!$N$64</f>
        <v>28.84</v>
      </c>
    </row>
    <row r="11" spans="2:20" ht="15" customHeight="1" x14ac:dyDescent="0.2">
      <c r="B11" s="157" t="s">
        <v>85</v>
      </c>
      <c r="C11" s="805">
        <f>'Section 9 chart data'!$C$48</f>
        <v>6.468</v>
      </c>
      <c r="D11" s="805">
        <f>'Section 9 chart data'!$C$65</f>
        <v>17.911999999999999</v>
      </c>
      <c r="E11" s="158">
        <f>'Section 9 chart data'!$D$65</f>
        <v>20.18</v>
      </c>
      <c r="F11" s="805">
        <f>'Section 9 chart data'!$D$48</f>
        <v>4.82</v>
      </c>
      <c r="G11" s="805">
        <f>'Section 9 chart data'!$E$65</f>
        <v>27.215</v>
      </c>
      <c r="H11" s="158">
        <f>'Section 9 chart data'!$F$65</f>
        <v>37.799999999999997</v>
      </c>
      <c r="I11" s="805">
        <f>'Section 9 chart data'!$E$48</f>
        <v>4.6449999999999996</v>
      </c>
      <c r="J11" s="805">
        <f>'Section 9 chart data'!$G$65</f>
        <v>25.811</v>
      </c>
      <c r="K11" s="158">
        <f>'Section 9 chart data'!$H$65</f>
        <v>23.81</v>
      </c>
      <c r="L11" s="805">
        <f>'Section 9 chart data'!$F$48</f>
        <v>2.911</v>
      </c>
      <c r="M11" s="805">
        <f>'Section 9 chart data'!$I$65</f>
        <v>53.71</v>
      </c>
      <c r="N11" s="158">
        <f>'Section 9 chart data'!$J$65</f>
        <v>34.700000000000003</v>
      </c>
      <c r="O11" s="805">
        <f>'Section 9 chart data'!$G$48</f>
        <v>2.46</v>
      </c>
      <c r="P11" s="805">
        <f>'Section 9 chart data'!$K$65</f>
        <v>30.86</v>
      </c>
      <c r="Q11" s="158">
        <f>'Section 9 chart data'!$L$65</f>
        <v>34.07</v>
      </c>
      <c r="R11" s="805">
        <f>'Section 9 chart data'!$H$48</f>
        <v>4.4889999999999999</v>
      </c>
      <c r="S11" s="805">
        <f>'Section 9 chart data'!$M$65</f>
        <v>39.627000000000002</v>
      </c>
      <c r="T11" s="158">
        <f>'Section 9 chart data'!$N$65</f>
        <v>33.549999999999997</v>
      </c>
    </row>
    <row r="12" spans="2:20" ht="15" customHeight="1" x14ac:dyDescent="0.2">
      <c r="B12" s="157" t="s">
        <v>86</v>
      </c>
      <c r="C12" s="805">
        <f>'Section 9 chart data'!$C$49</f>
        <v>0.06</v>
      </c>
      <c r="D12" s="805">
        <f>'Section 9 chart data'!$C$66</f>
        <v>0.21199999999999999</v>
      </c>
      <c r="E12" s="158">
        <f>'Section 9 chart data'!$D$66</f>
        <v>88.83</v>
      </c>
      <c r="F12" s="805">
        <f>'Section 9 chart data'!$D$49</f>
        <v>1.238</v>
      </c>
      <c r="G12" s="805">
        <f>'Section 9 chart data'!$E$66</f>
        <v>0.25700000000000001</v>
      </c>
      <c r="H12" s="158">
        <f>'Section 9 chart data'!$F$66</f>
        <v>101.8</v>
      </c>
      <c r="I12" s="805">
        <f>'Section 9 chart data'!$E$49</f>
        <v>0.03</v>
      </c>
      <c r="J12" s="805">
        <f>'Section 9 chart data'!$G$66</f>
        <v>0.25700000000000001</v>
      </c>
      <c r="K12" s="158">
        <f>'Section 9 chart data'!$H$66</f>
        <v>101.8</v>
      </c>
      <c r="L12" s="805">
        <f>'Section 9 chart data'!$F$49</f>
        <v>0.63</v>
      </c>
      <c r="M12" s="805">
        <f>'Section 9 chart data'!$I$66</f>
        <v>0.25700000000000001</v>
      </c>
      <c r="N12" s="158">
        <f>'Section 9 chart data'!$J$66</f>
        <v>101.8</v>
      </c>
      <c r="O12" s="805">
        <f>'Section 9 chart data'!$G$49</f>
        <v>1.4E-2</v>
      </c>
      <c r="P12" s="805">
        <f>'Section 9 chart data'!$K$66</f>
        <v>4.7E-2</v>
      </c>
      <c r="Q12" s="158">
        <f>'Section 9 chart data'!$L$66</f>
        <v>101.8</v>
      </c>
      <c r="R12" s="805">
        <f>'Section 9 chart data'!$H$49</f>
        <v>0.09</v>
      </c>
      <c r="S12" s="805">
        <f>'Section 9 chart data'!$M$66</f>
        <v>5.0999999999999997E-2</v>
      </c>
      <c r="T12" s="158">
        <f>'Section 9 chart data'!$N$66</f>
        <v>32.869999999999997</v>
      </c>
    </row>
    <row r="13" spans="2:20" ht="15" customHeight="1" x14ac:dyDescent="0.2">
      <c r="B13" s="157" t="s">
        <v>87</v>
      </c>
      <c r="C13" s="805">
        <f>'Section 9 chart data'!$C$50</f>
        <v>6.3719999999999999</v>
      </c>
      <c r="D13" s="805">
        <f>'Section 9 chart data'!$C$67</f>
        <v>18.265000000000001</v>
      </c>
      <c r="E13" s="158">
        <f>'Section 9 chart data'!$D$67</f>
        <v>27.5</v>
      </c>
      <c r="F13" s="805">
        <f>'Section 9 chart data'!$D$50</f>
        <v>1.5289999999999999</v>
      </c>
      <c r="G13" s="805">
        <f>'Section 9 chart data'!$E$67</f>
        <v>21.902999999999999</v>
      </c>
      <c r="H13" s="158">
        <f>'Section 9 chart data'!$F$67</f>
        <v>27.9</v>
      </c>
      <c r="I13" s="805">
        <f>'Section 9 chart data'!$E$50</f>
        <v>3.0009999999999999</v>
      </c>
      <c r="J13" s="805">
        <f>'Section 9 chart data'!$G$67</f>
        <v>31.257000000000001</v>
      </c>
      <c r="K13" s="158">
        <f>'Section 9 chart data'!$H$67</f>
        <v>53.46</v>
      </c>
      <c r="L13" s="805">
        <f>'Section 9 chart data'!$F$50</f>
        <v>1.9159999999999999</v>
      </c>
      <c r="M13" s="805">
        <f>'Section 9 chart data'!$I$67</f>
        <v>44.667999999999999</v>
      </c>
      <c r="N13" s="158">
        <f>'Section 9 chart data'!$J$67</f>
        <v>38.659999999999997</v>
      </c>
      <c r="O13" s="805">
        <f>'Section 9 chart data'!$G$50</f>
        <v>1.1279999999999999</v>
      </c>
      <c r="P13" s="805">
        <f>'Section 9 chart data'!$K$67</f>
        <v>16.481999999999999</v>
      </c>
      <c r="Q13" s="158">
        <f>'Section 9 chart data'!$L$67</f>
        <v>27.11</v>
      </c>
      <c r="R13" s="805">
        <f>'Section 9 chart data'!$H$50</f>
        <v>4.6150000000000002</v>
      </c>
      <c r="S13" s="805">
        <f>'Section 9 chart data'!$M$67</f>
        <v>18.984999999999999</v>
      </c>
      <c r="T13" s="158">
        <f>'Section 9 chart data'!$N$67</f>
        <v>26.2</v>
      </c>
    </row>
    <row r="14" spans="2:20" ht="15" customHeight="1" x14ac:dyDescent="0.2">
      <c r="B14" s="157" t="s">
        <v>88</v>
      </c>
      <c r="C14" s="805">
        <f>'Section 9 chart data'!$C$51</f>
        <v>7.8360000000000003</v>
      </c>
      <c r="D14" s="805">
        <f>'Section 9 chart data'!$C$68</f>
        <v>69.965999999999994</v>
      </c>
      <c r="E14" s="158">
        <f>'Section 9 chart data'!$D$68</f>
        <v>19.559999999999999</v>
      </c>
      <c r="F14" s="805">
        <f>'Section 9 chart data'!$D$51</f>
        <v>7.1440000000000001</v>
      </c>
      <c r="G14" s="805">
        <f>'Section 9 chart data'!$E$68</f>
        <v>60.128999999999998</v>
      </c>
      <c r="H14" s="158">
        <f>'Section 9 chart data'!$F$68</f>
        <v>18.95</v>
      </c>
      <c r="I14" s="805">
        <f>'Section 9 chart data'!$E$51</f>
        <v>9.5299999999999994</v>
      </c>
      <c r="J14" s="805">
        <f>'Section 9 chart data'!$G$68</f>
        <v>39.628</v>
      </c>
      <c r="K14" s="158">
        <f>'Section 9 chart data'!$H$68</f>
        <v>15.79</v>
      </c>
      <c r="L14" s="805">
        <f>'Section 9 chart data'!$F$51</f>
        <v>6.27</v>
      </c>
      <c r="M14" s="805">
        <f>'Section 9 chart data'!$I$68</f>
        <v>44.88</v>
      </c>
      <c r="N14" s="158">
        <f>'Section 9 chart data'!$J$68</f>
        <v>24.2</v>
      </c>
      <c r="O14" s="805">
        <f>'Section 9 chart data'!$G$51</f>
        <v>7.9820000000000002</v>
      </c>
      <c r="P14" s="805">
        <f>'Section 9 chart data'!$K$68</f>
        <v>40.338999999999999</v>
      </c>
      <c r="Q14" s="158">
        <f>'Section 9 chart data'!$L$68</f>
        <v>18.14</v>
      </c>
      <c r="R14" s="805">
        <f>'Section 9 chart data'!$H$51</f>
        <v>8.5890000000000004</v>
      </c>
      <c r="S14" s="805">
        <f>'Section 9 chart data'!$M$68</f>
        <v>27.099</v>
      </c>
      <c r="T14" s="158">
        <f>'Section 9 chart data'!$N$68</f>
        <v>25.02</v>
      </c>
    </row>
    <row r="15" spans="2:20" ht="15" customHeight="1" x14ac:dyDescent="0.2">
      <c r="B15" s="157" t="s">
        <v>89</v>
      </c>
      <c r="C15" s="805">
        <f>'Section 9 chart data'!$C$52</f>
        <v>1.0309999999999999</v>
      </c>
      <c r="D15" s="805">
        <f>'Section 9 chart data'!$C$69</f>
        <v>1.0409999999999999</v>
      </c>
      <c r="E15" s="158">
        <f>'Section 9 chart data'!$D$69</f>
        <v>62.97</v>
      </c>
      <c r="F15" s="805">
        <f>'Section 9 chart data'!$D$52</f>
        <v>1.407</v>
      </c>
      <c r="G15" s="805">
        <f>'Section 9 chart data'!$E$69</f>
        <v>3.762</v>
      </c>
      <c r="H15" s="158">
        <f>'Section 9 chart data'!$F$69</f>
        <v>70.72</v>
      </c>
      <c r="I15" s="805">
        <f>'Section 9 chart data'!$E$52</f>
        <v>1.27</v>
      </c>
      <c r="J15" s="805">
        <f>'Section 9 chart data'!$G$69</f>
        <v>0.79700000000000004</v>
      </c>
      <c r="K15" s="158">
        <f>'Section 9 chart data'!$H$69</f>
        <v>62.12</v>
      </c>
      <c r="L15" s="805">
        <f>'Section 9 chart data'!$F$52</f>
        <v>1.496</v>
      </c>
      <c r="M15" s="805">
        <f>'Section 9 chart data'!$I$69</f>
        <v>1.355</v>
      </c>
      <c r="N15" s="158">
        <f>'Section 9 chart data'!$J$69</f>
        <v>51.81</v>
      </c>
      <c r="O15" s="805">
        <f>'Section 9 chart data'!$G$52</f>
        <v>2.5830000000000002</v>
      </c>
      <c r="P15" s="805">
        <f>'Section 9 chart data'!$K$69</f>
        <v>3.2789999999999999</v>
      </c>
      <c r="Q15" s="158">
        <f>'Section 9 chart data'!$L$69</f>
        <v>51.37</v>
      </c>
      <c r="R15" s="805">
        <f>'Section 9 chart data'!$H$52</f>
        <v>2.8940000000000001</v>
      </c>
      <c r="S15" s="805">
        <f>'Section 9 chart data'!$M$69</f>
        <v>3.4209999999999998</v>
      </c>
      <c r="T15" s="158">
        <f>'Section 9 chart data'!$N$69</f>
        <v>22.86</v>
      </c>
    </row>
    <row r="16" spans="2:20" ht="15" customHeight="1" x14ac:dyDescent="0.2">
      <c r="B16" s="157" t="s">
        <v>90</v>
      </c>
      <c r="C16" s="805">
        <f>'Section 9 chart data'!$C$53</f>
        <v>11.23</v>
      </c>
      <c r="D16" s="805">
        <f>'Section 9 chart data'!$C$70</f>
        <v>1.496</v>
      </c>
      <c r="E16" s="158">
        <f>'Section 9 chart data'!$D$70</f>
        <v>90.71</v>
      </c>
      <c r="F16" s="805">
        <f>'Section 9 chart data'!$D$53</f>
        <v>3.8140000000000001</v>
      </c>
      <c r="G16" s="805">
        <f>'Section 9 chart data'!$E$70</f>
        <v>1.2330000000000001</v>
      </c>
      <c r="H16" s="158">
        <f>'Section 9 chart data'!$F$70</f>
        <v>88.9</v>
      </c>
      <c r="I16" s="805">
        <f>'Section 9 chart data'!$E$53</f>
        <v>5.01</v>
      </c>
      <c r="J16" s="805">
        <f>'Section 9 chart data'!$G$70</f>
        <v>17.66</v>
      </c>
      <c r="K16" s="158">
        <f>'Section 9 chart data'!$H$70</f>
        <v>78.59</v>
      </c>
      <c r="L16" s="805">
        <f>'Section 9 chart data'!$F$53</f>
        <v>1.109</v>
      </c>
      <c r="M16" s="805">
        <f>'Section 9 chart data'!$I$70</f>
        <v>13.725</v>
      </c>
      <c r="N16" s="158">
        <f>'Section 9 chart data'!$J$70</f>
        <v>92.98</v>
      </c>
      <c r="O16" s="805">
        <f>'Section 9 chart data'!$G$53</f>
        <v>0.68400000000000005</v>
      </c>
      <c r="P16" s="805">
        <f>'Section 9 chart data'!$K$70</f>
        <v>1.6339999999999999</v>
      </c>
      <c r="Q16" s="158">
        <f>'Section 9 chart data'!$L$70</f>
        <v>55.8</v>
      </c>
      <c r="R16" s="805">
        <f>'Section 9 chart data'!$H$53</f>
        <v>0.22700000000000001</v>
      </c>
      <c r="S16" s="805">
        <f>'Section 9 chart data'!$M$70</f>
        <v>1.8180000000000001</v>
      </c>
      <c r="T16" s="158">
        <f>'Section 9 chart data'!$N$70</f>
        <v>51.07</v>
      </c>
    </row>
    <row r="17" spans="2:20" ht="15" customHeight="1" x14ac:dyDescent="0.2">
      <c r="B17" s="160" t="s">
        <v>91</v>
      </c>
      <c r="C17" s="806">
        <f>'Section 9 chart data'!$C$54</f>
        <v>1.099</v>
      </c>
      <c r="D17" s="806">
        <f>'Section 9 chart data'!$C$71</f>
        <v>6.45</v>
      </c>
      <c r="E17" s="161">
        <f>'Section 9 chart data'!$D$71</f>
        <v>37.03</v>
      </c>
      <c r="F17" s="806">
        <f>'Section 9 chart data'!$D$54</f>
        <v>1.204</v>
      </c>
      <c r="G17" s="806">
        <f>'Section 9 chart data'!$E$71</f>
        <v>17.22</v>
      </c>
      <c r="H17" s="161">
        <f>'Section 9 chart data'!$F$71</f>
        <v>82.41</v>
      </c>
      <c r="I17" s="806">
        <f>'Section 9 chart data'!$E$54</f>
        <v>1.4590000000000001</v>
      </c>
      <c r="J17" s="806">
        <f>'Section 9 chart data'!$G$71</f>
        <v>9.5310000000000006</v>
      </c>
      <c r="K17" s="161">
        <f>'Section 9 chart data'!$H$71</f>
        <v>56.55</v>
      </c>
      <c r="L17" s="806">
        <f>'Section 9 chart data'!$F$54</f>
        <v>0.71499999999999997</v>
      </c>
      <c r="M17" s="806">
        <f>'Section 9 chart data'!$I$71</f>
        <v>9.9640000000000004</v>
      </c>
      <c r="N17" s="161">
        <f>'Section 9 chart data'!$J$71</f>
        <v>46.17</v>
      </c>
      <c r="O17" s="806">
        <f>'Section 9 chart data'!$G$54</f>
        <v>0.79300000000000004</v>
      </c>
      <c r="P17" s="806">
        <f>'Section 9 chart data'!$K$71</f>
        <v>2.7730000000000001</v>
      </c>
      <c r="Q17" s="161">
        <f>'Section 9 chart data'!$L$71</f>
        <v>49.66</v>
      </c>
      <c r="R17" s="806">
        <f>'Section 9 chart data'!$H$54</f>
        <v>1.6439999999999999</v>
      </c>
      <c r="S17" s="806">
        <f>'Section 9 chart data'!$M$71</f>
        <v>9.0139999999999993</v>
      </c>
      <c r="T17" s="161">
        <f>'Section 9 chart data'!$N$71</f>
        <v>58.6</v>
      </c>
    </row>
    <row r="20" spans="2:20" ht="15" customHeight="1" x14ac:dyDescent="0.2">
      <c r="B20" s="910" t="s">
        <v>77</v>
      </c>
      <c r="C20" s="913" t="s">
        <v>331</v>
      </c>
      <c r="D20" s="913"/>
      <c r="E20" s="913"/>
      <c r="F20" s="913" t="s">
        <v>222</v>
      </c>
      <c r="G20" s="913"/>
      <c r="H20" s="836"/>
    </row>
    <row r="21" spans="2:20" ht="15" customHeight="1" x14ac:dyDescent="0.2">
      <c r="B21" s="911"/>
      <c r="C21" s="273" t="s">
        <v>78</v>
      </c>
      <c r="D21" s="914" t="s">
        <v>79</v>
      </c>
      <c r="E21" s="914"/>
      <c r="F21" s="273" t="s">
        <v>78</v>
      </c>
      <c r="G21" s="914" t="s">
        <v>79</v>
      </c>
      <c r="H21" s="842"/>
    </row>
    <row r="22" spans="2:20" ht="30" customHeight="1" x14ac:dyDescent="0.2">
      <c r="B22" s="911"/>
      <c r="C22" s="912" t="s">
        <v>748</v>
      </c>
      <c r="D22" s="912"/>
      <c r="E22" s="150" t="s">
        <v>82</v>
      </c>
      <c r="F22" s="912" t="s">
        <v>748</v>
      </c>
      <c r="G22" s="912"/>
      <c r="H22" s="151" t="s">
        <v>82</v>
      </c>
    </row>
    <row r="23" spans="2:20" ht="15" customHeight="1" x14ac:dyDescent="0.2">
      <c r="B23" s="183" t="str">
        <f>Index!$B$4</f>
        <v>Cumbria and Lancashire</v>
      </c>
      <c r="C23" s="183"/>
      <c r="D23" s="183"/>
      <c r="E23" s="183"/>
      <c r="F23" s="183"/>
      <c r="G23" s="183"/>
      <c r="H23" s="183"/>
    </row>
    <row r="24" spans="2:20" ht="15" customHeight="1" x14ac:dyDescent="0.2">
      <c r="B24" s="155" t="s">
        <v>92</v>
      </c>
      <c r="C24" s="156">
        <f>$C$9</f>
        <v>169.035</v>
      </c>
      <c r="D24" s="156">
        <f>$D$9</f>
        <v>238.006</v>
      </c>
      <c r="E24" s="156">
        <f>$E$9</f>
        <v>18.350000000000001</v>
      </c>
      <c r="F24" s="156">
        <f>$F$9</f>
        <v>120.30500000000001</v>
      </c>
      <c r="G24" s="156">
        <f>$G$9</f>
        <v>258.863</v>
      </c>
      <c r="H24" s="156">
        <f>$H$9</f>
        <v>16.739999999999998</v>
      </c>
    </row>
    <row r="25" spans="2:20" ht="15" customHeight="1" x14ac:dyDescent="0.2">
      <c r="B25" s="157" t="s">
        <v>84</v>
      </c>
      <c r="C25" s="158">
        <f>$C$10</f>
        <v>134.93700000000001</v>
      </c>
      <c r="D25" s="158">
        <f>$D$10</f>
        <v>120.166</v>
      </c>
      <c r="E25" s="158">
        <f>$E$10</f>
        <v>34.76</v>
      </c>
      <c r="F25" s="158">
        <f>$F$10</f>
        <v>99.147999999999996</v>
      </c>
      <c r="G25" s="158">
        <f>$G$10</f>
        <v>124.056</v>
      </c>
      <c r="H25" s="158">
        <f>$H$10</f>
        <v>31.31</v>
      </c>
    </row>
    <row r="26" spans="2:20" ht="15" customHeight="1" x14ac:dyDescent="0.2">
      <c r="B26" s="157" t="s">
        <v>85</v>
      </c>
      <c r="C26" s="158">
        <f>$C$11</f>
        <v>6.468</v>
      </c>
      <c r="D26" s="158">
        <f>$D$11</f>
        <v>17.911999999999999</v>
      </c>
      <c r="E26" s="158">
        <f>$E$11</f>
        <v>20.18</v>
      </c>
      <c r="F26" s="158">
        <f>$F$11</f>
        <v>4.82</v>
      </c>
      <c r="G26" s="158">
        <f>$G$11</f>
        <v>27.215</v>
      </c>
      <c r="H26" s="158">
        <f>$H$11</f>
        <v>37.799999999999997</v>
      </c>
    </row>
    <row r="27" spans="2:20" ht="15" customHeight="1" x14ac:dyDescent="0.2">
      <c r="B27" s="157" t="s">
        <v>86</v>
      </c>
      <c r="C27" s="158">
        <f>$C$12</f>
        <v>0.06</v>
      </c>
      <c r="D27" s="158">
        <f>$D$12</f>
        <v>0.21199999999999999</v>
      </c>
      <c r="E27" s="158">
        <f>$E$12</f>
        <v>88.83</v>
      </c>
      <c r="F27" s="158">
        <f>$F$12</f>
        <v>1.238</v>
      </c>
      <c r="G27" s="158">
        <f>$G$12</f>
        <v>0.25700000000000001</v>
      </c>
      <c r="H27" s="158">
        <f>$H$12</f>
        <v>101.8</v>
      </c>
    </row>
    <row r="28" spans="2:20" ht="15" customHeight="1" x14ac:dyDescent="0.2">
      <c r="B28" s="157" t="s">
        <v>87</v>
      </c>
      <c r="C28" s="158">
        <f>$C$13</f>
        <v>6.3719999999999999</v>
      </c>
      <c r="D28" s="158">
        <f>$D$13</f>
        <v>18.265000000000001</v>
      </c>
      <c r="E28" s="158">
        <f>$E$13</f>
        <v>27.5</v>
      </c>
      <c r="F28" s="158">
        <f>$F$13</f>
        <v>1.5289999999999999</v>
      </c>
      <c r="G28" s="158">
        <f>$G$13</f>
        <v>21.902999999999999</v>
      </c>
      <c r="H28" s="158">
        <f>$H$13</f>
        <v>27.9</v>
      </c>
    </row>
    <row r="29" spans="2:20" ht="15" customHeight="1" x14ac:dyDescent="0.2">
      <c r="B29" s="157" t="s">
        <v>88</v>
      </c>
      <c r="C29" s="158">
        <f>$C$14</f>
        <v>7.8360000000000003</v>
      </c>
      <c r="D29" s="158">
        <f>$D$14</f>
        <v>69.965999999999994</v>
      </c>
      <c r="E29" s="158">
        <f>$E$14</f>
        <v>19.559999999999999</v>
      </c>
      <c r="F29" s="158">
        <f>$F$14</f>
        <v>7.1440000000000001</v>
      </c>
      <c r="G29" s="158">
        <f>$G$14</f>
        <v>60.128999999999998</v>
      </c>
      <c r="H29" s="158">
        <f>$H$14</f>
        <v>18.95</v>
      </c>
    </row>
    <row r="30" spans="2:20" ht="15" customHeight="1" x14ac:dyDescent="0.2">
      <c r="B30" s="157" t="s">
        <v>89</v>
      </c>
      <c r="C30" s="158">
        <f>$C$15</f>
        <v>1.0309999999999999</v>
      </c>
      <c r="D30" s="158">
        <f>$D$15</f>
        <v>1.0409999999999999</v>
      </c>
      <c r="E30" s="158">
        <f>$E$15</f>
        <v>62.97</v>
      </c>
      <c r="F30" s="158">
        <f>$F$15</f>
        <v>1.407</v>
      </c>
      <c r="G30" s="158">
        <f>$G$15</f>
        <v>3.762</v>
      </c>
      <c r="H30" s="158">
        <f>$H$15</f>
        <v>70.72</v>
      </c>
    </row>
    <row r="31" spans="2:20" ht="15" customHeight="1" x14ac:dyDescent="0.2">
      <c r="B31" s="157" t="s">
        <v>90</v>
      </c>
      <c r="C31" s="158">
        <f>$C$16</f>
        <v>11.23</v>
      </c>
      <c r="D31" s="158">
        <f>$D$16</f>
        <v>1.496</v>
      </c>
      <c r="E31" s="158">
        <f>$E$16</f>
        <v>90.71</v>
      </c>
      <c r="F31" s="158">
        <f>$F$16</f>
        <v>3.8140000000000001</v>
      </c>
      <c r="G31" s="158">
        <f>$G$16</f>
        <v>1.2330000000000001</v>
      </c>
      <c r="H31" s="158">
        <f>$H$16</f>
        <v>88.9</v>
      </c>
    </row>
    <row r="32" spans="2:20" ht="15" customHeight="1" x14ac:dyDescent="0.2">
      <c r="B32" s="160" t="s">
        <v>91</v>
      </c>
      <c r="C32" s="161">
        <f>$C$17</f>
        <v>1.099</v>
      </c>
      <c r="D32" s="161">
        <f>$D$17</f>
        <v>6.45</v>
      </c>
      <c r="E32" s="161">
        <f>$E$17</f>
        <v>37.03</v>
      </c>
      <c r="F32" s="161">
        <f>$F$17</f>
        <v>1.204</v>
      </c>
      <c r="G32" s="161">
        <f>$G$17</f>
        <v>17.22</v>
      </c>
      <c r="H32" s="161">
        <f>$H$17</f>
        <v>82.41</v>
      </c>
    </row>
    <row r="35" spans="2:8" ht="15" customHeight="1" x14ac:dyDescent="0.2">
      <c r="B35" s="910" t="s">
        <v>77</v>
      </c>
      <c r="C35" s="913" t="s">
        <v>225</v>
      </c>
      <c r="D35" s="913"/>
      <c r="E35" s="913"/>
      <c r="F35" s="913" t="s">
        <v>226</v>
      </c>
      <c r="G35" s="913"/>
      <c r="H35" s="836"/>
    </row>
    <row r="36" spans="2:8" ht="15" customHeight="1" x14ac:dyDescent="0.2">
      <c r="B36" s="911"/>
      <c r="C36" s="273" t="s">
        <v>78</v>
      </c>
      <c r="D36" s="914" t="s">
        <v>79</v>
      </c>
      <c r="E36" s="914"/>
      <c r="F36" s="273" t="s">
        <v>78</v>
      </c>
      <c r="G36" s="914" t="s">
        <v>79</v>
      </c>
      <c r="H36" s="842"/>
    </row>
    <row r="37" spans="2:8" ht="30" customHeight="1" x14ac:dyDescent="0.2">
      <c r="B37" s="911"/>
      <c r="C37" s="912" t="s">
        <v>748</v>
      </c>
      <c r="D37" s="912"/>
      <c r="E37" s="150" t="s">
        <v>82</v>
      </c>
      <c r="F37" s="912" t="s">
        <v>748</v>
      </c>
      <c r="G37" s="912"/>
      <c r="H37" s="151" t="s">
        <v>82</v>
      </c>
    </row>
    <row r="38" spans="2:8" ht="15" customHeight="1" x14ac:dyDescent="0.2">
      <c r="B38" s="183" t="str">
        <f>Index!$B$4</f>
        <v>Cumbria and Lancashire</v>
      </c>
      <c r="C38" s="183"/>
      <c r="D38" s="183"/>
      <c r="E38" s="183"/>
      <c r="F38" s="183"/>
      <c r="G38" s="183"/>
      <c r="H38" s="183"/>
    </row>
    <row r="39" spans="2:8" ht="15" customHeight="1" x14ac:dyDescent="0.2">
      <c r="B39" s="155" t="s">
        <v>92</v>
      </c>
      <c r="C39" s="156">
        <f>$I$9</f>
        <v>143.113</v>
      </c>
      <c r="D39" s="156">
        <f>$J$9</f>
        <v>420.42200000000003</v>
      </c>
      <c r="E39" s="156">
        <f>$K$9</f>
        <v>18.03</v>
      </c>
      <c r="F39" s="156">
        <f>$L$9</f>
        <v>145.471</v>
      </c>
      <c r="G39" s="156">
        <f>$M$9</f>
        <v>350.44</v>
      </c>
      <c r="H39" s="156">
        <f>$N$9</f>
        <v>15.81</v>
      </c>
    </row>
    <row r="40" spans="2:8" ht="15" customHeight="1" x14ac:dyDescent="0.2">
      <c r="B40" s="157" t="s">
        <v>84</v>
      </c>
      <c r="C40" s="158">
        <f>$I$10</f>
        <v>118.16800000000001</v>
      </c>
      <c r="D40" s="158">
        <f>$J$10</f>
        <v>291.233</v>
      </c>
      <c r="E40" s="158">
        <f>$K$10</f>
        <v>24.86</v>
      </c>
      <c r="F40" s="158">
        <f>$L$10</f>
        <v>130.42500000000001</v>
      </c>
      <c r="G40" s="158">
        <f>$M$10</f>
        <v>181.88</v>
      </c>
      <c r="H40" s="158">
        <f>$N$10</f>
        <v>26.42</v>
      </c>
    </row>
    <row r="41" spans="2:8" ht="15" customHeight="1" x14ac:dyDescent="0.2">
      <c r="B41" s="157" t="s">
        <v>85</v>
      </c>
      <c r="C41" s="158">
        <f>$I$11</f>
        <v>4.6449999999999996</v>
      </c>
      <c r="D41" s="158">
        <f>$J$11</f>
        <v>25.811</v>
      </c>
      <c r="E41" s="158">
        <f>$K$11</f>
        <v>23.81</v>
      </c>
      <c r="F41" s="158">
        <f>$L$11</f>
        <v>2.911</v>
      </c>
      <c r="G41" s="158">
        <f>$M$11</f>
        <v>53.71</v>
      </c>
      <c r="H41" s="158">
        <f>$N$11</f>
        <v>34.700000000000003</v>
      </c>
    </row>
    <row r="42" spans="2:8" ht="15" customHeight="1" x14ac:dyDescent="0.2">
      <c r="B42" s="157" t="s">
        <v>86</v>
      </c>
      <c r="C42" s="158">
        <f>$I$12</f>
        <v>0.03</v>
      </c>
      <c r="D42" s="158">
        <f>$J$12</f>
        <v>0.25700000000000001</v>
      </c>
      <c r="E42" s="158">
        <f>$K$12</f>
        <v>101.8</v>
      </c>
      <c r="F42" s="158">
        <f>$L$12</f>
        <v>0.63</v>
      </c>
      <c r="G42" s="158">
        <f>$M$12</f>
        <v>0.25700000000000001</v>
      </c>
      <c r="H42" s="158">
        <f>$N$12</f>
        <v>101.8</v>
      </c>
    </row>
    <row r="43" spans="2:8" ht="15" customHeight="1" x14ac:dyDescent="0.2">
      <c r="B43" s="157" t="s">
        <v>87</v>
      </c>
      <c r="C43" s="158">
        <f>$I$13</f>
        <v>3.0009999999999999</v>
      </c>
      <c r="D43" s="158">
        <f>$J$13</f>
        <v>31.257000000000001</v>
      </c>
      <c r="E43" s="158">
        <f>$K$13</f>
        <v>53.46</v>
      </c>
      <c r="F43" s="158">
        <f>$L$13</f>
        <v>1.9159999999999999</v>
      </c>
      <c r="G43" s="158">
        <f>$M$13</f>
        <v>44.667999999999999</v>
      </c>
      <c r="H43" s="158">
        <f>$N$13</f>
        <v>38.659999999999997</v>
      </c>
    </row>
    <row r="44" spans="2:8" ht="15" customHeight="1" x14ac:dyDescent="0.2">
      <c r="B44" s="157" t="s">
        <v>88</v>
      </c>
      <c r="C44" s="158">
        <f>$I$14</f>
        <v>9.5299999999999994</v>
      </c>
      <c r="D44" s="158">
        <f>$J$14</f>
        <v>39.628</v>
      </c>
      <c r="E44" s="158">
        <f>$K$14</f>
        <v>15.79</v>
      </c>
      <c r="F44" s="158">
        <f>$L$14</f>
        <v>6.27</v>
      </c>
      <c r="G44" s="158">
        <f>$M$14</f>
        <v>44.88</v>
      </c>
      <c r="H44" s="158">
        <f>$N$14</f>
        <v>24.2</v>
      </c>
    </row>
    <row r="45" spans="2:8" ht="15" customHeight="1" x14ac:dyDescent="0.2">
      <c r="B45" s="157" t="s">
        <v>89</v>
      </c>
      <c r="C45" s="158">
        <f>$I$15</f>
        <v>1.27</v>
      </c>
      <c r="D45" s="158">
        <f>$J$15</f>
        <v>0.79700000000000004</v>
      </c>
      <c r="E45" s="158">
        <f>$K$15</f>
        <v>62.12</v>
      </c>
      <c r="F45" s="158">
        <f>$L$15</f>
        <v>1.496</v>
      </c>
      <c r="G45" s="158">
        <f>$M$15</f>
        <v>1.355</v>
      </c>
      <c r="H45" s="158">
        <f>$N$15</f>
        <v>51.81</v>
      </c>
    </row>
    <row r="46" spans="2:8" ht="15" customHeight="1" x14ac:dyDescent="0.2">
      <c r="B46" s="157" t="s">
        <v>90</v>
      </c>
      <c r="C46" s="158">
        <f>$I$16</f>
        <v>5.01</v>
      </c>
      <c r="D46" s="158">
        <f>$J$16</f>
        <v>17.66</v>
      </c>
      <c r="E46" s="158">
        <f>$K$16</f>
        <v>78.59</v>
      </c>
      <c r="F46" s="158">
        <f>$L$16</f>
        <v>1.109</v>
      </c>
      <c r="G46" s="158">
        <f>$M$16</f>
        <v>13.725</v>
      </c>
      <c r="H46" s="158">
        <f>$N$16</f>
        <v>92.98</v>
      </c>
    </row>
    <row r="47" spans="2:8" ht="15" customHeight="1" x14ac:dyDescent="0.2">
      <c r="B47" s="160" t="s">
        <v>91</v>
      </c>
      <c r="C47" s="161">
        <f>$I$17</f>
        <v>1.4590000000000001</v>
      </c>
      <c r="D47" s="161">
        <f>$J$17</f>
        <v>9.5310000000000006</v>
      </c>
      <c r="E47" s="161">
        <f>$K$17</f>
        <v>56.55</v>
      </c>
      <c r="F47" s="161">
        <f>$L$17</f>
        <v>0.71499999999999997</v>
      </c>
      <c r="G47" s="161">
        <f>$M$17</f>
        <v>9.9640000000000004</v>
      </c>
      <c r="H47" s="161">
        <f>$N$17</f>
        <v>46.17</v>
      </c>
    </row>
    <row r="50" spans="2:8" ht="15" customHeight="1" x14ac:dyDescent="0.2">
      <c r="B50" s="910" t="s">
        <v>77</v>
      </c>
      <c r="C50" s="913" t="s">
        <v>227</v>
      </c>
      <c r="D50" s="913"/>
      <c r="E50" s="913"/>
      <c r="F50" s="913" t="s">
        <v>228</v>
      </c>
      <c r="G50" s="913"/>
      <c r="H50" s="836"/>
    </row>
    <row r="51" spans="2:8" ht="15" customHeight="1" x14ac:dyDescent="0.2">
      <c r="B51" s="911"/>
      <c r="C51" s="273" t="s">
        <v>78</v>
      </c>
      <c r="D51" s="914" t="s">
        <v>79</v>
      </c>
      <c r="E51" s="914"/>
      <c r="F51" s="273" t="s">
        <v>78</v>
      </c>
      <c r="G51" s="914" t="s">
        <v>79</v>
      </c>
      <c r="H51" s="842"/>
    </row>
    <row r="52" spans="2:8" ht="30" customHeight="1" x14ac:dyDescent="0.2">
      <c r="B52" s="911"/>
      <c r="C52" s="912" t="s">
        <v>748</v>
      </c>
      <c r="D52" s="912"/>
      <c r="E52" s="150" t="s">
        <v>82</v>
      </c>
      <c r="F52" s="912" t="s">
        <v>748</v>
      </c>
      <c r="G52" s="912"/>
      <c r="H52" s="151" t="s">
        <v>82</v>
      </c>
    </row>
    <row r="53" spans="2:8" ht="15" customHeight="1" x14ac:dyDescent="0.2">
      <c r="B53" s="183" t="str">
        <f>Index!$B$4</f>
        <v>Cumbria and Lancashire</v>
      </c>
      <c r="C53" s="183"/>
      <c r="D53" s="183"/>
      <c r="E53" s="183"/>
      <c r="F53" s="183"/>
      <c r="G53" s="183"/>
      <c r="H53" s="183"/>
    </row>
    <row r="54" spans="2:8" ht="15" customHeight="1" x14ac:dyDescent="0.2">
      <c r="B54" s="155" t="s">
        <v>92</v>
      </c>
      <c r="C54" s="156">
        <f>$O$9</f>
        <v>109.753</v>
      </c>
      <c r="D54" s="156">
        <f>$P$9</f>
        <v>257.19099999999997</v>
      </c>
      <c r="E54" s="156">
        <f>$Q$9</f>
        <v>19.52</v>
      </c>
      <c r="F54" s="156">
        <f>$R$9</f>
        <v>130.58199999999999</v>
      </c>
      <c r="G54" s="156">
        <f>$S$9</f>
        <v>166.393</v>
      </c>
      <c r="H54" s="156">
        <f>$T$9</f>
        <v>14.57</v>
      </c>
    </row>
    <row r="55" spans="2:8" ht="15" customHeight="1" x14ac:dyDescent="0.2">
      <c r="B55" s="157" t="s">
        <v>84</v>
      </c>
      <c r="C55" s="158">
        <f>$O$10</f>
        <v>94.108000000000004</v>
      </c>
      <c r="D55" s="158">
        <f>$P$10</f>
        <v>159.13300000000001</v>
      </c>
      <c r="E55" s="158">
        <f>$Q$10</f>
        <v>30.54</v>
      </c>
      <c r="F55" s="158">
        <f>$R$10</f>
        <v>108.03400000000001</v>
      </c>
      <c r="G55" s="158">
        <f>$S$10</f>
        <v>64.914000000000001</v>
      </c>
      <c r="H55" s="158">
        <f>$T$10</f>
        <v>28.84</v>
      </c>
    </row>
    <row r="56" spans="2:8" ht="15" customHeight="1" x14ac:dyDescent="0.2">
      <c r="B56" s="157" t="s">
        <v>85</v>
      </c>
      <c r="C56" s="158">
        <f>$O$11</f>
        <v>2.46</v>
      </c>
      <c r="D56" s="158">
        <f>$P$11</f>
        <v>30.86</v>
      </c>
      <c r="E56" s="158">
        <f>$Q$11</f>
        <v>34.07</v>
      </c>
      <c r="F56" s="158">
        <f>$R$11</f>
        <v>4.4889999999999999</v>
      </c>
      <c r="G56" s="158">
        <f>$S$11</f>
        <v>39.627000000000002</v>
      </c>
      <c r="H56" s="158">
        <f>$T$11</f>
        <v>33.549999999999997</v>
      </c>
    </row>
    <row r="57" spans="2:8" ht="15" customHeight="1" x14ac:dyDescent="0.2">
      <c r="B57" s="157" t="s">
        <v>86</v>
      </c>
      <c r="C57" s="158">
        <f>$O$12</f>
        <v>1.4E-2</v>
      </c>
      <c r="D57" s="158">
        <f>$P$12</f>
        <v>4.7E-2</v>
      </c>
      <c r="E57" s="158">
        <f>$Q$12</f>
        <v>101.8</v>
      </c>
      <c r="F57" s="158">
        <f>$R$12</f>
        <v>0.09</v>
      </c>
      <c r="G57" s="158">
        <f>$S$12</f>
        <v>5.0999999999999997E-2</v>
      </c>
      <c r="H57" s="158">
        <f>$T$12</f>
        <v>32.869999999999997</v>
      </c>
    </row>
    <row r="58" spans="2:8" ht="15" customHeight="1" x14ac:dyDescent="0.2">
      <c r="B58" s="157" t="s">
        <v>87</v>
      </c>
      <c r="C58" s="158">
        <f>$O$13</f>
        <v>1.1279999999999999</v>
      </c>
      <c r="D58" s="158">
        <f>$P$13</f>
        <v>16.481999999999999</v>
      </c>
      <c r="E58" s="158">
        <f>$Q$13</f>
        <v>27.11</v>
      </c>
      <c r="F58" s="158">
        <f>$R$13</f>
        <v>4.6150000000000002</v>
      </c>
      <c r="G58" s="158">
        <f>$S$13</f>
        <v>18.984999999999999</v>
      </c>
      <c r="H58" s="158">
        <f>$T$13</f>
        <v>26.2</v>
      </c>
    </row>
    <row r="59" spans="2:8" ht="15" customHeight="1" x14ac:dyDescent="0.2">
      <c r="B59" s="157" t="s">
        <v>88</v>
      </c>
      <c r="C59" s="158">
        <f>$O$14</f>
        <v>7.9820000000000002</v>
      </c>
      <c r="D59" s="158">
        <f>$P$14</f>
        <v>40.338999999999999</v>
      </c>
      <c r="E59" s="158">
        <f>$Q$14</f>
        <v>18.14</v>
      </c>
      <c r="F59" s="158">
        <f>$R$14</f>
        <v>8.5890000000000004</v>
      </c>
      <c r="G59" s="158">
        <f>$S$14</f>
        <v>27.099</v>
      </c>
      <c r="H59" s="158">
        <f>$T$14</f>
        <v>25.02</v>
      </c>
    </row>
    <row r="60" spans="2:8" ht="15" customHeight="1" x14ac:dyDescent="0.2">
      <c r="B60" s="157" t="s">
        <v>89</v>
      </c>
      <c r="C60" s="158">
        <f>$O$15</f>
        <v>2.5830000000000002</v>
      </c>
      <c r="D60" s="158">
        <f>$P$15</f>
        <v>3.2789999999999999</v>
      </c>
      <c r="E60" s="158">
        <f>$Q$15</f>
        <v>51.37</v>
      </c>
      <c r="F60" s="158">
        <f>$R$15</f>
        <v>2.8940000000000001</v>
      </c>
      <c r="G60" s="158">
        <f>$S$15</f>
        <v>3.4209999999999998</v>
      </c>
      <c r="H60" s="158">
        <f>$T$15</f>
        <v>22.86</v>
      </c>
    </row>
    <row r="61" spans="2:8" ht="15" customHeight="1" x14ac:dyDescent="0.2">
      <c r="B61" s="157" t="s">
        <v>90</v>
      </c>
      <c r="C61" s="158">
        <f>$O$16</f>
        <v>0.68400000000000005</v>
      </c>
      <c r="D61" s="158">
        <f>$P$16</f>
        <v>1.6339999999999999</v>
      </c>
      <c r="E61" s="158">
        <f>$Q$16</f>
        <v>55.8</v>
      </c>
      <c r="F61" s="158">
        <f>$R$16</f>
        <v>0.22700000000000001</v>
      </c>
      <c r="G61" s="158">
        <f>$S$16</f>
        <v>1.8180000000000001</v>
      </c>
      <c r="H61" s="158">
        <f>$T$16</f>
        <v>51.07</v>
      </c>
    </row>
    <row r="62" spans="2:8" ht="15" customHeight="1" x14ac:dyDescent="0.2">
      <c r="B62" s="160" t="s">
        <v>91</v>
      </c>
      <c r="C62" s="161">
        <f>$O$17</f>
        <v>0.79300000000000004</v>
      </c>
      <c r="D62" s="161">
        <f>$P$17</f>
        <v>2.7730000000000001</v>
      </c>
      <c r="E62" s="161">
        <f>$Q$17</f>
        <v>49.66</v>
      </c>
      <c r="F62" s="161">
        <f>$R$17</f>
        <v>1.6439999999999999</v>
      </c>
      <c r="G62" s="161">
        <f>$S$17</f>
        <v>9.0139999999999993</v>
      </c>
      <c r="H62" s="161">
        <f>$T$17</f>
        <v>58.6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between" id="{9C557952-D3DF-4773-903B-63CAAD1189E4}">
            <xm:f>Sheet1!$D$4</xm:f>
            <xm:f>Sheet1!$E$4</xm:f>
            <x14:dxf>
              <font>
                <color rgb="FF7C7C7C"/>
              </font>
              <numFmt numFmtId="173" formatCode="&quot;&lt; 1&quot;"/>
            </x14:dxf>
          </x14:cfRule>
          <xm:sqref>C9:D17 F9:G17 I9:J17 L9:M17 O9:P17 R9:S17 C24:D32 F24:G32 C39:D47 F39:G47 C54:D62 F54:G62</xm:sqref>
        </x14:conditionalFormatting>
        <x14:conditionalFormatting xmlns:xm="http://schemas.microsoft.com/office/excel/2006/main">
          <x14:cfRule type="expression" priority="12" id="{B27014CC-B205-4391-9C04-47730D702B81}">
            <xm:f>IF($E9&gt;Sheet1!$F$4,1,)</xm:f>
            <x14:dxf>
              <font>
                <color rgb="FF7C7C7C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11" id="{8E2DED0C-FAA5-4ADD-83E6-3709AB1DC1C2}">
            <xm:f>IF($H9&gt;Sheet1!$F$4,1,)</xm:f>
            <x14:dxf>
              <font>
                <color rgb="FF7C7C7C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0" id="{7FF58F75-C48F-4C20-85BE-A3FA01B78DC4}">
            <xm:f>IF($K9&gt;Sheet1!$F$4,1,)</xm:f>
            <x14:dxf>
              <font>
                <color rgb="FF7C7C7C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9" id="{F4412D19-AA35-4304-85FA-3B49C1384AF6}">
            <xm:f>IF($N9&gt;Sheet1!$F$4,1,)</xm:f>
            <x14:dxf>
              <font>
                <color rgb="FF7C7C7C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8" id="{1B356853-532D-4EA1-90E6-41BF3864E025}">
            <xm:f>IF($Q9&gt;Sheet1!$F$4,1,)</xm:f>
            <x14:dxf>
              <font>
                <color rgb="FF7C7C7C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7" id="{AE269317-1EE5-4B5C-9A1B-26547D467DF6}">
            <xm:f>IF($E9&gt;Sheet1!$F$4,1,)</xm:f>
            <x14:dxf>
              <font>
                <color rgb="FF7C7C7C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6" id="{A300AF02-23AC-4C79-898E-046ABAB8134A}">
            <xm:f>IF($E24&gt;Sheet1!$F$4,1,)</xm:f>
            <x14:dxf>
              <font>
                <color rgb="FF7C7C7C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5" id="{C0743BD7-1E29-41F2-BC59-E8FE01037F43}">
            <xm:f>IF($H24&gt;Sheet1!$F$4,1,)</xm:f>
            <x14:dxf>
              <font>
                <color rgb="FF7C7C7C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4" id="{BC8B341D-8363-44E0-AD99-8DAFA98869B4}">
            <xm:f>IF($E39&gt;Sheet1!$F$4,1,)</xm:f>
            <x14:dxf>
              <font>
                <color rgb="FF7C7C7C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3" id="{B04F2A6D-84C3-438C-9B33-368EA9E46984}">
            <xm:f>IF($H39&gt;Sheet1!$F$4,1,)</xm:f>
            <x14:dxf>
              <font>
                <color rgb="FF7C7C7C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2" id="{B42FDE7A-7C03-4A4C-A495-CB85957BE5D2}">
            <xm:f>IF($E54&gt;Sheet1!$F$4,1,)</xm:f>
            <x14:dxf>
              <font>
                <color rgb="FF7C7C7C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" id="{FD897231-6811-4E6A-963E-CBE568D27A8C}">
            <xm:f>IF($H54&gt;Sheet1!$F$4,1,)</xm:f>
            <x14:dxf>
              <font>
                <color rgb="FF7C7C7C"/>
              </font>
            </x14:dxf>
          </x14:cfRule>
          <xm:sqref>G54:H62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ht="15" x14ac:dyDescent="0.2">
      <c r="A3" s="274"/>
      <c r="B3" s="825" t="s">
        <v>692</v>
      </c>
      <c r="C3" s="826"/>
      <c r="D3" s="826"/>
      <c r="E3" s="826"/>
      <c r="F3" s="826"/>
      <c r="G3" s="826"/>
      <c r="H3" s="826"/>
    </row>
    <row r="4" spans="1:19" x14ac:dyDescent="0.2">
      <c r="A4" s="149"/>
      <c r="B4" s="282"/>
      <c r="C4" s="282" t="s">
        <v>612</v>
      </c>
      <c r="D4" s="440" t="s">
        <v>78</v>
      </c>
      <c r="E4" s="440" t="s">
        <v>308</v>
      </c>
      <c r="F4" s="440" t="s">
        <v>82</v>
      </c>
      <c r="G4" s="440" t="s">
        <v>309</v>
      </c>
      <c r="H4" s="440" t="s">
        <v>486</v>
      </c>
      <c r="I4" s="149"/>
      <c r="J4" s="149"/>
    </row>
    <row r="5" spans="1:19" s="23" customFormat="1" x14ac:dyDescent="0.2">
      <c r="A5" s="428"/>
      <c r="B5" s="436"/>
      <c r="C5" s="426" t="s">
        <v>106</v>
      </c>
      <c r="D5" s="427">
        <v>141.38499999999999</v>
      </c>
      <c r="E5" s="429">
        <v>5867.5015619958103</v>
      </c>
      <c r="F5" s="434">
        <v>8.8402201246109708</v>
      </c>
      <c r="G5" s="441">
        <f>E5*F5/100</f>
        <v>518.70005389541666</v>
      </c>
      <c r="H5" s="442">
        <f>SUM(D5,E5)</f>
        <v>6008.8865619958106</v>
      </c>
      <c r="I5" s="428"/>
      <c r="J5" s="428"/>
    </row>
    <row r="6" spans="1:19" s="24" customFormat="1" x14ac:dyDescent="0.2">
      <c r="A6" s="430"/>
      <c r="B6" s="437"/>
      <c r="C6" s="426" t="s">
        <v>92</v>
      </c>
      <c r="D6" s="427">
        <v>140.07499999999999</v>
      </c>
      <c r="E6" s="429">
        <v>1943.5844448438202</v>
      </c>
      <c r="F6" s="434">
        <v>17.141759729805901</v>
      </c>
      <c r="G6" s="441">
        <f t="shared" ref="G6:G26" si="0">E6*F6/100</f>
        <v>333.16457568100958</v>
      </c>
      <c r="H6" s="442">
        <f>SUM(D6,E6)</f>
        <v>2083.65944484382</v>
      </c>
      <c r="I6" s="430"/>
      <c r="J6" s="430"/>
    </row>
    <row r="7" spans="1:19" s="24" customFormat="1" x14ac:dyDescent="0.2">
      <c r="A7" s="430"/>
      <c r="B7" s="437"/>
      <c r="C7" s="426" t="s">
        <v>105</v>
      </c>
      <c r="D7" s="427">
        <v>1.31</v>
      </c>
      <c r="E7" s="429">
        <v>3940.8616735759897</v>
      </c>
      <c r="F7" s="434">
        <v>9.9876444169698697</v>
      </c>
      <c r="G7" s="441">
        <f>E7*F7/100</f>
        <v>393.59925092141771</v>
      </c>
      <c r="H7" s="442">
        <f>SUM(D7,E7)</f>
        <v>3942.1716735759896</v>
      </c>
      <c r="I7" s="430"/>
      <c r="J7" s="430"/>
    </row>
    <row r="8" spans="1:19" s="24" customFormat="1" x14ac:dyDescent="0.2">
      <c r="A8" s="430"/>
      <c r="B8" s="437"/>
      <c r="C8" s="426" t="s">
        <v>84</v>
      </c>
      <c r="D8" s="427">
        <v>106.40600000000001</v>
      </c>
      <c r="E8" s="431">
        <v>527.19843739892099</v>
      </c>
      <c r="F8" s="434">
        <v>44.8175986525398</v>
      </c>
      <c r="G8" s="441">
        <f t="shared" si="0"/>
        <v>236.27767977590972</v>
      </c>
      <c r="H8" s="442">
        <f>SUM(D8,E8)</f>
        <v>633.60443739892094</v>
      </c>
      <c r="I8" s="430"/>
      <c r="J8" s="430"/>
    </row>
    <row r="9" spans="1:19" s="24" customFormat="1" x14ac:dyDescent="0.2">
      <c r="A9" s="430"/>
      <c r="B9" s="437"/>
      <c r="C9" s="426" t="s">
        <v>85</v>
      </c>
      <c r="D9" s="427">
        <v>2.0960000000000001</v>
      </c>
      <c r="E9" s="431">
        <v>286.82227196424003</v>
      </c>
      <c r="F9" s="434">
        <v>39.425575196085703</v>
      </c>
      <c r="G9" s="441">
        <f t="shared" si="0"/>
        <v>113.08133051238291</v>
      </c>
      <c r="H9" s="442">
        <f t="shared" ref="H9:H26" si="1">SUM(D9,E9)</f>
        <v>288.91827196424003</v>
      </c>
      <c r="I9" s="430"/>
      <c r="J9" s="430"/>
    </row>
    <row r="10" spans="1:19" s="24" customFormat="1" x14ac:dyDescent="0.2">
      <c r="A10" s="430"/>
      <c r="B10" s="437"/>
      <c r="C10" s="426" t="s">
        <v>86</v>
      </c>
      <c r="D10" s="427">
        <v>0.16900000000000001</v>
      </c>
      <c r="E10" s="431">
        <v>0</v>
      </c>
      <c r="F10" s="434">
        <v>0</v>
      </c>
      <c r="G10" s="441">
        <f t="shared" si="0"/>
        <v>0</v>
      </c>
      <c r="H10" s="442">
        <f t="shared" si="1"/>
        <v>0.16900000000000001</v>
      </c>
      <c r="I10" s="430"/>
      <c r="J10" s="430"/>
    </row>
    <row r="11" spans="1:19" s="24" customFormat="1" x14ac:dyDescent="0.2">
      <c r="A11" s="430"/>
      <c r="B11" s="437"/>
      <c r="C11" s="426" t="s">
        <v>87</v>
      </c>
      <c r="D11" s="427">
        <v>1.8919999999999999</v>
      </c>
      <c r="E11" s="431">
        <v>0</v>
      </c>
      <c r="F11" s="434">
        <v>0</v>
      </c>
      <c r="G11" s="441">
        <f t="shared" si="0"/>
        <v>0</v>
      </c>
      <c r="H11" s="442">
        <f t="shared" si="1"/>
        <v>1.8919999999999999</v>
      </c>
      <c r="I11" s="430"/>
      <c r="J11" s="430"/>
    </row>
    <row r="12" spans="1:19" s="24" customFormat="1" x14ac:dyDescent="0.2">
      <c r="A12" s="430"/>
      <c r="B12" s="437"/>
      <c r="C12" s="426" t="s">
        <v>88</v>
      </c>
      <c r="D12" s="427">
        <v>13.907999999999999</v>
      </c>
      <c r="E12" s="431">
        <v>1132.76636429579</v>
      </c>
      <c r="F12" s="434">
        <v>18.3615797885288</v>
      </c>
      <c r="G12" s="441">
        <f t="shared" si="0"/>
        <v>207.99379979778831</v>
      </c>
      <c r="H12" s="442">
        <f t="shared" si="1"/>
        <v>1146.6743642957899</v>
      </c>
      <c r="I12" s="430"/>
      <c r="J12" s="430"/>
    </row>
    <row r="13" spans="1:19" s="24" customFormat="1" x14ac:dyDescent="0.2">
      <c r="A13" s="430"/>
      <c r="B13" s="437"/>
      <c r="C13" s="426" t="s">
        <v>89</v>
      </c>
      <c r="D13" s="427">
        <v>2.1320000000000001</v>
      </c>
      <c r="E13" s="431">
        <v>14.6418867942517</v>
      </c>
      <c r="F13" s="434">
        <v>85.979538386602201</v>
      </c>
      <c r="G13" s="441">
        <f t="shared" si="0"/>
        <v>12.58902667678648</v>
      </c>
      <c r="H13" s="442">
        <f t="shared" si="1"/>
        <v>16.773886794251702</v>
      </c>
      <c r="I13" s="430"/>
      <c r="J13" s="430"/>
    </row>
    <row r="14" spans="1:19" s="24" customFormat="1" x14ac:dyDescent="0.2">
      <c r="A14" s="430"/>
      <c r="B14" s="437"/>
      <c r="C14" s="426" t="s">
        <v>90</v>
      </c>
      <c r="D14" s="427">
        <v>7.907</v>
      </c>
      <c r="E14" s="431">
        <v>0</v>
      </c>
      <c r="F14" s="434">
        <v>0</v>
      </c>
      <c r="G14" s="441">
        <f t="shared" si="0"/>
        <v>0</v>
      </c>
      <c r="H14" s="442">
        <f t="shared" si="1"/>
        <v>7.907</v>
      </c>
      <c r="I14" s="430"/>
      <c r="J14" s="430"/>
    </row>
    <row r="15" spans="1:19" s="24" customFormat="1" x14ac:dyDescent="0.2">
      <c r="A15" s="430"/>
      <c r="B15" s="437"/>
      <c r="C15" s="426" t="s">
        <v>91</v>
      </c>
      <c r="D15" s="427">
        <v>5.5640000000000001</v>
      </c>
      <c r="E15" s="431">
        <v>4.6725550707821002</v>
      </c>
      <c r="F15" s="434">
        <v>86.738404010321503</v>
      </c>
      <c r="G15" s="441">
        <f t="shared" si="0"/>
        <v>4.0528996948997413</v>
      </c>
      <c r="H15" s="442">
        <f t="shared" si="1"/>
        <v>10.236555070782099</v>
      </c>
      <c r="I15" s="430"/>
      <c r="J15" s="430"/>
    </row>
    <row r="16" spans="1:19" s="24" customFormat="1" x14ac:dyDescent="0.2">
      <c r="A16" s="430"/>
      <c r="B16" s="437"/>
      <c r="C16" s="426" t="s">
        <v>94</v>
      </c>
      <c r="D16" s="427">
        <v>9.6000000000000002E-2</v>
      </c>
      <c r="E16" s="431">
        <v>1048.66593234478</v>
      </c>
      <c r="F16" s="434">
        <v>26.126752276838602</v>
      </c>
      <c r="G16" s="441">
        <f t="shared" si="0"/>
        <v>273.98235035532053</v>
      </c>
      <c r="H16" s="442">
        <f t="shared" si="1"/>
        <v>1048.76193234478</v>
      </c>
      <c r="I16" s="430"/>
      <c r="J16" s="430"/>
    </row>
    <row r="17" spans="1:10" s="24" customFormat="1" x14ac:dyDescent="0.2">
      <c r="A17" s="430"/>
      <c r="B17" s="437"/>
      <c r="C17" s="426" t="s">
        <v>95</v>
      </c>
      <c r="D17" s="427">
        <v>5.0000000000000001E-3</v>
      </c>
      <c r="E17" s="431">
        <v>87.561255000010007</v>
      </c>
      <c r="F17" s="434">
        <v>41.6654241245988</v>
      </c>
      <c r="G17" s="441">
        <f t="shared" si="0"/>
        <v>36.48276826457564</v>
      </c>
      <c r="H17" s="442">
        <f t="shared" si="1"/>
        <v>87.566255000010003</v>
      </c>
      <c r="I17" s="430"/>
      <c r="J17" s="430"/>
    </row>
    <row r="18" spans="1:10" s="24" customFormat="1" x14ac:dyDescent="0.2">
      <c r="A18" s="430"/>
      <c r="B18" s="437"/>
      <c r="C18" s="426" t="s">
        <v>96</v>
      </c>
      <c r="D18" s="427">
        <v>0</v>
      </c>
      <c r="E18" s="431">
        <v>1011.58725163733</v>
      </c>
      <c r="F18" s="434">
        <v>21.8222101117798</v>
      </c>
      <c r="G18" s="441">
        <f t="shared" si="0"/>
        <v>220.75069551627678</v>
      </c>
      <c r="H18" s="442">
        <f t="shared" si="1"/>
        <v>1011.58725163733</v>
      </c>
      <c r="I18" s="430"/>
      <c r="J18" s="430"/>
    </row>
    <row r="19" spans="1:10" s="24" customFormat="1" x14ac:dyDescent="0.2">
      <c r="A19" s="430"/>
      <c r="B19" s="437"/>
      <c r="C19" s="426" t="s">
        <v>97</v>
      </c>
      <c r="D19" s="427">
        <v>3.5999999999999997E-2</v>
      </c>
      <c r="E19" s="431">
        <v>515.10883438954897</v>
      </c>
      <c r="F19" s="434">
        <v>20.7658886988321</v>
      </c>
      <c r="G19" s="441">
        <f t="shared" si="0"/>
        <v>106.96692722718511</v>
      </c>
      <c r="H19" s="442">
        <f t="shared" si="1"/>
        <v>515.14483438954892</v>
      </c>
      <c r="I19" s="430"/>
      <c r="J19" s="430"/>
    </row>
    <row r="20" spans="1:10" s="24" customFormat="1" x14ac:dyDescent="0.2">
      <c r="A20" s="430"/>
      <c r="B20" s="437"/>
      <c r="C20" s="426" t="s">
        <v>98</v>
      </c>
      <c r="D20" s="427">
        <v>0.16700000000000001</v>
      </c>
      <c r="E20" s="431">
        <v>540.81820002192092</v>
      </c>
      <c r="F20" s="434">
        <v>16.295911669818</v>
      </c>
      <c r="G20" s="441">
        <f t="shared" si="0"/>
        <v>88.131256169871861</v>
      </c>
      <c r="H20" s="442">
        <f t="shared" si="1"/>
        <v>540.98520002192095</v>
      </c>
      <c r="I20" s="430"/>
      <c r="J20" s="430"/>
    </row>
    <row r="21" spans="1:10" s="24" customFormat="1" x14ac:dyDescent="0.2">
      <c r="A21" s="430"/>
      <c r="B21" s="437"/>
      <c r="C21" s="426" t="s">
        <v>99</v>
      </c>
      <c r="D21" s="427">
        <v>0</v>
      </c>
      <c r="E21" s="431">
        <v>0</v>
      </c>
      <c r="F21" s="434">
        <v>0</v>
      </c>
      <c r="G21" s="441">
        <f t="shared" si="0"/>
        <v>0</v>
      </c>
      <c r="H21" s="442">
        <f t="shared" si="1"/>
        <v>0</v>
      </c>
      <c r="I21" s="430"/>
      <c r="J21" s="430"/>
    </row>
    <row r="22" spans="1:10" s="24" customFormat="1" x14ac:dyDescent="0.2">
      <c r="A22" s="430"/>
      <c r="B22" s="437"/>
      <c r="C22" s="426" t="s">
        <v>100</v>
      </c>
      <c r="D22" s="427">
        <v>0</v>
      </c>
      <c r="E22" s="431">
        <v>77.299788358806609</v>
      </c>
      <c r="F22" s="434">
        <v>38.424240587003503</v>
      </c>
      <c r="G22" s="441">
        <f t="shared" si="0"/>
        <v>29.701856652232376</v>
      </c>
      <c r="H22" s="442">
        <f t="shared" si="1"/>
        <v>77.299788358806609</v>
      </c>
      <c r="I22" s="430"/>
      <c r="J22" s="430"/>
    </row>
    <row r="23" spans="1:10" s="24" customFormat="1" x14ac:dyDescent="0.2">
      <c r="A23" s="430"/>
      <c r="B23" s="437"/>
      <c r="C23" s="426" t="s">
        <v>101</v>
      </c>
      <c r="D23" s="427">
        <v>0</v>
      </c>
      <c r="E23" s="431">
        <v>0</v>
      </c>
      <c r="F23" s="434">
        <v>0</v>
      </c>
      <c r="G23" s="441">
        <f t="shared" si="0"/>
        <v>0</v>
      </c>
      <c r="H23" s="442">
        <f t="shared" si="1"/>
        <v>0</v>
      </c>
      <c r="I23" s="430"/>
      <c r="J23" s="430"/>
    </row>
    <row r="24" spans="1:10" s="24" customFormat="1" x14ac:dyDescent="0.2">
      <c r="A24" s="430"/>
      <c r="B24" s="437"/>
      <c r="C24" s="426" t="s">
        <v>102</v>
      </c>
      <c r="D24" s="427">
        <v>0.14099999999999999</v>
      </c>
      <c r="E24" s="431">
        <v>594.039305294305</v>
      </c>
      <c r="F24" s="434">
        <v>19.5931304526815</v>
      </c>
      <c r="G24" s="441">
        <f t="shared" si="0"/>
        <v>116.39089602651609</v>
      </c>
      <c r="H24" s="442">
        <f t="shared" si="1"/>
        <v>594.18030529430496</v>
      </c>
      <c r="I24" s="430"/>
      <c r="J24" s="430"/>
    </row>
    <row r="25" spans="1:10" s="24" customFormat="1" x14ac:dyDescent="0.2">
      <c r="A25" s="430"/>
      <c r="B25" s="437"/>
      <c r="C25" s="426" t="s">
        <v>103</v>
      </c>
      <c r="D25" s="427">
        <v>0</v>
      </c>
      <c r="E25" s="431">
        <v>5.5095472463543302</v>
      </c>
      <c r="F25" s="434">
        <v>63.191692679970998</v>
      </c>
      <c r="G25" s="441">
        <f t="shared" si="0"/>
        <v>3.4815761639740326</v>
      </c>
      <c r="H25" s="442">
        <f t="shared" si="1"/>
        <v>5.5095472463543302</v>
      </c>
      <c r="I25" s="430"/>
      <c r="J25" s="430"/>
    </row>
    <row r="26" spans="1:10" s="24" customFormat="1" ht="13.5" thickBot="1" x14ac:dyDescent="0.25">
      <c r="A26" s="430"/>
      <c r="B26" s="293"/>
      <c r="C26" s="432" t="s">
        <v>104</v>
      </c>
      <c r="D26" s="435">
        <v>0.86399999999999999</v>
      </c>
      <c r="E26" s="435">
        <v>45.832785808771305</v>
      </c>
      <c r="F26" s="433">
        <v>39.570308327168803</v>
      </c>
      <c r="G26" s="331">
        <f t="shared" si="0"/>
        <v>18.136174659461673</v>
      </c>
      <c r="H26" s="339">
        <f t="shared" si="1"/>
        <v>46.696785808771303</v>
      </c>
      <c r="I26" s="430"/>
      <c r="J26" s="430"/>
    </row>
    <row r="27" spans="1:10" s="24" customFormat="1" x14ac:dyDescent="0.2">
      <c r="A27" s="430"/>
      <c r="B27" s="430"/>
      <c r="C27" s="428"/>
      <c r="D27" s="428"/>
      <c r="E27" s="428"/>
      <c r="F27" s="428"/>
      <c r="G27" s="428"/>
      <c r="H27" s="430"/>
      <c r="I27" s="430"/>
      <c r="J27" s="430"/>
    </row>
    <row r="28" spans="1:10" s="24" customFormat="1" x14ac:dyDescent="0.2">
      <c r="A28" s="430"/>
      <c r="B28" s="430"/>
      <c r="C28" s="430"/>
      <c r="D28" s="430"/>
      <c r="E28" s="430"/>
      <c r="F28" s="430"/>
      <c r="G28" s="430"/>
      <c r="H28" s="430"/>
      <c r="I28" s="430"/>
      <c r="J28" s="430"/>
    </row>
    <row r="29" spans="1:10" x14ac:dyDescent="0.2">
      <c r="B29" s="825" t="s">
        <v>693</v>
      </c>
      <c r="C29" s="826"/>
      <c r="D29" s="826"/>
      <c r="E29" s="826"/>
      <c r="F29" s="826"/>
      <c r="G29" s="826"/>
      <c r="H29" s="826"/>
    </row>
    <row r="30" spans="1:10" x14ac:dyDescent="0.2">
      <c r="B30" s="282"/>
      <c r="C30" s="282" t="s">
        <v>612</v>
      </c>
      <c r="D30" s="440" t="s">
        <v>78</v>
      </c>
      <c r="E30" s="440" t="s">
        <v>308</v>
      </c>
      <c r="F30" s="440" t="s">
        <v>82</v>
      </c>
      <c r="G30" s="440" t="s">
        <v>309</v>
      </c>
      <c r="H30" s="440" t="s">
        <v>486</v>
      </c>
    </row>
    <row r="31" spans="1:10" x14ac:dyDescent="0.2">
      <c r="B31" s="436"/>
      <c r="C31" s="426" t="s">
        <v>106</v>
      </c>
      <c r="D31" s="455">
        <v>0.38700000000000001</v>
      </c>
      <c r="E31" s="453">
        <v>17.459329751634701</v>
      </c>
      <c r="F31" s="434">
        <v>6.6761263737734602</v>
      </c>
      <c r="G31" s="451">
        <f>E31*F31/100</f>
        <v>1.1656069182329607</v>
      </c>
      <c r="H31" s="452">
        <f>SUM(D31,E31)</f>
        <v>17.846329751634702</v>
      </c>
    </row>
    <row r="32" spans="1:10" x14ac:dyDescent="0.2">
      <c r="B32" s="437"/>
      <c r="C32" s="426" t="s">
        <v>92</v>
      </c>
      <c r="D32" s="455">
        <v>0.37</v>
      </c>
      <c r="E32" s="453">
        <v>4.0199774017827998</v>
      </c>
      <c r="F32" s="434">
        <v>15.439650218731099</v>
      </c>
      <c r="G32" s="451">
        <f>E32*F32/100</f>
        <v>0.62067044970729879</v>
      </c>
      <c r="H32" s="452">
        <f>SUM(D32,E32)</f>
        <v>4.3899774017827999</v>
      </c>
    </row>
    <row r="33" spans="2:8" x14ac:dyDescent="0.2">
      <c r="B33" s="437"/>
      <c r="C33" s="426" t="s">
        <v>105</v>
      </c>
      <c r="D33" s="455">
        <v>1.7000000000000001E-2</v>
      </c>
      <c r="E33" s="453">
        <v>13.453741443290701</v>
      </c>
      <c r="F33" s="434">
        <v>7.4741805163400903</v>
      </c>
      <c r="G33" s="451">
        <f>E33*F33/100</f>
        <v>1.0055569216732057</v>
      </c>
      <c r="H33" s="452">
        <f>SUM(D33,E33)</f>
        <v>13.4707414432907</v>
      </c>
    </row>
    <row r="34" spans="2:8" x14ac:dyDescent="0.2">
      <c r="B34" s="437"/>
      <c r="C34" s="426" t="s">
        <v>84</v>
      </c>
      <c r="D34" s="455">
        <v>0.26100000000000001</v>
      </c>
      <c r="E34" s="458">
        <v>0.70106836743462098</v>
      </c>
      <c r="F34" s="434">
        <v>45.409035850600802</v>
      </c>
      <c r="G34" s="451">
        <f t="shared" ref="G34:G52" si="2">E34*F34/100</f>
        <v>0.3183483863056088</v>
      </c>
      <c r="H34" s="452">
        <f>SUM(D34,E34)</f>
        <v>0.96206836743462099</v>
      </c>
    </row>
    <row r="35" spans="2:8" x14ac:dyDescent="0.2">
      <c r="B35" s="437"/>
      <c r="C35" s="426" t="s">
        <v>85</v>
      </c>
      <c r="D35" s="455">
        <v>8.9999999999999993E-3</v>
      </c>
      <c r="E35" s="458">
        <v>0.46963245029488598</v>
      </c>
      <c r="F35" s="434">
        <v>40.614768196772701</v>
      </c>
      <c r="G35" s="451">
        <f t="shared" si="2"/>
        <v>0.19074013106409171</v>
      </c>
      <c r="H35" s="452">
        <f t="shared" ref="H35:H52" si="3">SUM(D35,E35)</f>
        <v>0.47863245029488599</v>
      </c>
    </row>
    <row r="36" spans="2:8" x14ac:dyDescent="0.2">
      <c r="B36" s="437"/>
      <c r="C36" s="426" t="s">
        <v>86</v>
      </c>
      <c r="D36" s="455">
        <v>1E-3</v>
      </c>
      <c r="E36" s="458">
        <v>0</v>
      </c>
      <c r="F36" s="434">
        <v>0</v>
      </c>
      <c r="G36" s="451">
        <f t="shared" si="2"/>
        <v>0</v>
      </c>
      <c r="H36" s="452">
        <f t="shared" si="3"/>
        <v>1E-3</v>
      </c>
    </row>
    <row r="37" spans="2:8" x14ac:dyDescent="0.2">
      <c r="B37" s="437"/>
      <c r="C37" s="426" t="s">
        <v>87</v>
      </c>
      <c r="D37" s="455">
        <v>8.0000000000000002E-3</v>
      </c>
      <c r="E37" s="458">
        <v>0</v>
      </c>
      <c r="F37" s="434">
        <v>0</v>
      </c>
      <c r="G37" s="451">
        <f t="shared" si="2"/>
        <v>0</v>
      </c>
      <c r="H37" s="452">
        <f t="shared" si="3"/>
        <v>8.0000000000000002E-3</v>
      </c>
    </row>
    <row r="38" spans="2:8" x14ac:dyDescent="0.2">
      <c r="B38" s="437"/>
      <c r="C38" s="426" t="s">
        <v>88</v>
      </c>
      <c r="D38" s="455">
        <v>4.3999999999999997E-2</v>
      </c>
      <c r="E38" s="458">
        <v>2.8482625561808099</v>
      </c>
      <c r="F38" s="434">
        <v>17.787326099839301</v>
      </c>
      <c r="G38" s="451">
        <f t="shared" si="2"/>
        <v>0.50662974904749924</v>
      </c>
      <c r="H38" s="452">
        <f t="shared" si="3"/>
        <v>2.89226255618081</v>
      </c>
    </row>
    <row r="39" spans="2:8" x14ac:dyDescent="0.2">
      <c r="B39" s="437"/>
      <c r="C39" s="426" t="s">
        <v>89</v>
      </c>
      <c r="D39" s="455">
        <v>5.0000000000000001E-3</v>
      </c>
      <c r="E39" s="458">
        <v>2.0701114039829799E-2</v>
      </c>
      <c r="F39" s="434">
        <v>73.713800833260606</v>
      </c>
      <c r="G39" s="451">
        <f t="shared" si="2"/>
        <v>1.5259577973586286E-2</v>
      </c>
      <c r="H39" s="452">
        <f t="shared" si="3"/>
        <v>2.57011140398298E-2</v>
      </c>
    </row>
    <row r="40" spans="2:8" x14ac:dyDescent="0.2">
      <c r="B40" s="437"/>
      <c r="C40" s="426" t="s">
        <v>90</v>
      </c>
      <c r="D40" s="455">
        <v>3.1E-2</v>
      </c>
      <c r="E40" s="458">
        <v>0</v>
      </c>
      <c r="F40" s="434">
        <v>0</v>
      </c>
      <c r="G40" s="451">
        <f t="shared" si="2"/>
        <v>0</v>
      </c>
      <c r="H40" s="452">
        <f t="shared" si="3"/>
        <v>3.1E-2</v>
      </c>
    </row>
    <row r="41" spans="2:8" x14ac:dyDescent="0.2">
      <c r="B41" s="437"/>
      <c r="C41" s="426" t="s">
        <v>91</v>
      </c>
      <c r="D41" s="455">
        <v>1.0999999999999999E-2</v>
      </c>
      <c r="E41" s="458">
        <v>6.0326422655961904E-3</v>
      </c>
      <c r="F41" s="434">
        <v>86.738404010321503</v>
      </c>
      <c r="G41" s="451">
        <f t="shared" si="2"/>
        <v>5.2326176208302355E-3</v>
      </c>
      <c r="H41" s="452">
        <f t="shared" si="3"/>
        <v>1.7032642265596191E-2</v>
      </c>
    </row>
    <row r="42" spans="2:8" x14ac:dyDescent="0.2">
      <c r="B42" s="437"/>
      <c r="C42" s="426" t="s">
        <v>94</v>
      </c>
      <c r="D42" s="455">
        <v>2E-3</v>
      </c>
      <c r="E42" s="458">
        <v>2.73032031647669</v>
      </c>
      <c r="F42" s="434">
        <v>19.6827007059427</v>
      </c>
      <c r="G42" s="451">
        <f t="shared" si="2"/>
        <v>0.53740077620565441</v>
      </c>
      <c r="H42" s="452">
        <f t="shared" si="3"/>
        <v>2.7323203164766898</v>
      </c>
    </row>
    <row r="43" spans="2:8" x14ac:dyDescent="0.2">
      <c r="B43" s="437"/>
      <c r="C43" s="426" t="s">
        <v>95</v>
      </c>
      <c r="D43" s="455">
        <v>0</v>
      </c>
      <c r="E43" s="458">
        <v>0.14693151790949802</v>
      </c>
      <c r="F43" s="434">
        <v>41.468171535806697</v>
      </c>
      <c r="G43" s="451">
        <f t="shared" si="2"/>
        <v>6.0929813886875177E-2</v>
      </c>
      <c r="H43" s="452">
        <f t="shared" si="3"/>
        <v>0.14693151790949802</v>
      </c>
    </row>
    <row r="44" spans="2:8" x14ac:dyDescent="0.2">
      <c r="B44" s="437"/>
      <c r="C44" s="426" t="s">
        <v>96</v>
      </c>
      <c r="D44" s="455">
        <v>0</v>
      </c>
      <c r="E44" s="458">
        <v>2.8790345257101997</v>
      </c>
      <c r="F44" s="434">
        <v>17.770238279485898</v>
      </c>
      <c r="G44" s="451">
        <f t="shared" si="2"/>
        <v>0.51161129536736916</v>
      </c>
      <c r="H44" s="452">
        <f t="shared" si="3"/>
        <v>2.8790345257101997</v>
      </c>
    </row>
    <row r="45" spans="2:8" x14ac:dyDescent="0.2">
      <c r="B45" s="437"/>
      <c r="C45" s="426" t="s">
        <v>97</v>
      </c>
      <c r="D45" s="455">
        <v>0</v>
      </c>
      <c r="E45" s="458">
        <v>1.4528889261134701</v>
      </c>
      <c r="F45" s="434">
        <v>19.872918250620799</v>
      </c>
      <c r="G45" s="451">
        <f t="shared" si="2"/>
        <v>0.28873142855885237</v>
      </c>
      <c r="H45" s="452">
        <f t="shared" si="3"/>
        <v>1.4528889261134701</v>
      </c>
    </row>
    <row r="46" spans="2:8" x14ac:dyDescent="0.2">
      <c r="B46" s="437"/>
      <c r="C46" s="426" t="s">
        <v>98</v>
      </c>
      <c r="D46" s="455">
        <v>8.9999999999999993E-3</v>
      </c>
      <c r="E46" s="458">
        <v>3.3972821977651702</v>
      </c>
      <c r="F46" s="434">
        <v>15.5796662697645</v>
      </c>
      <c r="G46" s="451">
        <f t="shared" si="2"/>
        <v>0.52928522865393435</v>
      </c>
      <c r="H46" s="452">
        <f t="shared" si="3"/>
        <v>3.4062821977651701</v>
      </c>
    </row>
    <row r="47" spans="2:8" x14ac:dyDescent="0.2">
      <c r="B47" s="437"/>
      <c r="C47" s="426" t="s">
        <v>99</v>
      </c>
      <c r="D47" s="455">
        <v>0</v>
      </c>
      <c r="E47" s="458">
        <v>0</v>
      </c>
      <c r="F47" s="434">
        <v>0</v>
      </c>
      <c r="G47" s="451">
        <f t="shared" si="2"/>
        <v>0</v>
      </c>
      <c r="H47" s="452">
        <f t="shared" si="3"/>
        <v>0</v>
      </c>
    </row>
    <row r="48" spans="2:8" x14ac:dyDescent="0.2">
      <c r="B48" s="437"/>
      <c r="C48" s="426" t="s">
        <v>100</v>
      </c>
      <c r="D48" s="455">
        <v>0</v>
      </c>
      <c r="E48" s="458">
        <v>0.41990975683339199</v>
      </c>
      <c r="F48" s="434">
        <v>38.265079619673301</v>
      </c>
      <c r="G48" s="451">
        <f t="shared" si="2"/>
        <v>0.160678802783074</v>
      </c>
      <c r="H48" s="452">
        <f t="shared" si="3"/>
        <v>0.41990975683339199</v>
      </c>
    </row>
    <row r="49" spans="2:8" x14ac:dyDescent="0.2">
      <c r="B49" s="437"/>
      <c r="C49" s="426" t="s">
        <v>101</v>
      </c>
      <c r="D49" s="455">
        <v>0</v>
      </c>
      <c r="E49" s="458">
        <v>0</v>
      </c>
      <c r="F49" s="434">
        <v>0</v>
      </c>
      <c r="G49" s="451">
        <f t="shared" si="2"/>
        <v>0</v>
      </c>
      <c r="H49" s="452">
        <f t="shared" si="3"/>
        <v>0</v>
      </c>
    </row>
    <row r="50" spans="2:8" x14ac:dyDescent="0.2">
      <c r="B50" s="437"/>
      <c r="C50" s="426" t="s">
        <v>102</v>
      </c>
      <c r="D50" s="455">
        <v>0</v>
      </c>
      <c r="E50" s="458">
        <v>2.1766424815773497</v>
      </c>
      <c r="F50" s="434">
        <v>20.3251491711281</v>
      </c>
      <c r="G50" s="451">
        <f t="shared" si="2"/>
        <v>0.4424058313027408</v>
      </c>
      <c r="H50" s="452">
        <f t="shared" si="3"/>
        <v>2.1766424815773497</v>
      </c>
    </row>
    <row r="51" spans="2:8" x14ac:dyDescent="0.2">
      <c r="B51" s="437"/>
      <c r="C51" s="426" t="s">
        <v>103</v>
      </c>
      <c r="D51" s="455">
        <v>0</v>
      </c>
      <c r="E51" s="458">
        <v>1.04859704310663E-2</v>
      </c>
      <c r="F51" s="434">
        <v>63.740984936366203</v>
      </c>
      <c r="G51" s="451">
        <f t="shared" si="2"/>
        <v>6.6838608328977844E-3</v>
      </c>
      <c r="H51" s="452">
        <f t="shared" si="3"/>
        <v>1.04859704310663E-2</v>
      </c>
    </row>
    <row r="52" spans="2:8" ht="13.5" thickBot="1" x14ac:dyDescent="0.25">
      <c r="B52" s="293"/>
      <c r="C52" s="432" t="s">
        <v>104</v>
      </c>
      <c r="D52" s="448">
        <v>6.0000000000000001E-3</v>
      </c>
      <c r="E52" s="448">
        <v>0.21180199791316801</v>
      </c>
      <c r="F52" s="433">
        <v>38.539457248920897</v>
      </c>
      <c r="G52" s="449">
        <f t="shared" si="2"/>
        <v>8.1627340438105711E-2</v>
      </c>
      <c r="H52" s="450">
        <f t="shared" si="3"/>
        <v>0.21780199791316801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8" customFormat="1" ht="20.100000000000001" customHeight="1" x14ac:dyDescent="0.2">
      <c r="B5" s="917" t="str">
        <f>Index!$B$4</f>
        <v>Cumbria and Lancashire</v>
      </c>
      <c r="C5" s="918"/>
      <c r="D5" s="921" t="s">
        <v>213</v>
      </c>
      <c r="E5" s="921"/>
      <c r="F5" s="921"/>
      <c r="G5" s="921"/>
      <c r="H5" s="921"/>
      <c r="I5" s="921"/>
      <c r="J5" s="921"/>
      <c r="K5" s="921"/>
      <c r="L5" s="922"/>
    </row>
    <row r="6" spans="2:12" s="308" customFormat="1" ht="20.100000000000001" customHeight="1" x14ac:dyDescent="0.2">
      <c r="B6" s="919"/>
      <c r="C6" s="920"/>
      <c r="D6" s="309" t="s">
        <v>214</v>
      </c>
      <c r="E6" s="310" t="s">
        <v>215</v>
      </c>
      <c r="F6" s="310" t="s">
        <v>216</v>
      </c>
      <c r="G6" s="310" t="s">
        <v>217</v>
      </c>
      <c r="H6" s="310" t="s">
        <v>218</v>
      </c>
      <c r="I6" s="310" t="s">
        <v>219</v>
      </c>
      <c r="J6" s="310" t="s">
        <v>220</v>
      </c>
      <c r="K6" s="310" t="s">
        <v>221</v>
      </c>
      <c r="L6" s="311" t="s">
        <v>80</v>
      </c>
    </row>
    <row r="7" spans="2:12" s="308" customFormat="1" ht="20.100000000000001" customHeight="1" x14ac:dyDescent="0.2">
      <c r="B7" s="915" t="s">
        <v>331</v>
      </c>
      <c r="C7" s="311" t="s">
        <v>223</v>
      </c>
      <c r="D7" s="312">
        <v>79.82923554585885</v>
      </c>
      <c r="E7" s="312">
        <v>84.606066989677686</v>
      </c>
      <c r="F7" s="312">
        <v>86.131580342469377</v>
      </c>
      <c r="G7" s="312">
        <v>87.023365074038338</v>
      </c>
      <c r="H7" s="312">
        <v>84.989247311827953</v>
      </c>
      <c r="I7" s="312">
        <v>76.820954431288129</v>
      </c>
      <c r="J7" s="312">
        <v>67.569269521410575</v>
      </c>
      <c r="K7" s="312">
        <v>49.677419354838712</v>
      </c>
      <c r="L7" s="313">
        <v>83.597479811873271</v>
      </c>
    </row>
    <row r="8" spans="2:12" s="308" customFormat="1" ht="20.100000000000001" customHeight="1" x14ac:dyDescent="0.2">
      <c r="B8" s="923"/>
      <c r="C8" s="311" t="s">
        <v>224</v>
      </c>
      <c r="D8" s="312">
        <v>65.072493643922215</v>
      </c>
      <c r="E8" s="312">
        <v>65.230288836846213</v>
      </c>
      <c r="F8" s="312">
        <v>64.302689180737957</v>
      </c>
      <c r="G8" s="312">
        <v>60.214096029821697</v>
      </c>
      <c r="H8" s="312">
        <v>58.394407633528168</v>
      </c>
      <c r="I8" s="312">
        <v>52.464693885404245</v>
      </c>
      <c r="J8" s="312">
        <v>45.487042001787309</v>
      </c>
      <c r="K8" s="312">
        <v>19.342125208428072</v>
      </c>
      <c r="L8" s="313">
        <v>58.162819424720382</v>
      </c>
    </row>
    <row r="9" spans="2:12" s="308" customFormat="1" ht="20.100000000000001" customHeight="1" x14ac:dyDescent="0.2">
      <c r="B9" s="915" t="s">
        <v>222</v>
      </c>
      <c r="C9" s="311" t="s">
        <v>223</v>
      </c>
      <c r="D9" s="312">
        <v>82.661290322580655</v>
      </c>
      <c r="E9" s="312">
        <v>86.260690528983204</v>
      </c>
      <c r="F9" s="312">
        <v>86.984454314720821</v>
      </c>
      <c r="G9" s="312">
        <v>85.891354246365722</v>
      </c>
      <c r="H9" s="312">
        <v>82.041986341792423</v>
      </c>
      <c r="I9" s="312">
        <v>78.632096557890037</v>
      </c>
      <c r="J9" s="312">
        <v>76.991942703670546</v>
      </c>
      <c r="K9" s="312">
        <v>43.521126760563376</v>
      </c>
      <c r="L9" s="313">
        <v>83.684801130460087</v>
      </c>
    </row>
    <row r="10" spans="2:12" s="308" customFormat="1" ht="20.100000000000001" customHeight="1" x14ac:dyDescent="0.2">
      <c r="B10" s="923"/>
      <c r="C10" s="311" t="s">
        <v>224</v>
      </c>
      <c r="D10" s="312">
        <v>58.505854231657416</v>
      </c>
      <c r="E10" s="312">
        <v>57.522559474979495</v>
      </c>
      <c r="F10" s="312">
        <v>57.730029681249192</v>
      </c>
      <c r="G10" s="312">
        <v>56.485013623978197</v>
      </c>
      <c r="H10" s="312">
        <v>58.422745574375234</v>
      </c>
      <c r="I10" s="312">
        <v>54.859008607895518</v>
      </c>
      <c r="J10" s="312">
        <v>51.62924321463673</v>
      </c>
      <c r="K10" s="312">
        <v>35.967068075694272</v>
      </c>
      <c r="L10" s="313">
        <v>56.384651340670544</v>
      </c>
    </row>
    <row r="11" spans="2:12" s="308" customFormat="1" ht="20.100000000000001" customHeight="1" x14ac:dyDescent="0.2">
      <c r="B11" s="915" t="s">
        <v>225</v>
      </c>
      <c r="C11" s="311" t="s">
        <v>223</v>
      </c>
      <c r="D11" s="312">
        <v>82.084407316542965</v>
      </c>
      <c r="E11" s="312">
        <v>86.135673749505088</v>
      </c>
      <c r="F11" s="312">
        <v>87.625792023853904</v>
      </c>
      <c r="G11" s="312">
        <v>88.888888888888886</v>
      </c>
      <c r="H11" s="312">
        <v>84.623319211641189</v>
      </c>
      <c r="I11" s="312">
        <v>72.035427259307866</v>
      </c>
      <c r="J11" s="312">
        <v>58.841463414634141</v>
      </c>
      <c r="K11" s="312">
        <v>44.236453201970441</v>
      </c>
      <c r="L11" s="313">
        <v>84.666662008343053</v>
      </c>
    </row>
    <row r="12" spans="2:12" s="308" customFormat="1" ht="20.100000000000001" customHeight="1" x14ac:dyDescent="0.2">
      <c r="B12" s="923"/>
      <c r="C12" s="311" t="s">
        <v>224</v>
      </c>
      <c r="D12" s="312">
        <v>81.322169155431951</v>
      </c>
      <c r="E12" s="312">
        <v>82.722071665161096</v>
      </c>
      <c r="F12" s="312">
        <v>84.168319012998467</v>
      </c>
      <c r="G12" s="312">
        <v>82.931359634575102</v>
      </c>
      <c r="H12" s="312">
        <v>78.555207297160337</v>
      </c>
      <c r="I12" s="312">
        <v>67.364174287251217</v>
      </c>
      <c r="J12" s="312">
        <v>48.168964089214931</v>
      </c>
      <c r="K12" s="312">
        <v>39.618114565630314</v>
      </c>
      <c r="L12" s="313">
        <v>76.706261803616371</v>
      </c>
    </row>
    <row r="13" spans="2:12" s="308" customFormat="1" ht="20.100000000000001" customHeight="1" x14ac:dyDescent="0.2">
      <c r="B13" s="915" t="s">
        <v>226</v>
      </c>
      <c r="C13" s="311" t="s">
        <v>223</v>
      </c>
      <c r="D13" s="312">
        <v>90.758482343582472</v>
      </c>
      <c r="E13" s="312">
        <v>92.884415133634164</v>
      </c>
      <c r="F13" s="312">
        <v>93.156718799872323</v>
      </c>
      <c r="G13" s="312">
        <v>93.028733971866046</v>
      </c>
      <c r="H13" s="312">
        <v>90.979045438646693</v>
      </c>
      <c r="I13" s="312">
        <v>83.216683330952719</v>
      </c>
      <c r="J13" s="312">
        <v>67.81946072684643</v>
      </c>
      <c r="K13" s="312">
        <v>50.262565641410347</v>
      </c>
      <c r="L13" s="313">
        <v>90.97414604972812</v>
      </c>
    </row>
    <row r="14" spans="2:12" s="308" customFormat="1" ht="20.100000000000001" customHeight="1" x14ac:dyDescent="0.2">
      <c r="B14" s="923"/>
      <c r="C14" s="311" t="s">
        <v>224</v>
      </c>
      <c r="D14" s="312">
        <v>74.948469466235963</v>
      </c>
      <c r="E14" s="312">
        <v>77.385232300884951</v>
      </c>
      <c r="F14" s="312">
        <v>78.605942793668433</v>
      </c>
      <c r="G14" s="312">
        <v>73.783503266377679</v>
      </c>
      <c r="H14" s="312">
        <v>63.887711772794496</v>
      </c>
      <c r="I14" s="312">
        <v>50.091230599418822</v>
      </c>
      <c r="J14" s="312">
        <v>42.727689253169068</v>
      </c>
      <c r="K14" s="312">
        <v>49.830565201020796</v>
      </c>
      <c r="L14" s="313">
        <v>64.646729825362399</v>
      </c>
    </row>
    <row r="15" spans="2:12" s="308" customFormat="1" ht="20.100000000000001" customHeight="1" x14ac:dyDescent="0.2">
      <c r="B15" s="915" t="s">
        <v>227</v>
      </c>
      <c r="C15" s="311" t="s">
        <v>223</v>
      </c>
      <c r="D15" s="312">
        <v>82.857273225041055</v>
      </c>
      <c r="E15" s="312">
        <v>90.187376725838263</v>
      </c>
      <c r="F15" s="312">
        <v>90.947854668206446</v>
      </c>
      <c r="G15" s="312">
        <v>90.59990978800181</v>
      </c>
      <c r="H15" s="312">
        <v>87.265547877591302</v>
      </c>
      <c r="I15" s="312">
        <v>77.715546503733876</v>
      </c>
      <c r="J15" s="312">
        <v>68.090328915071183</v>
      </c>
      <c r="K15" s="312">
        <v>40.445859872611464</v>
      </c>
      <c r="L15" s="313">
        <v>86.773026705420349</v>
      </c>
    </row>
    <row r="16" spans="2:12" s="308" customFormat="1" ht="20.100000000000001" customHeight="1" x14ac:dyDescent="0.2">
      <c r="B16" s="923"/>
      <c r="C16" s="311" t="s">
        <v>224</v>
      </c>
      <c r="D16" s="312">
        <v>72.912773179755135</v>
      </c>
      <c r="E16" s="312">
        <v>80.568102849200827</v>
      </c>
      <c r="F16" s="312">
        <v>79.440727655416083</v>
      </c>
      <c r="G16" s="312">
        <v>75.95334991333182</v>
      </c>
      <c r="H16" s="312">
        <v>70.010717866568328</v>
      </c>
      <c r="I16" s="312">
        <v>61.48025537952234</v>
      </c>
      <c r="J16" s="312">
        <v>52.78263686426952</v>
      </c>
      <c r="K16" s="312">
        <v>31.585108873800046</v>
      </c>
      <c r="L16" s="313">
        <v>68.281938325991192</v>
      </c>
    </row>
    <row r="17" spans="2:12" s="308" customFormat="1" ht="20.100000000000001" customHeight="1" x14ac:dyDescent="0.2">
      <c r="B17" s="915" t="s">
        <v>228</v>
      </c>
      <c r="C17" s="311" t="s">
        <v>223</v>
      </c>
      <c r="D17" s="312">
        <v>81.72114340851526</v>
      </c>
      <c r="E17" s="312">
        <v>88.679675043656516</v>
      </c>
      <c r="F17" s="312">
        <v>90</v>
      </c>
      <c r="G17" s="312">
        <v>89.635891456434166</v>
      </c>
      <c r="H17" s="312">
        <v>86.894225044651719</v>
      </c>
      <c r="I17" s="312">
        <v>82.374100719424462</v>
      </c>
      <c r="J17" s="312">
        <v>74.928977272727266</v>
      </c>
      <c r="K17" s="312">
        <v>44.32314410480349</v>
      </c>
      <c r="L17" s="313">
        <v>86.266866796342526</v>
      </c>
    </row>
    <row r="18" spans="2:12" s="308" customFormat="1" ht="20.100000000000001" customHeight="1" x14ac:dyDescent="0.2">
      <c r="B18" s="916"/>
      <c r="C18" s="314" t="s">
        <v>224</v>
      </c>
      <c r="D18" s="315">
        <v>51.54045101864876</v>
      </c>
      <c r="E18" s="315">
        <v>59.306514560192134</v>
      </c>
      <c r="F18" s="315">
        <v>62.401547602597759</v>
      </c>
      <c r="G18" s="315">
        <v>61.49415435252169</v>
      </c>
      <c r="H18" s="315">
        <v>54.749609703374567</v>
      </c>
      <c r="I18" s="315">
        <v>45.049177778641678</v>
      </c>
      <c r="J18" s="315">
        <v>34.310585530097725</v>
      </c>
      <c r="K18" s="315">
        <v>22.469650703805765</v>
      </c>
      <c r="L18" s="316">
        <v>50.422193241302217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topLeftCell="A4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489</v>
      </c>
    </row>
    <row r="5" spans="2:20" ht="15" customHeight="1" x14ac:dyDescent="0.2">
      <c r="B5" s="924" t="s">
        <v>213</v>
      </c>
      <c r="C5" s="926" t="s">
        <v>331</v>
      </c>
      <c r="D5" s="926"/>
      <c r="E5" s="926"/>
      <c r="F5" s="926" t="s">
        <v>222</v>
      </c>
      <c r="G5" s="926"/>
      <c r="H5" s="926"/>
      <c r="I5" s="926" t="s">
        <v>225</v>
      </c>
      <c r="J5" s="926"/>
      <c r="K5" s="926"/>
      <c r="L5" s="926" t="s">
        <v>226</v>
      </c>
      <c r="M5" s="926"/>
      <c r="N5" s="926"/>
      <c r="O5" s="926" t="s">
        <v>227</v>
      </c>
      <c r="P5" s="926"/>
      <c r="Q5" s="926"/>
      <c r="R5" s="926" t="s">
        <v>228</v>
      </c>
      <c r="S5" s="926"/>
      <c r="T5" s="927"/>
    </row>
    <row r="6" spans="2:20" ht="15" customHeight="1" x14ac:dyDescent="0.2">
      <c r="B6" s="925"/>
      <c r="C6" s="38" t="s">
        <v>78</v>
      </c>
      <c r="D6" s="928" t="s">
        <v>79</v>
      </c>
      <c r="E6" s="928"/>
      <c r="F6" s="38" t="s">
        <v>78</v>
      </c>
      <c r="G6" s="928" t="s">
        <v>79</v>
      </c>
      <c r="H6" s="928"/>
      <c r="I6" s="38" t="s">
        <v>78</v>
      </c>
      <c r="J6" s="928" t="s">
        <v>79</v>
      </c>
      <c r="K6" s="928"/>
      <c r="L6" s="38" t="s">
        <v>78</v>
      </c>
      <c r="M6" s="928" t="s">
        <v>79</v>
      </c>
      <c r="N6" s="928"/>
      <c r="O6" s="38" t="s">
        <v>78</v>
      </c>
      <c r="P6" s="928" t="s">
        <v>79</v>
      </c>
      <c r="Q6" s="928"/>
      <c r="R6" s="38" t="s">
        <v>78</v>
      </c>
      <c r="S6" s="928" t="s">
        <v>79</v>
      </c>
      <c r="T6" s="929"/>
    </row>
    <row r="7" spans="2:20" ht="30" customHeight="1" x14ac:dyDescent="0.2">
      <c r="B7" s="925"/>
      <c r="C7" s="912" t="s">
        <v>748</v>
      </c>
      <c r="D7" s="912"/>
      <c r="E7" s="150" t="s">
        <v>82</v>
      </c>
      <c r="F7" s="912" t="s">
        <v>748</v>
      </c>
      <c r="G7" s="912"/>
      <c r="H7" s="150" t="s">
        <v>82</v>
      </c>
      <c r="I7" s="912" t="s">
        <v>748</v>
      </c>
      <c r="J7" s="912"/>
      <c r="K7" s="150" t="s">
        <v>82</v>
      </c>
      <c r="L7" s="912" t="s">
        <v>748</v>
      </c>
      <c r="M7" s="912"/>
      <c r="N7" s="150" t="s">
        <v>82</v>
      </c>
      <c r="O7" s="912" t="s">
        <v>748</v>
      </c>
      <c r="P7" s="912"/>
      <c r="Q7" s="150" t="s">
        <v>82</v>
      </c>
      <c r="R7" s="912" t="s">
        <v>748</v>
      </c>
      <c r="S7" s="912"/>
      <c r="T7" s="151" t="s">
        <v>82</v>
      </c>
    </row>
    <row r="8" spans="2:20" ht="15" customHeight="1" x14ac:dyDescent="0.2">
      <c r="B8" s="152" t="str">
        <f>Index!$B$4</f>
        <v>Cumbria and Lancashire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2" t="s">
        <v>214</v>
      </c>
      <c r="C9" s="193">
        <f>'Section 9 chart data'!$C$114</f>
        <v>47.667999999999999</v>
      </c>
      <c r="D9" s="193">
        <f>'Section 9 chart data'!$C$128</f>
        <v>29.106000000000002</v>
      </c>
      <c r="E9" s="703">
        <f>'Section 9 chart data'!$D$128</f>
        <v>12.77</v>
      </c>
      <c r="F9" s="193">
        <f>'Section 9 chart data'!$D$114</f>
        <v>29.015999999999998</v>
      </c>
      <c r="G9" s="193">
        <f>'Section 9 chart data'!$E$128</f>
        <v>24.683</v>
      </c>
      <c r="H9" s="154">
        <f>'Section 9 chart data'!$F$128</f>
        <v>13.61</v>
      </c>
      <c r="I9" s="193">
        <f>'Section 9 chart data'!$E$114</f>
        <v>32.201000000000001</v>
      </c>
      <c r="J9" s="193">
        <f>'Section 9 chart data'!$G$128</f>
        <v>33.082000000000001</v>
      </c>
      <c r="K9" s="154">
        <f>'Section 9 chart data'!$H$128</f>
        <v>18.66</v>
      </c>
      <c r="L9" s="193">
        <f>'Section 9 chart data'!$F$114</f>
        <v>28.913</v>
      </c>
      <c r="M9" s="193">
        <f>'Section 9 chart data'!$I$128</f>
        <v>32.505000000000003</v>
      </c>
      <c r="N9" s="154">
        <f>'Section 9 chart data'!$J$128</f>
        <v>21.68</v>
      </c>
      <c r="O9" s="193">
        <f>'Section 9 chart data'!$G$114</f>
        <v>21.916</v>
      </c>
      <c r="P9" s="193">
        <f>'Section 9 chart data'!$K$128</f>
        <v>26.219000000000001</v>
      </c>
      <c r="Q9" s="154">
        <f>'Section 9 chart data'!$L$128</f>
        <v>21.69</v>
      </c>
      <c r="R9" s="193">
        <f>'Section 9 chart data'!$H$114</f>
        <v>33.164000000000001</v>
      </c>
      <c r="S9" s="193">
        <f>'Section 9 chart data'!$M$128</f>
        <v>22.039000000000001</v>
      </c>
      <c r="T9" s="159">
        <f>'Section 9 chart data'!$N$128</f>
        <v>14.17</v>
      </c>
    </row>
    <row r="10" spans="2:20" ht="15" customHeight="1" x14ac:dyDescent="0.2">
      <c r="B10" s="157" t="s">
        <v>215</v>
      </c>
      <c r="C10" s="193">
        <f>'Section 9 chart data'!$C$115</f>
        <v>18.988</v>
      </c>
      <c r="D10" s="193">
        <f>'Section 9 chart data'!$C$129</f>
        <v>12.81</v>
      </c>
      <c r="E10" s="703">
        <f>'Section 9 chart data'!$D$129</f>
        <v>11.87</v>
      </c>
      <c r="F10" s="193">
        <f>'Section 9 chart data'!$D$115</f>
        <v>12.628</v>
      </c>
      <c r="G10" s="193">
        <f>'Section 9 chart data'!$E$129</f>
        <v>12.19</v>
      </c>
      <c r="H10" s="154">
        <f>'Section 9 chart data'!$F$129</f>
        <v>14.6</v>
      </c>
      <c r="I10" s="193">
        <f>'Section 9 chart data'!$E$115</f>
        <v>15.154</v>
      </c>
      <c r="J10" s="193">
        <f>'Section 9 chart data'!$G$129</f>
        <v>16.605</v>
      </c>
      <c r="K10" s="154">
        <f>'Section 9 chart data'!$H$129</f>
        <v>19.600000000000001</v>
      </c>
      <c r="L10" s="193">
        <f>'Section 9 chart data'!$F$115</f>
        <v>14.404999999999999</v>
      </c>
      <c r="M10" s="193">
        <f>'Section 9 chart data'!$I$129</f>
        <v>14.464</v>
      </c>
      <c r="N10" s="154">
        <f>'Section 9 chart data'!$J$129</f>
        <v>23.36</v>
      </c>
      <c r="O10" s="193">
        <f>'Section 9 chart data'!$G$115</f>
        <v>10.14</v>
      </c>
      <c r="P10" s="193">
        <f>'Section 9 chart data'!$K$129</f>
        <v>11.512</v>
      </c>
      <c r="Q10" s="154">
        <f>'Section 9 chart data'!$L$129</f>
        <v>25.01</v>
      </c>
      <c r="R10" s="193">
        <f>'Section 9 chart data'!$H$115</f>
        <v>13.170999999999999</v>
      </c>
      <c r="S10" s="193">
        <f>'Section 9 chart data'!$M$129</f>
        <v>6.6619999999999999</v>
      </c>
      <c r="T10" s="159">
        <f>'Section 9 chart data'!$N$129</f>
        <v>13.83</v>
      </c>
    </row>
    <row r="11" spans="2:20" ht="15" customHeight="1" x14ac:dyDescent="0.2">
      <c r="B11" s="157" t="s">
        <v>216</v>
      </c>
      <c r="C11" s="193">
        <f>'Section 9 chart data'!$C$116</f>
        <v>18.863</v>
      </c>
      <c r="D11" s="193">
        <f>'Section 9 chart data'!$C$130</f>
        <v>15.99</v>
      </c>
      <c r="E11" s="703">
        <f>'Section 9 chart data'!$D$130</f>
        <v>14.67</v>
      </c>
      <c r="F11" s="193">
        <f>'Section 9 chart data'!$D$116</f>
        <v>12.608000000000001</v>
      </c>
      <c r="G11" s="193">
        <f>'Section 9 chart data'!$E$130</f>
        <v>15.497999999999999</v>
      </c>
      <c r="H11" s="154">
        <f>'Section 9 chart data'!$F$130</f>
        <v>15.46</v>
      </c>
      <c r="I11" s="193">
        <f>'Section 9 chart data'!$E$116</f>
        <v>16.097999999999999</v>
      </c>
      <c r="J11" s="193">
        <f>'Section 9 chart data'!$G$130</f>
        <v>22.695</v>
      </c>
      <c r="K11" s="154">
        <f>'Section 9 chart data'!$H$130</f>
        <v>19.95</v>
      </c>
      <c r="L11" s="193">
        <f>'Section 9 chart data'!$F$116</f>
        <v>15.664999999999999</v>
      </c>
      <c r="M11" s="193">
        <f>'Section 9 chart data'!$I$130</f>
        <v>18.004999999999999</v>
      </c>
      <c r="N11" s="154">
        <f>'Section 9 chart data'!$J$130</f>
        <v>24.58</v>
      </c>
      <c r="O11" s="193">
        <f>'Section 9 chart data'!$G$116</f>
        <v>11.257</v>
      </c>
      <c r="P11" s="193">
        <f>'Section 9 chart data'!$K$130</f>
        <v>13.303000000000001</v>
      </c>
      <c r="Q11" s="154">
        <f>'Section 9 chart data'!$L$130</f>
        <v>23.01</v>
      </c>
      <c r="R11" s="193">
        <f>'Section 9 chart data'!$H$116</f>
        <v>13.71</v>
      </c>
      <c r="S11" s="193">
        <f>'Section 9 chart data'!$M$130</f>
        <v>7.2370000000000001</v>
      </c>
      <c r="T11" s="159">
        <f>'Section 9 chart data'!$N$130</f>
        <v>15.98</v>
      </c>
    </row>
    <row r="12" spans="2:20" ht="15" customHeight="1" x14ac:dyDescent="0.2">
      <c r="B12" s="157" t="s">
        <v>217</v>
      </c>
      <c r="C12" s="193">
        <f>'Section 9 chart data'!$C$117</f>
        <v>47.677999999999997</v>
      </c>
      <c r="D12" s="193">
        <f>'Section 9 chart data'!$C$131</f>
        <v>60.627000000000002</v>
      </c>
      <c r="E12" s="703">
        <f>'Section 9 chart data'!$D$131</f>
        <v>18.7</v>
      </c>
      <c r="F12" s="193">
        <f>'Section 9 chart data'!$D$117</f>
        <v>32.674999999999997</v>
      </c>
      <c r="G12" s="193">
        <f>'Section 9 chart data'!$E$131</f>
        <v>62.39</v>
      </c>
      <c r="H12" s="154">
        <f>'Section 9 chart data'!$F$131</f>
        <v>18.91</v>
      </c>
      <c r="I12" s="193">
        <f>'Section 9 chart data'!$E$117</f>
        <v>43.433999999999997</v>
      </c>
      <c r="J12" s="193">
        <f>'Section 9 chart data'!$G$131</f>
        <v>105.521</v>
      </c>
      <c r="K12" s="154">
        <f>'Section 9 chart data'!$H$131</f>
        <v>19.420000000000002</v>
      </c>
      <c r="L12" s="193">
        <f>'Section 9 chart data'!$F$117</f>
        <v>44.999000000000002</v>
      </c>
      <c r="M12" s="193">
        <f>'Section 9 chart data'!$I$131</f>
        <v>81.894999999999996</v>
      </c>
      <c r="N12" s="154">
        <f>'Section 9 chart data'!$J$131</f>
        <v>21.46</v>
      </c>
      <c r="O12" s="193">
        <f>'Section 9 chart data'!$G$117</f>
        <v>33.255000000000003</v>
      </c>
      <c r="P12" s="193">
        <f>'Section 9 chart data'!$K$131</f>
        <v>53.076000000000001</v>
      </c>
      <c r="Q12" s="154">
        <f>'Section 9 chart data'!$L$131</f>
        <v>21.43</v>
      </c>
      <c r="R12" s="193">
        <f>'Section 9 chart data'!$H$117</f>
        <v>37.735999999999997</v>
      </c>
      <c r="S12" s="193">
        <f>'Section 9 chart data'!$M$131</f>
        <v>29.167000000000002</v>
      </c>
      <c r="T12" s="159">
        <f>'Section 9 chart data'!$N$131</f>
        <v>18.04</v>
      </c>
    </row>
    <row r="13" spans="2:20" ht="15" customHeight="1" x14ac:dyDescent="0.2">
      <c r="B13" s="157" t="s">
        <v>218</v>
      </c>
      <c r="C13" s="193">
        <f>'Section 9 chart data'!$C$118</f>
        <v>27.9</v>
      </c>
      <c r="D13" s="193">
        <f>'Section 9 chart data'!$C$132</f>
        <v>76.819000000000003</v>
      </c>
      <c r="E13" s="703">
        <f>'Section 9 chart data'!$D$132</f>
        <v>27.01</v>
      </c>
      <c r="F13" s="193">
        <f>'Section 9 chart data'!$D$118</f>
        <v>23.722000000000001</v>
      </c>
      <c r="G13" s="193">
        <f>'Section 9 chart data'!$E$132</f>
        <v>88.914000000000001</v>
      </c>
      <c r="H13" s="154">
        <f>'Section 9 chart data'!$F$132</f>
        <v>21.97</v>
      </c>
      <c r="I13" s="193">
        <f>'Section 9 chart data'!$E$118</f>
        <v>27.145</v>
      </c>
      <c r="J13" s="193">
        <f>'Section 9 chart data'!$G$132</f>
        <v>159.84299999999999</v>
      </c>
      <c r="K13" s="154">
        <f>'Section 9 chart data'!$H$132</f>
        <v>21.43</v>
      </c>
      <c r="L13" s="193">
        <f>'Section 9 chart data'!$F$118</f>
        <v>31.449000000000002</v>
      </c>
      <c r="M13" s="193">
        <f>'Section 9 chart data'!$I$132</f>
        <v>115.631</v>
      </c>
      <c r="N13" s="154">
        <f>'Section 9 chart data'!$J$132</f>
        <v>17.36</v>
      </c>
      <c r="O13" s="193">
        <f>'Section 9 chart data'!$G$118</f>
        <v>24.312000000000001</v>
      </c>
      <c r="P13" s="193">
        <f>'Section 9 chart data'!$K$132</f>
        <v>86.771000000000001</v>
      </c>
      <c r="Q13" s="154">
        <f>'Section 9 chart data'!$L$132</f>
        <v>23.88</v>
      </c>
      <c r="R13" s="193">
        <f>'Section 9 chart data'!$H$118</f>
        <v>25.195</v>
      </c>
      <c r="S13" s="193">
        <f>'Section 9 chart data'!$M$132</f>
        <v>49.962000000000003</v>
      </c>
      <c r="T13" s="159">
        <f>'Section 9 chart data'!$N$132</f>
        <v>19.739999999999998</v>
      </c>
    </row>
    <row r="14" spans="2:20" ht="15" customHeight="1" x14ac:dyDescent="0.2">
      <c r="B14" s="157" t="s">
        <v>219</v>
      </c>
      <c r="C14" s="193">
        <f>'Section 9 chart data'!$C$119</f>
        <v>5.5739999999999998</v>
      </c>
      <c r="D14" s="193">
        <f>'Section 9 chart data'!$C$133</f>
        <v>25.986999999999998</v>
      </c>
      <c r="E14" s="703">
        <f>'Section 9 chart data'!$D$133</f>
        <v>25.78</v>
      </c>
      <c r="F14" s="193">
        <f>'Section 9 chart data'!$D$119</f>
        <v>6.7110000000000003</v>
      </c>
      <c r="G14" s="193">
        <f>'Section 9 chart data'!$E$133</f>
        <v>33.69</v>
      </c>
      <c r="H14" s="154">
        <f>'Section 9 chart data'!$F$133</f>
        <v>22.04</v>
      </c>
      <c r="I14" s="193">
        <f>'Section 9 chart data'!$E$119</f>
        <v>6.0970000000000004</v>
      </c>
      <c r="J14" s="193">
        <f>'Section 9 chart data'!$G$133</f>
        <v>55.77</v>
      </c>
      <c r="K14" s="154">
        <f>'Section 9 chart data'!$H$133</f>
        <v>21.7</v>
      </c>
      <c r="L14" s="193">
        <f>'Section 9 chart data'!$F$119</f>
        <v>7.0010000000000003</v>
      </c>
      <c r="M14" s="193">
        <f>'Section 9 chart data'!$I$133</f>
        <v>44.393000000000001</v>
      </c>
      <c r="N14" s="154">
        <f>'Section 9 chart data'!$J$133</f>
        <v>18.190000000000001</v>
      </c>
      <c r="O14" s="193">
        <f>'Section 9 chart data'!$G$119</f>
        <v>5.8920000000000003</v>
      </c>
      <c r="P14" s="193">
        <f>'Section 9 chart data'!$K$133</f>
        <v>38.061</v>
      </c>
      <c r="Q14" s="154">
        <f>'Section 9 chart data'!$L$133</f>
        <v>25.14</v>
      </c>
      <c r="R14" s="193">
        <f>'Section 9 chart data'!$H$119</f>
        <v>5.282</v>
      </c>
      <c r="S14" s="193">
        <f>'Section 9 chart data'!$M$133</f>
        <v>25.722999999999999</v>
      </c>
      <c r="T14" s="159">
        <f>'Section 9 chart data'!$N$133</f>
        <v>19.850000000000001</v>
      </c>
    </row>
    <row r="15" spans="2:20" ht="15" customHeight="1" x14ac:dyDescent="0.2">
      <c r="B15" s="157" t="s">
        <v>220</v>
      </c>
      <c r="C15" s="193">
        <f>'Section 9 chart data'!$C$120</f>
        <v>1.5880000000000001</v>
      </c>
      <c r="D15" s="193">
        <f>'Section 9 chart data'!$C$134</f>
        <v>10.071</v>
      </c>
      <c r="E15" s="703">
        <f>'Section 9 chart data'!$D$134</f>
        <v>33.65</v>
      </c>
      <c r="F15" s="193">
        <f>'Section 9 chart data'!$D$120</f>
        <v>2.234</v>
      </c>
      <c r="G15" s="193">
        <f>'Section 9 chart data'!$E$134</f>
        <v>13.227</v>
      </c>
      <c r="H15" s="154">
        <f>'Section 9 chart data'!$F$134</f>
        <v>30.25</v>
      </c>
      <c r="I15" s="193">
        <f>'Section 9 chart data'!$E$120</f>
        <v>1.968</v>
      </c>
      <c r="J15" s="193">
        <f>'Section 9 chart data'!$G$134</f>
        <v>16.902999999999999</v>
      </c>
      <c r="K15" s="154">
        <f>'Section 9 chart data'!$H$134</f>
        <v>23.01</v>
      </c>
      <c r="L15" s="193">
        <f>'Section 9 chart data'!$F$120</f>
        <v>1.706</v>
      </c>
      <c r="M15" s="193">
        <f>'Section 9 chart data'!$I$134</f>
        <v>19.643000000000001</v>
      </c>
      <c r="N15" s="154">
        <f>'Section 9 chart data'!$J$134</f>
        <v>23.93</v>
      </c>
      <c r="O15" s="193">
        <f>'Section 9 chart data'!$G$120</f>
        <v>2.0369999999999999</v>
      </c>
      <c r="P15" s="193">
        <f>'Section 9 chart data'!$K$134</f>
        <v>15.435</v>
      </c>
      <c r="Q15" s="154">
        <f>'Section 9 chart data'!$L$134</f>
        <v>33.450000000000003</v>
      </c>
      <c r="R15" s="193">
        <f>'Section 9 chart data'!$H$120</f>
        <v>1.4079999999999999</v>
      </c>
      <c r="S15" s="193">
        <f>'Section 9 chart data'!$M$134</f>
        <v>12.177</v>
      </c>
      <c r="T15" s="159">
        <f>'Section 9 chart data'!$N$134</f>
        <v>21.38</v>
      </c>
    </row>
    <row r="16" spans="2:20" ht="15" customHeight="1" x14ac:dyDescent="0.2">
      <c r="B16" s="157" t="s">
        <v>221</v>
      </c>
      <c r="C16" s="193">
        <f>'Section 9 chart data'!$C$121</f>
        <v>0.77500000000000002</v>
      </c>
      <c r="D16" s="193">
        <f>'Section 9 chart data'!$C$135</f>
        <v>6.5970000000000004</v>
      </c>
      <c r="E16" s="703">
        <f>'Section 9 chart data'!$D$135</f>
        <v>28.7</v>
      </c>
      <c r="F16" s="193">
        <f>'Section 9 chart data'!$D$121</f>
        <v>0.71</v>
      </c>
      <c r="G16" s="193">
        <f>'Section 9 chart data'!$E$135</f>
        <v>8.1379999999999999</v>
      </c>
      <c r="H16" s="154">
        <f>'Section 9 chart data'!$F$135</f>
        <v>21.33</v>
      </c>
      <c r="I16" s="193">
        <f>'Section 9 chart data'!$E$121</f>
        <v>1.0149999999999999</v>
      </c>
      <c r="J16" s="193">
        <f>'Section 9 chart data'!$G$135</f>
        <v>10.003</v>
      </c>
      <c r="K16" s="154">
        <f>'Section 9 chart data'!$H$135</f>
        <v>24.79</v>
      </c>
      <c r="L16" s="193">
        <f>'Section 9 chart data'!$F$121</f>
        <v>1.333</v>
      </c>
      <c r="M16" s="193">
        <f>'Section 9 chart data'!$I$135</f>
        <v>23.902999999999999</v>
      </c>
      <c r="N16" s="154">
        <f>'Section 9 chart data'!$J$135</f>
        <v>31.79</v>
      </c>
      <c r="O16" s="193">
        <f>'Section 9 chart data'!$G$121</f>
        <v>0.94199999999999995</v>
      </c>
      <c r="P16" s="193">
        <f>'Section 9 chart data'!$K$135</f>
        <v>12.813000000000001</v>
      </c>
      <c r="Q16" s="154">
        <f>'Section 9 chart data'!$L$135</f>
        <v>27.89</v>
      </c>
      <c r="R16" s="193">
        <f>'Section 9 chart data'!$H$121</f>
        <v>0.91600000000000004</v>
      </c>
      <c r="S16" s="193">
        <f>'Section 9 chart data'!$M$135</f>
        <v>13.427</v>
      </c>
      <c r="T16" s="159">
        <f>'Section 9 chart data'!$N$135</f>
        <v>26.2</v>
      </c>
    </row>
    <row r="17" spans="2:20" ht="15" customHeight="1" x14ac:dyDescent="0.2">
      <c r="B17" s="194" t="s">
        <v>80</v>
      </c>
      <c r="C17" s="195">
        <f>'Section 9 chart data'!$C$122</f>
        <v>169.035</v>
      </c>
      <c r="D17" s="195">
        <f>'Section 9 chart data'!$C$136</f>
        <v>238.006</v>
      </c>
      <c r="E17" s="704">
        <f>'Section 9 chart data'!$D$136</f>
        <v>18.350000000000001</v>
      </c>
      <c r="F17" s="195">
        <f>'Section 9 chart data'!$D$122</f>
        <v>120.30500000000001</v>
      </c>
      <c r="G17" s="195">
        <f>'Section 9 chart data'!$E$136</f>
        <v>258.863</v>
      </c>
      <c r="H17" s="196">
        <f>'Section 9 chart data'!$F$136</f>
        <v>16.739999999999998</v>
      </c>
      <c r="I17" s="195">
        <f>'Section 9 chart data'!$E$122</f>
        <v>143.113</v>
      </c>
      <c r="J17" s="195">
        <f>'Section 9 chart data'!$G$136</f>
        <v>420.42200000000003</v>
      </c>
      <c r="K17" s="196">
        <f>'Section 9 chart data'!$H$136</f>
        <v>18.03</v>
      </c>
      <c r="L17" s="195">
        <f>'Section 9 chart data'!$F$122</f>
        <v>145.471</v>
      </c>
      <c r="M17" s="195">
        <f>'Section 9 chart data'!$I$136</f>
        <v>350.44</v>
      </c>
      <c r="N17" s="196">
        <f>'Section 9 chart data'!$J$136</f>
        <v>15.81</v>
      </c>
      <c r="O17" s="195">
        <f>'Section 9 chart data'!$G$122</f>
        <v>109.753</v>
      </c>
      <c r="P17" s="195">
        <f>'Section 9 chart data'!$K$136</f>
        <v>257.19099999999997</v>
      </c>
      <c r="Q17" s="196">
        <f>'Section 9 chart data'!$L$136</f>
        <v>19.52</v>
      </c>
      <c r="R17" s="195">
        <f>'Section 9 chart data'!$H$122</f>
        <v>130.58199999999999</v>
      </c>
      <c r="S17" s="195">
        <f>'Section 9 chart data'!$M$136</f>
        <v>166.393</v>
      </c>
      <c r="T17" s="197">
        <f>'Section 9 chart data'!$N$136</f>
        <v>14.57</v>
      </c>
    </row>
    <row r="20" spans="2:20" ht="15" customHeight="1" x14ac:dyDescent="0.2">
      <c r="B20" s="924" t="s">
        <v>213</v>
      </c>
      <c r="C20" s="926" t="s">
        <v>331</v>
      </c>
      <c r="D20" s="926"/>
      <c r="E20" s="926"/>
      <c r="F20" s="926" t="s">
        <v>222</v>
      </c>
      <c r="G20" s="926"/>
      <c r="H20" s="927"/>
    </row>
    <row r="21" spans="2:20" ht="15" customHeight="1" x14ac:dyDescent="0.2">
      <c r="B21" s="925"/>
      <c r="C21" s="304" t="s">
        <v>78</v>
      </c>
      <c r="D21" s="928" t="s">
        <v>79</v>
      </c>
      <c r="E21" s="928"/>
      <c r="F21" s="304" t="s">
        <v>78</v>
      </c>
      <c r="G21" s="928" t="s">
        <v>79</v>
      </c>
      <c r="H21" s="929"/>
    </row>
    <row r="22" spans="2:20" ht="30" customHeight="1" x14ac:dyDescent="0.2">
      <c r="B22" s="925"/>
      <c r="C22" s="912" t="s">
        <v>748</v>
      </c>
      <c r="D22" s="912"/>
      <c r="E22" s="150" t="s">
        <v>82</v>
      </c>
      <c r="F22" s="912" t="s">
        <v>748</v>
      </c>
      <c r="G22" s="912"/>
      <c r="H22" s="151" t="s">
        <v>82</v>
      </c>
    </row>
    <row r="23" spans="2:20" ht="15" customHeight="1" x14ac:dyDescent="0.2">
      <c r="B23" s="152" t="str">
        <f>Index!$B$4</f>
        <v>Cumbria and Lancashire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2" t="s">
        <v>214</v>
      </c>
      <c r="C24" s="193">
        <f>$C$9</f>
        <v>47.667999999999999</v>
      </c>
      <c r="D24" s="193">
        <f>$D$9</f>
        <v>29.106000000000002</v>
      </c>
      <c r="E24" s="703">
        <f>$E$9</f>
        <v>12.77</v>
      </c>
      <c r="F24" s="193">
        <f>$F$9</f>
        <v>29.015999999999998</v>
      </c>
      <c r="G24" s="193">
        <f>$G$9</f>
        <v>24.683</v>
      </c>
      <c r="H24" s="154">
        <f>$H$9</f>
        <v>13.61</v>
      </c>
    </row>
    <row r="25" spans="2:20" ht="15" customHeight="1" x14ac:dyDescent="0.2">
      <c r="B25" s="157" t="s">
        <v>215</v>
      </c>
      <c r="C25" s="193">
        <f>$C$10</f>
        <v>18.988</v>
      </c>
      <c r="D25" s="193">
        <f>$D$10</f>
        <v>12.81</v>
      </c>
      <c r="E25" s="703">
        <f>$E$10</f>
        <v>11.87</v>
      </c>
      <c r="F25" s="193">
        <f>$F$10</f>
        <v>12.628</v>
      </c>
      <c r="G25" s="193">
        <f>$G$10</f>
        <v>12.19</v>
      </c>
      <c r="H25" s="154">
        <f>$H$10</f>
        <v>14.6</v>
      </c>
    </row>
    <row r="26" spans="2:20" ht="15" customHeight="1" x14ac:dyDescent="0.2">
      <c r="B26" s="157" t="s">
        <v>216</v>
      </c>
      <c r="C26" s="193">
        <f>$C$11</f>
        <v>18.863</v>
      </c>
      <c r="D26" s="193">
        <f>$D$11</f>
        <v>15.99</v>
      </c>
      <c r="E26" s="703">
        <f>$E$11</f>
        <v>14.67</v>
      </c>
      <c r="F26" s="193">
        <f>$F$11</f>
        <v>12.608000000000001</v>
      </c>
      <c r="G26" s="193">
        <f>$G$11</f>
        <v>15.497999999999999</v>
      </c>
      <c r="H26" s="154">
        <f>$H$11</f>
        <v>15.46</v>
      </c>
    </row>
    <row r="27" spans="2:20" ht="15" customHeight="1" x14ac:dyDescent="0.2">
      <c r="B27" s="157" t="s">
        <v>217</v>
      </c>
      <c r="C27" s="193">
        <f>$C$12</f>
        <v>47.677999999999997</v>
      </c>
      <c r="D27" s="193">
        <f>$D$12</f>
        <v>60.627000000000002</v>
      </c>
      <c r="E27" s="703">
        <f>$E$12</f>
        <v>18.7</v>
      </c>
      <c r="F27" s="193">
        <f>$F$12</f>
        <v>32.674999999999997</v>
      </c>
      <c r="G27" s="193">
        <f>$G$12</f>
        <v>62.39</v>
      </c>
      <c r="H27" s="154">
        <f>$H$12</f>
        <v>18.91</v>
      </c>
    </row>
    <row r="28" spans="2:20" ht="15" customHeight="1" x14ac:dyDescent="0.2">
      <c r="B28" s="157" t="s">
        <v>218</v>
      </c>
      <c r="C28" s="193">
        <f>$C$13</f>
        <v>27.9</v>
      </c>
      <c r="D28" s="193">
        <f>$D$13</f>
        <v>76.819000000000003</v>
      </c>
      <c r="E28" s="703">
        <f>$E$13</f>
        <v>27.01</v>
      </c>
      <c r="F28" s="193">
        <f>$F$13</f>
        <v>23.722000000000001</v>
      </c>
      <c r="G28" s="193">
        <f>$G$13</f>
        <v>88.914000000000001</v>
      </c>
      <c r="H28" s="154">
        <f>$H$13</f>
        <v>21.97</v>
      </c>
    </row>
    <row r="29" spans="2:20" ht="15" customHeight="1" x14ac:dyDescent="0.2">
      <c r="B29" s="157" t="s">
        <v>219</v>
      </c>
      <c r="C29" s="193">
        <f>$C$14</f>
        <v>5.5739999999999998</v>
      </c>
      <c r="D29" s="193">
        <f>$D$14</f>
        <v>25.986999999999998</v>
      </c>
      <c r="E29" s="703">
        <f>$E$14</f>
        <v>25.78</v>
      </c>
      <c r="F29" s="193">
        <f>$F$14</f>
        <v>6.7110000000000003</v>
      </c>
      <c r="G29" s="193">
        <f>$G$14</f>
        <v>33.69</v>
      </c>
      <c r="H29" s="154">
        <f>$H$14</f>
        <v>22.04</v>
      </c>
    </row>
    <row r="30" spans="2:20" ht="15" customHeight="1" x14ac:dyDescent="0.2">
      <c r="B30" s="157" t="s">
        <v>220</v>
      </c>
      <c r="C30" s="193">
        <f>$C$15</f>
        <v>1.5880000000000001</v>
      </c>
      <c r="D30" s="193">
        <f>$D$15</f>
        <v>10.071</v>
      </c>
      <c r="E30" s="703">
        <f>$E$15</f>
        <v>33.65</v>
      </c>
      <c r="F30" s="193">
        <f>$F$15</f>
        <v>2.234</v>
      </c>
      <c r="G30" s="193">
        <f>$G$15</f>
        <v>13.227</v>
      </c>
      <c r="H30" s="154">
        <f>$H$15</f>
        <v>30.25</v>
      </c>
    </row>
    <row r="31" spans="2:20" ht="15" customHeight="1" x14ac:dyDescent="0.2">
      <c r="B31" s="157" t="s">
        <v>221</v>
      </c>
      <c r="C31" s="193">
        <f>$C$16</f>
        <v>0.77500000000000002</v>
      </c>
      <c r="D31" s="193">
        <f>$D$16</f>
        <v>6.5970000000000004</v>
      </c>
      <c r="E31" s="703">
        <f>$E$16</f>
        <v>28.7</v>
      </c>
      <c r="F31" s="193">
        <f>$F$16</f>
        <v>0.71</v>
      </c>
      <c r="G31" s="193">
        <f>$G$16</f>
        <v>8.1379999999999999</v>
      </c>
      <c r="H31" s="154">
        <f>$H$16</f>
        <v>21.33</v>
      </c>
    </row>
    <row r="32" spans="2:20" ht="15" customHeight="1" x14ac:dyDescent="0.2">
      <c r="B32" s="194" t="s">
        <v>80</v>
      </c>
      <c r="C32" s="195">
        <f>$C$17</f>
        <v>169.035</v>
      </c>
      <c r="D32" s="195">
        <f>$D$17</f>
        <v>238.006</v>
      </c>
      <c r="E32" s="704">
        <f>$E$17</f>
        <v>18.350000000000001</v>
      </c>
      <c r="F32" s="195">
        <f>$F$17</f>
        <v>120.30500000000001</v>
      </c>
      <c r="G32" s="195">
        <f>$G$17</f>
        <v>258.863</v>
      </c>
      <c r="H32" s="196">
        <f>$H$17</f>
        <v>16.739999999999998</v>
      </c>
    </row>
    <row r="35" spans="2:8" ht="15" customHeight="1" x14ac:dyDescent="0.2">
      <c r="B35" s="924" t="s">
        <v>213</v>
      </c>
      <c r="C35" s="926" t="s">
        <v>225</v>
      </c>
      <c r="D35" s="926"/>
      <c r="E35" s="926"/>
      <c r="F35" s="926" t="s">
        <v>226</v>
      </c>
      <c r="G35" s="926"/>
      <c r="H35" s="927"/>
    </row>
    <row r="36" spans="2:8" ht="15" customHeight="1" x14ac:dyDescent="0.2">
      <c r="B36" s="925"/>
      <c r="C36" s="304" t="s">
        <v>78</v>
      </c>
      <c r="D36" s="928" t="s">
        <v>79</v>
      </c>
      <c r="E36" s="928"/>
      <c r="F36" s="304" t="s">
        <v>78</v>
      </c>
      <c r="G36" s="928" t="s">
        <v>79</v>
      </c>
      <c r="H36" s="929"/>
    </row>
    <row r="37" spans="2:8" ht="30" customHeight="1" x14ac:dyDescent="0.2">
      <c r="B37" s="925"/>
      <c r="C37" s="912" t="s">
        <v>748</v>
      </c>
      <c r="D37" s="912"/>
      <c r="E37" s="150" t="s">
        <v>82</v>
      </c>
      <c r="F37" s="912" t="s">
        <v>748</v>
      </c>
      <c r="G37" s="912"/>
      <c r="H37" s="151" t="s">
        <v>82</v>
      </c>
    </row>
    <row r="38" spans="2:8" ht="15" customHeight="1" x14ac:dyDescent="0.2">
      <c r="B38" s="152" t="str">
        <f>Index!$B$4</f>
        <v>Cumbria and Lancashire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2" t="s">
        <v>214</v>
      </c>
      <c r="C39" s="193">
        <f>$I$9</f>
        <v>32.201000000000001</v>
      </c>
      <c r="D39" s="193">
        <f>$J$9</f>
        <v>33.082000000000001</v>
      </c>
      <c r="E39" s="154">
        <f>$K$9</f>
        <v>18.66</v>
      </c>
      <c r="F39" s="193">
        <f>$L$9</f>
        <v>28.913</v>
      </c>
      <c r="G39" s="193">
        <f>$M$9</f>
        <v>32.505000000000003</v>
      </c>
      <c r="H39" s="154">
        <f>$N$9</f>
        <v>21.68</v>
      </c>
    </row>
    <row r="40" spans="2:8" ht="15" customHeight="1" x14ac:dyDescent="0.2">
      <c r="B40" s="157" t="s">
        <v>215</v>
      </c>
      <c r="C40" s="193">
        <f>$I$10</f>
        <v>15.154</v>
      </c>
      <c r="D40" s="193">
        <f>$J$10</f>
        <v>16.605</v>
      </c>
      <c r="E40" s="154">
        <f>$K$10</f>
        <v>19.600000000000001</v>
      </c>
      <c r="F40" s="193">
        <f>$L$10</f>
        <v>14.404999999999999</v>
      </c>
      <c r="G40" s="193">
        <f>$M$10</f>
        <v>14.464</v>
      </c>
      <c r="H40" s="154">
        <f>$N$10</f>
        <v>23.36</v>
      </c>
    </row>
    <row r="41" spans="2:8" ht="15" customHeight="1" x14ac:dyDescent="0.2">
      <c r="B41" s="157" t="s">
        <v>216</v>
      </c>
      <c r="C41" s="193">
        <f>$I$11</f>
        <v>16.097999999999999</v>
      </c>
      <c r="D41" s="193">
        <f>$J$11</f>
        <v>22.695</v>
      </c>
      <c r="E41" s="154">
        <f>$K$11</f>
        <v>19.95</v>
      </c>
      <c r="F41" s="193">
        <f>$L$11</f>
        <v>15.664999999999999</v>
      </c>
      <c r="G41" s="193">
        <f>$M$11</f>
        <v>18.004999999999999</v>
      </c>
      <c r="H41" s="154">
        <f>$N$11</f>
        <v>24.58</v>
      </c>
    </row>
    <row r="42" spans="2:8" ht="15" customHeight="1" x14ac:dyDescent="0.2">
      <c r="B42" s="157" t="s">
        <v>217</v>
      </c>
      <c r="C42" s="193">
        <f>$I$12</f>
        <v>43.433999999999997</v>
      </c>
      <c r="D42" s="193">
        <f>$J$12</f>
        <v>105.521</v>
      </c>
      <c r="E42" s="154">
        <f>$K$12</f>
        <v>19.420000000000002</v>
      </c>
      <c r="F42" s="193">
        <f>$L$12</f>
        <v>44.999000000000002</v>
      </c>
      <c r="G42" s="193">
        <f>$M$12</f>
        <v>81.894999999999996</v>
      </c>
      <c r="H42" s="154">
        <f>$N$12</f>
        <v>21.46</v>
      </c>
    </row>
    <row r="43" spans="2:8" ht="15" customHeight="1" x14ac:dyDescent="0.2">
      <c r="B43" s="157" t="s">
        <v>218</v>
      </c>
      <c r="C43" s="193">
        <f>$I$13</f>
        <v>27.145</v>
      </c>
      <c r="D43" s="193">
        <f>$J$13</f>
        <v>159.84299999999999</v>
      </c>
      <c r="E43" s="154">
        <f>$K$13</f>
        <v>21.43</v>
      </c>
      <c r="F43" s="193">
        <f>$L$13</f>
        <v>31.449000000000002</v>
      </c>
      <c r="G43" s="193">
        <f>$M$13</f>
        <v>115.631</v>
      </c>
      <c r="H43" s="154">
        <f>$N$13</f>
        <v>17.36</v>
      </c>
    </row>
    <row r="44" spans="2:8" ht="15" customHeight="1" x14ac:dyDescent="0.2">
      <c r="B44" s="157" t="s">
        <v>219</v>
      </c>
      <c r="C44" s="193">
        <f>$I$14</f>
        <v>6.0970000000000004</v>
      </c>
      <c r="D44" s="193">
        <f>$J$14</f>
        <v>55.77</v>
      </c>
      <c r="E44" s="154">
        <f>$K$14</f>
        <v>21.7</v>
      </c>
      <c r="F44" s="193">
        <f>$L$14</f>
        <v>7.0010000000000003</v>
      </c>
      <c r="G44" s="193">
        <f>$M$14</f>
        <v>44.393000000000001</v>
      </c>
      <c r="H44" s="154">
        <f>$N$14</f>
        <v>18.190000000000001</v>
      </c>
    </row>
    <row r="45" spans="2:8" ht="15" customHeight="1" x14ac:dyDescent="0.2">
      <c r="B45" s="157" t="s">
        <v>220</v>
      </c>
      <c r="C45" s="193">
        <f>$I$15</f>
        <v>1.968</v>
      </c>
      <c r="D45" s="193">
        <f>$J$15</f>
        <v>16.902999999999999</v>
      </c>
      <c r="E45" s="154">
        <f>$K$15</f>
        <v>23.01</v>
      </c>
      <c r="F45" s="193">
        <f>$L$15</f>
        <v>1.706</v>
      </c>
      <c r="G45" s="193">
        <f>$M$15</f>
        <v>19.643000000000001</v>
      </c>
      <c r="H45" s="154">
        <f>$N$15</f>
        <v>23.93</v>
      </c>
    </row>
    <row r="46" spans="2:8" ht="15" customHeight="1" x14ac:dyDescent="0.2">
      <c r="B46" s="157" t="s">
        <v>221</v>
      </c>
      <c r="C46" s="193">
        <f>$I$16</f>
        <v>1.0149999999999999</v>
      </c>
      <c r="D46" s="193">
        <f>$J$16</f>
        <v>10.003</v>
      </c>
      <c r="E46" s="154">
        <f>$K$16</f>
        <v>24.79</v>
      </c>
      <c r="F46" s="193">
        <f>$L$16</f>
        <v>1.333</v>
      </c>
      <c r="G46" s="193">
        <f>$M$16</f>
        <v>23.902999999999999</v>
      </c>
      <c r="H46" s="154">
        <f>$N$16</f>
        <v>31.79</v>
      </c>
    </row>
    <row r="47" spans="2:8" ht="15" customHeight="1" x14ac:dyDescent="0.2">
      <c r="B47" s="194" t="s">
        <v>80</v>
      </c>
      <c r="C47" s="195">
        <f>$I$17</f>
        <v>143.113</v>
      </c>
      <c r="D47" s="195">
        <f>$J$17</f>
        <v>420.42200000000003</v>
      </c>
      <c r="E47" s="196">
        <f>$K$17</f>
        <v>18.03</v>
      </c>
      <c r="F47" s="195">
        <f>$L$17</f>
        <v>145.471</v>
      </c>
      <c r="G47" s="195">
        <f>$M$17</f>
        <v>350.44</v>
      </c>
      <c r="H47" s="196">
        <f>$N$17</f>
        <v>15.81</v>
      </c>
    </row>
    <row r="50" spans="2:8" ht="15" customHeight="1" x14ac:dyDescent="0.2">
      <c r="B50" s="924" t="s">
        <v>213</v>
      </c>
      <c r="C50" s="926" t="s">
        <v>227</v>
      </c>
      <c r="D50" s="926"/>
      <c r="E50" s="926"/>
      <c r="F50" s="926" t="s">
        <v>228</v>
      </c>
      <c r="G50" s="926"/>
      <c r="H50" s="927"/>
    </row>
    <row r="51" spans="2:8" ht="15" customHeight="1" x14ac:dyDescent="0.2">
      <c r="B51" s="925"/>
      <c r="C51" s="304" t="s">
        <v>78</v>
      </c>
      <c r="D51" s="928" t="s">
        <v>79</v>
      </c>
      <c r="E51" s="928"/>
      <c r="F51" s="304" t="s">
        <v>78</v>
      </c>
      <c r="G51" s="928" t="s">
        <v>79</v>
      </c>
      <c r="H51" s="929"/>
    </row>
    <row r="52" spans="2:8" ht="30" customHeight="1" x14ac:dyDescent="0.2">
      <c r="B52" s="925"/>
      <c r="C52" s="912" t="s">
        <v>748</v>
      </c>
      <c r="D52" s="912"/>
      <c r="E52" s="150" t="s">
        <v>82</v>
      </c>
      <c r="F52" s="912" t="s">
        <v>748</v>
      </c>
      <c r="G52" s="912"/>
      <c r="H52" s="151" t="s">
        <v>82</v>
      </c>
    </row>
    <row r="53" spans="2:8" ht="15" customHeight="1" x14ac:dyDescent="0.2">
      <c r="B53" s="152" t="str">
        <f>Index!$B$4</f>
        <v>Cumbria and Lancashire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2" t="s">
        <v>214</v>
      </c>
      <c r="C54" s="193">
        <f>$O$9</f>
        <v>21.916</v>
      </c>
      <c r="D54" s="193">
        <f>$P$9</f>
        <v>26.219000000000001</v>
      </c>
      <c r="E54" s="154">
        <f>$Q$9</f>
        <v>21.69</v>
      </c>
      <c r="F54" s="193">
        <f>$R$9</f>
        <v>33.164000000000001</v>
      </c>
      <c r="G54" s="193">
        <f>$S$9</f>
        <v>22.039000000000001</v>
      </c>
      <c r="H54" s="154">
        <f>$T$9</f>
        <v>14.17</v>
      </c>
    </row>
    <row r="55" spans="2:8" ht="15" customHeight="1" x14ac:dyDescent="0.2">
      <c r="B55" s="157" t="s">
        <v>215</v>
      </c>
      <c r="C55" s="193">
        <f>$O$10</f>
        <v>10.14</v>
      </c>
      <c r="D55" s="193">
        <f>$P$10</f>
        <v>11.512</v>
      </c>
      <c r="E55" s="154">
        <f>$Q$10</f>
        <v>25.01</v>
      </c>
      <c r="F55" s="193">
        <f>$R$10</f>
        <v>13.170999999999999</v>
      </c>
      <c r="G55" s="193">
        <f>$S$10</f>
        <v>6.6619999999999999</v>
      </c>
      <c r="H55" s="154">
        <f>$T$10</f>
        <v>13.83</v>
      </c>
    </row>
    <row r="56" spans="2:8" ht="15" customHeight="1" x14ac:dyDescent="0.2">
      <c r="B56" s="157" t="s">
        <v>216</v>
      </c>
      <c r="C56" s="193">
        <f>$O$11</f>
        <v>11.257</v>
      </c>
      <c r="D56" s="193">
        <f>$P$11</f>
        <v>13.303000000000001</v>
      </c>
      <c r="E56" s="154">
        <f>$Q$11</f>
        <v>23.01</v>
      </c>
      <c r="F56" s="193">
        <f>$R$11</f>
        <v>13.71</v>
      </c>
      <c r="G56" s="193">
        <f>$S$11</f>
        <v>7.2370000000000001</v>
      </c>
      <c r="H56" s="154">
        <f>$T$11</f>
        <v>15.98</v>
      </c>
    </row>
    <row r="57" spans="2:8" ht="15" customHeight="1" x14ac:dyDescent="0.2">
      <c r="B57" s="157" t="s">
        <v>217</v>
      </c>
      <c r="C57" s="193">
        <f>$O$12</f>
        <v>33.255000000000003</v>
      </c>
      <c r="D57" s="193">
        <f>$P$12</f>
        <v>53.076000000000001</v>
      </c>
      <c r="E57" s="154">
        <f>$Q$12</f>
        <v>21.43</v>
      </c>
      <c r="F57" s="193">
        <f>$R$12</f>
        <v>37.735999999999997</v>
      </c>
      <c r="G57" s="193">
        <f>$S$12</f>
        <v>29.167000000000002</v>
      </c>
      <c r="H57" s="154">
        <f>$T$12</f>
        <v>18.04</v>
      </c>
    </row>
    <row r="58" spans="2:8" ht="15" customHeight="1" x14ac:dyDescent="0.2">
      <c r="B58" s="157" t="s">
        <v>218</v>
      </c>
      <c r="C58" s="193">
        <f>$O$13</f>
        <v>24.312000000000001</v>
      </c>
      <c r="D58" s="193">
        <f>$P$13</f>
        <v>86.771000000000001</v>
      </c>
      <c r="E58" s="154">
        <f>$Q$13</f>
        <v>23.88</v>
      </c>
      <c r="F58" s="193">
        <f>$R$13</f>
        <v>25.195</v>
      </c>
      <c r="G58" s="193">
        <f>$S$13</f>
        <v>49.962000000000003</v>
      </c>
      <c r="H58" s="154">
        <f>$T$13</f>
        <v>19.739999999999998</v>
      </c>
    </row>
    <row r="59" spans="2:8" ht="15" customHeight="1" x14ac:dyDescent="0.2">
      <c r="B59" s="157" t="s">
        <v>219</v>
      </c>
      <c r="C59" s="193">
        <f>$O$14</f>
        <v>5.8920000000000003</v>
      </c>
      <c r="D59" s="193">
        <f>$P$14</f>
        <v>38.061</v>
      </c>
      <c r="E59" s="154">
        <f>$Q$14</f>
        <v>25.14</v>
      </c>
      <c r="F59" s="193">
        <f>$R$14</f>
        <v>5.282</v>
      </c>
      <c r="G59" s="193">
        <f>$S$14</f>
        <v>25.722999999999999</v>
      </c>
      <c r="H59" s="154">
        <f>$T$14</f>
        <v>19.850000000000001</v>
      </c>
    </row>
    <row r="60" spans="2:8" ht="15" customHeight="1" x14ac:dyDescent="0.2">
      <c r="B60" s="157" t="s">
        <v>220</v>
      </c>
      <c r="C60" s="193">
        <f>$O$15</f>
        <v>2.0369999999999999</v>
      </c>
      <c r="D60" s="193">
        <f>$P$15</f>
        <v>15.435</v>
      </c>
      <c r="E60" s="154">
        <f>$Q$15</f>
        <v>33.450000000000003</v>
      </c>
      <c r="F60" s="193">
        <f>$R$15</f>
        <v>1.4079999999999999</v>
      </c>
      <c r="G60" s="193">
        <f>$S$15</f>
        <v>12.177</v>
      </c>
      <c r="H60" s="154">
        <f>$T$15</f>
        <v>21.38</v>
      </c>
    </row>
    <row r="61" spans="2:8" ht="15" customHeight="1" x14ac:dyDescent="0.2">
      <c r="B61" s="157" t="s">
        <v>221</v>
      </c>
      <c r="C61" s="193">
        <f>$O$16</f>
        <v>0.94199999999999995</v>
      </c>
      <c r="D61" s="193">
        <f>$P$16</f>
        <v>12.813000000000001</v>
      </c>
      <c r="E61" s="154">
        <f>$Q$16</f>
        <v>27.89</v>
      </c>
      <c r="F61" s="193">
        <f>$R$16</f>
        <v>0.91600000000000004</v>
      </c>
      <c r="G61" s="193">
        <f>$S$16</f>
        <v>13.427</v>
      </c>
      <c r="H61" s="154">
        <f>$T$16</f>
        <v>26.2</v>
      </c>
    </row>
    <row r="62" spans="2:8" ht="15" customHeight="1" x14ac:dyDescent="0.2">
      <c r="B62" s="194" t="s">
        <v>80</v>
      </c>
      <c r="C62" s="195">
        <f>$O$17</f>
        <v>109.753</v>
      </c>
      <c r="D62" s="195">
        <f>$P$17</f>
        <v>257.19099999999997</v>
      </c>
      <c r="E62" s="196">
        <f>$Q$17</f>
        <v>19.52</v>
      </c>
      <c r="F62" s="195">
        <f>$R$17</f>
        <v>130.58199999999999</v>
      </c>
      <c r="G62" s="195">
        <f>$S$17</f>
        <v>166.393</v>
      </c>
      <c r="H62" s="196">
        <f>$T$17</f>
        <v>14.57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09EA0693-967B-4D41-9022-D0A6931D4F88}">
            <xm:f>IF($E9&gt;Sheet1!$F$4,1,)</xm:f>
            <x14:dxf>
              <font>
                <color rgb="FF808080"/>
              </font>
              <numFmt numFmtId="1" formatCode="0"/>
            </x14:dxf>
          </x14:cfRule>
          <xm:sqref>D9:E17</xm:sqref>
        </x14:conditionalFormatting>
        <x14:conditionalFormatting xmlns:xm="http://schemas.microsoft.com/office/excel/2006/main">
          <x14:cfRule type="expression" priority="38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7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6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5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4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2599B870-EEED-451B-8045-30E36C98E5CC}">
            <xm:f>IF($E24&gt;Sheet1!$F$4,1,)</xm:f>
            <x14:dxf>
              <font>
                <color rgb="FF808080"/>
              </font>
              <numFmt numFmtId="1" formatCode="0"/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0220071A-03C2-43D1-AED1-9166E12FB912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2" id="{882834B3-EC42-4056-AA3B-43BB02E5F434}">
            <xm:f>IF($K39&gt;Sheet1!$F$4,1,)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1" id="{564DFDAD-69DA-4A50-BB47-EF7CA1728409}">
            <xm:f>IF($N39&gt;Sheet1!$F$4,1,)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3" id="{92209B45-35AC-49AF-B73D-BD9B3B4FA711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2" id="{B4549227-1190-43A5-AF28-B139FC0945A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765</v>
      </c>
    </row>
    <row r="5" spans="2:6" ht="15" customHeight="1" x14ac:dyDescent="0.2">
      <c r="B5" s="930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3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817" t="str">
        <f>Index!$B$4</f>
        <v>Cumbria and Lancashire</v>
      </c>
      <c r="C7" s="818"/>
      <c r="D7" s="818"/>
      <c r="E7" s="818"/>
      <c r="F7" s="818"/>
    </row>
    <row r="8" spans="2:6" ht="15" customHeight="1" x14ac:dyDescent="0.2">
      <c r="B8" s="42" t="s">
        <v>331</v>
      </c>
      <c r="C8" s="43">
        <f>'Section 9 chart data'!D15</f>
        <v>2567.3069999999998</v>
      </c>
      <c r="D8" s="44">
        <f>'Section 9 chart data'!J15</f>
        <v>5940.6629999999996</v>
      </c>
      <c r="E8" s="147">
        <f>'Section 9 chart data'!K15</f>
        <v>7.23</v>
      </c>
      <c r="F8" s="45">
        <f t="shared" ref="F8:F13" si="0">SUM(C8,D8)</f>
        <v>8507.9699999999993</v>
      </c>
    </row>
    <row r="9" spans="2:6" ht="15" customHeight="1" x14ac:dyDescent="0.2">
      <c r="B9" s="42" t="s">
        <v>222</v>
      </c>
      <c r="C9" s="43">
        <f>'Section 9 chart data'!D16</f>
        <v>2586.6379999999999</v>
      </c>
      <c r="D9" s="44">
        <f>'Section 9 chart data'!J16</f>
        <v>5783.0519999999997</v>
      </c>
      <c r="E9" s="147">
        <f>'Section 9 chart data'!K16</f>
        <v>7.42</v>
      </c>
      <c r="F9" s="45">
        <f t="shared" si="0"/>
        <v>8369.6899999999987</v>
      </c>
    </row>
    <row r="10" spans="2:6" ht="15" customHeight="1" x14ac:dyDescent="0.2">
      <c r="B10" s="42" t="s">
        <v>225</v>
      </c>
      <c r="C10" s="43">
        <f>'Section 9 chart data'!D17</f>
        <v>2550.2089999999998</v>
      </c>
      <c r="D10" s="44">
        <f>'Section 9 chart data'!J17</f>
        <v>5027.2619999999997</v>
      </c>
      <c r="E10" s="147">
        <f>'Section 9 chart data'!K17</f>
        <v>7.81</v>
      </c>
      <c r="F10" s="45">
        <f t="shared" si="0"/>
        <v>7577.4709999999995</v>
      </c>
    </row>
    <row r="11" spans="2:6" ht="15" customHeight="1" x14ac:dyDescent="0.2">
      <c r="B11" s="42" t="s">
        <v>226</v>
      </c>
      <c r="C11" s="43">
        <f>'Section 9 chart data'!D18</f>
        <v>2457.5810000000001</v>
      </c>
      <c r="D11" s="44">
        <f>'Section 9 chart data'!J18</f>
        <v>4107.3549999999996</v>
      </c>
      <c r="E11" s="147">
        <f>'Section 9 chart data'!K18</f>
        <v>9.09</v>
      </c>
      <c r="F11" s="45">
        <f t="shared" si="0"/>
        <v>6564.9359999999997</v>
      </c>
    </row>
    <row r="12" spans="2:6" ht="15" customHeight="1" x14ac:dyDescent="0.2">
      <c r="B12" s="42" t="s">
        <v>227</v>
      </c>
      <c r="C12" s="43">
        <f>'Section 9 chart data'!D19</f>
        <v>2462.2820000000002</v>
      </c>
      <c r="D12" s="44">
        <f>'Section 9 chart data'!J19</f>
        <v>3331.922</v>
      </c>
      <c r="E12" s="147">
        <f>'Section 9 chart data'!K19</f>
        <v>9.94</v>
      </c>
      <c r="F12" s="45">
        <f t="shared" si="0"/>
        <v>5794.2039999999997</v>
      </c>
    </row>
    <row r="13" spans="2:6" ht="15" customHeight="1" x14ac:dyDescent="0.2">
      <c r="B13" s="46" t="s">
        <v>228</v>
      </c>
      <c r="C13" s="47">
        <f>'Section 9 chart data'!D20</f>
        <v>2542.002</v>
      </c>
      <c r="D13" s="48">
        <f>'Section 9 chart data'!J20</f>
        <v>3006.652</v>
      </c>
      <c r="E13" s="148">
        <f>'Section 9 chart data'!K20</f>
        <v>10.56</v>
      </c>
      <c r="F13" s="49">
        <f t="shared" si="0"/>
        <v>5548.6540000000005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766</v>
      </c>
    </row>
    <row r="5" spans="2:6" ht="15" customHeight="1" x14ac:dyDescent="0.2">
      <c r="B5" s="930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3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817" t="str">
        <f>Index!$B$4</f>
        <v>Cumbria and Lancashire</v>
      </c>
      <c r="C7" s="818"/>
      <c r="D7" s="818"/>
      <c r="E7" s="818"/>
      <c r="F7" s="818"/>
    </row>
    <row r="8" spans="2:6" ht="15" customHeight="1" x14ac:dyDescent="0.2">
      <c r="B8" s="42" t="s">
        <v>331</v>
      </c>
      <c r="C8" s="43">
        <f>'Section 9 chart data'!D25</f>
        <v>114.199</v>
      </c>
      <c r="D8" s="44">
        <f>'Section 9 chart data'!J25</f>
        <v>222.59899999999999</v>
      </c>
      <c r="E8" s="147">
        <f>'Section 9 chart data'!K25</f>
        <v>7.38</v>
      </c>
      <c r="F8" s="45">
        <f t="shared" ref="F8:F13" si="0">SUM(C8,D8)</f>
        <v>336.798</v>
      </c>
    </row>
    <row r="9" spans="2:6" ht="15" customHeight="1" x14ac:dyDescent="0.2">
      <c r="B9" s="42" t="s">
        <v>222</v>
      </c>
      <c r="C9" s="43">
        <f>'Section 9 chart data'!D26</f>
        <v>130.33199999999999</v>
      </c>
      <c r="D9" s="44">
        <f>'Section 9 chart data'!J26</f>
        <v>219.023</v>
      </c>
      <c r="E9" s="147">
        <f>'Section 9 chart data'!K26</f>
        <v>7.56</v>
      </c>
      <c r="F9" s="45">
        <f t="shared" si="0"/>
        <v>349.35500000000002</v>
      </c>
    </row>
    <row r="10" spans="2:6" ht="15" customHeight="1" x14ac:dyDescent="0.2">
      <c r="B10" s="42" t="s">
        <v>225</v>
      </c>
      <c r="C10" s="43">
        <f>'Section 9 chart data'!D27</f>
        <v>123.71899999999999</v>
      </c>
      <c r="D10" s="44">
        <f>'Section 9 chart data'!J27</f>
        <v>192.64599999999999</v>
      </c>
      <c r="E10" s="147">
        <f>'Section 9 chart data'!K27</f>
        <v>8.27</v>
      </c>
      <c r="F10" s="45">
        <f t="shared" si="0"/>
        <v>316.36500000000001</v>
      </c>
    </row>
    <row r="11" spans="2:6" ht="15" customHeight="1" x14ac:dyDescent="0.2">
      <c r="B11" s="42" t="s">
        <v>226</v>
      </c>
      <c r="C11" s="43">
        <f>'Section 9 chart data'!D28</f>
        <v>124.42100000000001</v>
      </c>
      <c r="D11" s="44">
        <f>'Section 9 chart data'!J28</f>
        <v>162.59299999999999</v>
      </c>
      <c r="E11" s="147">
        <f>'Section 9 chart data'!K28</f>
        <v>9.32</v>
      </c>
      <c r="F11" s="45">
        <f t="shared" si="0"/>
        <v>287.01400000000001</v>
      </c>
    </row>
    <row r="12" spans="2:6" ht="15" customHeight="1" x14ac:dyDescent="0.2">
      <c r="B12" s="42" t="s">
        <v>227</v>
      </c>
      <c r="C12" s="43">
        <f>'Section 9 chart data'!D29</f>
        <v>125.95399999999999</v>
      </c>
      <c r="D12" s="44">
        <f>'Section 9 chart data'!J29</f>
        <v>144.017</v>
      </c>
      <c r="E12" s="147">
        <f>'Section 9 chart data'!K29</f>
        <v>10.3</v>
      </c>
      <c r="F12" s="45">
        <f t="shared" si="0"/>
        <v>269.971</v>
      </c>
    </row>
    <row r="13" spans="2:6" ht="15" customHeight="1" x14ac:dyDescent="0.2">
      <c r="B13" s="46" t="s">
        <v>228</v>
      </c>
      <c r="C13" s="47">
        <f>'Section 9 chart data'!D30</f>
        <v>134.21899999999999</v>
      </c>
      <c r="D13" s="48">
        <f>'Section 9 chart data'!J30</f>
        <v>151.62700000000001</v>
      </c>
      <c r="E13" s="148">
        <f>'Section 9 chart data'!K30</f>
        <v>9.93</v>
      </c>
      <c r="F13" s="49">
        <f t="shared" si="0"/>
        <v>285.846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444</v>
      </c>
    </row>
    <row r="5" spans="2:6" ht="15" customHeight="1" x14ac:dyDescent="0.2">
      <c r="B5" s="908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0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Cumbria and Lancashire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169.035</v>
      </c>
      <c r="D8" s="138">
        <f>'Section 10 chart data'!J50</f>
        <v>238.006</v>
      </c>
      <c r="E8" s="695">
        <f>'Section 10 chart data'!K50</f>
        <v>18.350000000000001</v>
      </c>
      <c r="F8" s="139">
        <f>SUM(C8,D8)</f>
        <v>407.041</v>
      </c>
    </row>
    <row r="9" spans="2:6" ht="15" customHeight="1" x14ac:dyDescent="0.2">
      <c r="B9" s="42" t="s">
        <v>222</v>
      </c>
      <c r="C9" s="137">
        <f>'Section 10 chart data'!D51</f>
        <v>120.30500000000001</v>
      </c>
      <c r="D9" s="138">
        <f>'Section 10 chart data'!J51</f>
        <v>258.863</v>
      </c>
      <c r="E9" s="695">
        <f>'Section 10 chart data'!K51</f>
        <v>16.739999999999998</v>
      </c>
      <c r="F9" s="139">
        <f t="shared" ref="F9:F17" si="0">SUM(C9,D9)</f>
        <v>379.16800000000001</v>
      </c>
    </row>
    <row r="10" spans="2:6" ht="15" customHeight="1" x14ac:dyDescent="0.2">
      <c r="B10" s="42" t="s">
        <v>225</v>
      </c>
      <c r="C10" s="137">
        <f>'Section 10 chart data'!D52</f>
        <v>143.113</v>
      </c>
      <c r="D10" s="138">
        <f>'Section 10 chart data'!J52</f>
        <v>420.42200000000003</v>
      </c>
      <c r="E10" s="695">
        <f>'Section 10 chart data'!K52</f>
        <v>18.03</v>
      </c>
      <c r="F10" s="139">
        <f t="shared" si="0"/>
        <v>563.53500000000008</v>
      </c>
    </row>
    <row r="11" spans="2:6" ht="15" customHeight="1" x14ac:dyDescent="0.2">
      <c r="B11" s="42" t="s">
        <v>226</v>
      </c>
      <c r="C11" s="137">
        <f>'Section 10 chart data'!D53</f>
        <v>145.471</v>
      </c>
      <c r="D11" s="138">
        <f>'Section 10 chart data'!J53</f>
        <v>350.44</v>
      </c>
      <c r="E11" s="695">
        <f>'Section 10 chart data'!K53</f>
        <v>15.81</v>
      </c>
      <c r="F11" s="139">
        <f t="shared" si="0"/>
        <v>495.911</v>
      </c>
    </row>
    <row r="12" spans="2:6" ht="15" customHeight="1" x14ac:dyDescent="0.2">
      <c r="B12" s="42" t="s">
        <v>227</v>
      </c>
      <c r="C12" s="137">
        <f>'Section 10 chart data'!D54</f>
        <v>109.753</v>
      </c>
      <c r="D12" s="138">
        <f>'Section 10 chart data'!J54</f>
        <v>257.19099999999997</v>
      </c>
      <c r="E12" s="695">
        <f>'Section 10 chart data'!K54</f>
        <v>19.52</v>
      </c>
      <c r="F12" s="139">
        <f t="shared" si="0"/>
        <v>366.94399999999996</v>
      </c>
    </row>
    <row r="13" spans="2:6" ht="15" customHeight="1" x14ac:dyDescent="0.2">
      <c r="B13" s="42" t="s">
        <v>228</v>
      </c>
      <c r="C13" s="137">
        <f>'Section 10 chart data'!D55</f>
        <v>130.58199999999999</v>
      </c>
      <c r="D13" s="138">
        <f>'Section 10 chart data'!J55</f>
        <v>166.393</v>
      </c>
      <c r="E13" s="695">
        <f>'Section 10 chart data'!K55</f>
        <v>14.57</v>
      </c>
      <c r="F13" s="139">
        <f t="shared" si="0"/>
        <v>296.97500000000002</v>
      </c>
    </row>
    <row r="14" spans="2:6" ht="15" customHeight="1" x14ac:dyDescent="0.2">
      <c r="B14" s="42" t="s">
        <v>332</v>
      </c>
      <c r="C14" s="137">
        <f>'Section 10 chart data'!D56</f>
        <v>116.366</v>
      </c>
      <c r="D14" s="138">
        <f>'Section 10 chart data'!J56</f>
        <v>201.227</v>
      </c>
      <c r="E14" s="695">
        <f>'Section 10 chart data'!K56</f>
        <v>18.16</v>
      </c>
      <c r="F14" s="139">
        <f t="shared" si="0"/>
        <v>317.59300000000002</v>
      </c>
    </row>
    <row r="15" spans="2:6" ht="15" customHeight="1" x14ac:dyDescent="0.2">
      <c r="B15" s="42" t="s">
        <v>333</v>
      </c>
      <c r="C15" s="137">
        <f>'Section 10 chart data'!D57</f>
        <v>99.707999999999998</v>
      </c>
      <c r="D15" s="138">
        <f>'Section 10 chart data'!J57</f>
        <v>148.386</v>
      </c>
      <c r="E15" s="695">
        <f>'Section 10 chart data'!K57</f>
        <v>14.64</v>
      </c>
      <c r="F15" s="139">
        <f t="shared" si="0"/>
        <v>248.09399999999999</v>
      </c>
    </row>
    <row r="16" spans="2:6" ht="15" customHeight="1" x14ac:dyDescent="0.2">
      <c r="B16" s="42" t="s">
        <v>231</v>
      </c>
      <c r="C16" s="137">
        <f>'Section 10 chart data'!D58</f>
        <v>108.762</v>
      </c>
      <c r="D16" s="138">
        <f>'Section 10 chart data'!J58</f>
        <v>183.33199999999999</v>
      </c>
      <c r="E16" s="695">
        <f>'Section 10 chart data'!K58</f>
        <v>16.809999999999999</v>
      </c>
      <c r="F16" s="139">
        <f t="shared" si="0"/>
        <v>292.09399999999999</v>
      </c>
    </row>
    <row r="17" spans="2:6" ht="15" customHeight="1" x14ac:dyDescent="0.2">
      <c r="B17" s="46" t="s">
        <v>232</v>
      </c>
      <c r="C17" s="137">
        <f>'Section 10 chart data'!D59</f>
        <v>188.303</v>
      </c>
      <c r="D17" s="138">
        <f>'Section 10 chart data'!J59</f>
        <v>200.94499999999999</v>
      </c>
      <c r="E17" s="695">
        <f>'Section 10 chart data'!K59</f>
        <v>22.23</v>
      </c>
      <c r="F17" s="139">
        <f t="shared" si="0"/>
        <v>389.24799999999999</v>
      </c>
    </row>
    <row r="18" spans="2:6" ht="15" customHeight="1" x14ac:dyDescent="0.2">
      <c r="B18" s="46" t="s">
        <v>233</v>
      </c>
      <c r="C18" s="137">
        <f>'Section 10 chart data'!D60</f>
        <v>95.311000000000007</v>
      </c>
      <c r="D18" s="138">
        <f>'Section 10 chart data'!J60</f>
        <v>184.821</v>
      </c>
      <c r="E18" s="695">
        <f>'Section 10 chart data'!K60</f>
        <v>20.38</v>
      </c>
      <c r="F18" s="140">
        <f>SUM(C18,D18)</f>
        <v>280.13200000000001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490</v>
      </c>
    </row>
    <row r="5" spans="2:35" ht="15" customHeight="1" x14ac:dyDescent="0.2">
      <c r="B5" s="910" t="s">
        <v>77</v>
      </c>
      <c r="C5" s="913" t="s">
        <v>331</v>
      </c>
      <c r="D5" s="913"/>
      <c r="E5" s="913"/>
      <c r="F5" s="913" t="s">
        <v>222</v>
      </c>
      <c r="G5" s="913"/>
      <c r="H5" s="913"/>
      <c r="I5" s="836" t="s">
        <v>225</v>
      </c>
      <c r="J5" s="841"/>
      <c r="K5" s="837"/>
      <c r="L5" s="836" t="s">
        <v>226</v>
      </c>
      <c r="M5" s="841"/>
      <c r="N5" s="837"/>
      <c r="O5" s="836" t="s">
        <v>227</v>
      </c>
      <c r="P5" s="841"/>
      <c r="Q5" s="837"/>
      <c r="R5" s="836" t="s">
        <v>228</v>
      </c>
      <c r="S5" s="841"/>
      <c r="T5" s="837"/>
      <c r="U5" s="836" t="s">
        <v>332</v>
      </c>
      <c r="V5" s="841"/>
      <c r="W5" s="837"/>
      <c r="X5" s="836" t="s">
        <v>333</v>
      </c>
      <c r="Y5" s="841"/>
      <c r="Z5" s="837"/>
      <c r="AA5" s="836" t="s">
        <v>231</v>
      </c>
      <c r="AB5" s="841"/>
      <c r="AC5" s="837"/>
      <c r="AD5" s="836" t="s">
        <v>232</v>
      </c>
      <c r="AE5" s="841"/>
      <c r="AF5" s="837"/>
      <c r="AG5" s="836" t="s">
        <v>233</v>
      </c>
      <c r="AH5" s="841"/>
      <c r="AI5" s="841"/>
    </row>
    <row r="6" spans="2:35" ht="15" customHeight="1" x14ac:dyDescent="0.2">
      <c r="B6" s="934"/>
      <c r="C6" s="129" t="s">
        <v>78</v>
      </c>
      <c r="D6" s="914" t="s">
        <v>79</v>
      </c>
      <c r="E6" s="914"/>
      <c r="F6" s="129" t="s">
        <v>78</v>
      </c>
      <c r="G6" s="914" t="s">
        <v>79</v>
      </c>
      <c r="H6" s="914"/>
      <c r="I6" s="129" t="s">
        <v>78</v>
      </c>
      <c r="J6" s="842" t="s">
        <v>79</v>
      </c>
      <c r="K6" s="843"/>
      <c r="L6" s="129" t="s">
        <v>78</v>
      </c>
      <c r="M6" s="842" t="s">
        <v>79</v>
      </c>
      <c r="N6" s="843"/>
      <c r="O6" s="129" t="s">
        <v>78</v>
      </c>
      <c r="P6" s="842" t="s">
        <v>79</v>
      </c>
      <c r="Q6" s="843"/>
      <c r="R6" s="129" t="s">
        <v>78</v>
      </c>
      <c r="S6" s="842" t="s">
        <v>79</v>
      </c>
      <c r="T6" s="843"/>
      <c r="U6" s="129" t="s">
        <v>78</v>
      </c>
      <c r="V6" s="842" t="s">
        <v>79</v>
      </c>
      <c r="W6" s="843"/>
      <c r="X6" s="129" t="s">
        <v>78</v>
      </c>
      <c r="Y6" s="842" t="s">
        <v>79</v>
      </c>
      <c r="Z6" s="843"/>
      <c r="AA6" s="129" t="s">
        <v>78</v>
      </c>
      <c r="AB6" s="842" t="s">
        <v>79</v>
      </c>
      <c r="AC6" s="843"/>
      <c r="AD6" s="129" t="s">
        <v>78</v>
      </c>
      <c r="AE6" s="842" t="s">
        <v>79</v>
      </c>
      <c r="AF6" s="843"/>
      <c r="AG6" s="129" t="s">
        <v>78</v>
      </c>
      <c r="AH6" s="842" t="s">
        <v>79</v>
      </c>
      <c r="AI6" s="844"/>
    </row>
    <row r="7" spans="2:35" ht="30" customHeight="1" x14ac:dyDescent="0.2">
      <c r="B7" s="934"/>
      <c r="C7" s="912" t="s">
        <v>748</v>
      </c>
      <c r="D7" s="912"/>
      <c r="E7" s="130" t="s">
        <v>82</v>
      </c>
      <c r="F7" s="912" t="s">
        <v>748</v>
      </c>
      <c r="G7" s="912"/>
      <c r="H7" s="130" t="s">
        <v>82</v>
      </c>
      <c r="I7" s="932" t="s">
        <v>748</v>
      </c>
      <c r="J7" s="933"/>
      <c r="K7" s="130" t="s">
        <v>82</v>
      </c>
      <c r="L7" s="932" t="s">
        <v>748</v>
      </c>
      <c r="M7" s="933"/>
      <c r="N7" s="130" t="s">
        <v>82</v>
      </c>
      <c r="O7" s="932" t="s">
        <v>748</v>
      </c>
      <c r="P7" s="933"/>
      <c r="Q7" s="130" t="s">
        <v>82</v>
      </c>
      <c r="R7" s="932" t="s">
        <v>748</v>
      </c>
      <c r="S7" s="933"/>
      <c r="T7" s="130" t="s">
        <v>82</v>
      </c>
      <c r="U7" s="932" t="s">
        <v>748</v>
      </c>
      <c r="V7" s="933"/>
      <c r="W7" s="130" t="s">
        <v>82</v>
      </c>
      <c r="X7" s="932" t="s">
        <v>748</v>
      </c>
      <c r="Y7" s="933"/>
      <c r="Z7" s="130" t="s">
        <v>82</v>
      </c>
      <c r="AA7" s="932" t="s">
        <v>748</v>
      </c>
      <c r="AB7" s="933"/>
      <c r="AC7" s="130" t="s">
        <v>82</v>
      </c>
      <c r="AD7" s="932" t="s">
        <v>748</v>
      </c>
      <c r="AE7" s="933"/>
      <c r="AF7" s="130" t="s">
        <v>82</v>
      </c>
      <c r="AG7" s="932" t="s">
        <v>748</v>
      </c>
      <c r="AH7" s="933"/>
      <c r="AI7" s="131" t="s">
        <v>82</v>
      </c>
    </row>
    <row r="8" spans="2:35" ht="15" customHeight="1" x14ac:dyDescent="0.2">
      <c r="B8" s="143" t="str">
        <f>Index!$B$4</f>
        <v>Cumbria and Lancashire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3">
        <f>'Section 10 chart data'!$C$66</f>
        <v>169.035</v>
      </c>
      <c r="D9" s="323">
        <f>'Section 10 chart data'!$C$83</f>
        <v>238.006</v>
      </c>
      <c r="E9" s="323">
        <f>'Section 10 chart data'!$D$83</f>
        <v>18.350000000000001</v>
      </c>
      <c r="F9" s="323">
        <f>'Section 10 chart data'!$D$66</f>
        <v>120.30500000000001</v>
      </c>
      <c r="G9" s="323">
        <f>'Section 10 chart data'!$E$83</f>
        <v>258.863</v>
      </c>
      <c r="H9" s="323">
        <f>'Section 10 chart data'!$F$83</f>
        <v>16.739999999999998</v>
      </c>
      <c r="I9" s="323">
        <f>'Section 10 chart data'!$E$66</f>
        <v>143.113</v>
      </c>
      <c r="J9" s="323">
        <f>'Section 10 chart data'!$G$83</f>
        <v>420.42200000000003</v>
      </c>
      <c r="K9" s="323">
        <f>'Section 10 chart data'!$H$83</f>
        <v>18.03</v>
      </c>
      <c r="L9" s="323">
        <f>'Section 10 chart data'!$F$66</f>
        <v>145.471</v>
      </c>
      <c r="M9" s="323">
        <f>'Section 10 chart data'!$I$83</f>
        <v>350.44</v>
      </c>
      <c r="N9" s="323">
        <f>'Section 10 chart data'!$J$83</f>
        <v>15.81</v>
      </c>
      <c r="O9" s="323">
        <f>'Section 10 chart data'!$G$66</f>
        <v>109.753</v>
      </c>
      <c r="P9" s="323">
        <f>'Section 10 chart data'!$K$83</f>
        <v>257.19099999999997</v>
      </c>
      <c r="Q9" s="323">
        <f>'Section 10 chart data'!$L$83</f>
        <v>19.52</v>
      </c>
      <c r="R9" s="323">
        <f>'Section 10 chart data'!$H$66</f>
        <v>130.58199999999999</v>
      </c>
      <c r="S9" s="323">
        <f>'Section 10 chart data'!$M$83</f>
        <v>166.393</v>
      </c>
      <c r="T9" s="323">
        <f>'Section 10 chart data'!$N$83</f>
        <v>14.57</v>
      </c>
      <c r="U9" s="323">
        <f>'Section 10 chart data'!$I$66</f>
        <v>116.366</v>
      </c>
      <c r="V9" s="323">
        <f>'Section 10 chart data'!$O$83</f>
        <v>201.227</v>
      </c>
      <c r="W9" s="323">
        <f>'Section 10 chart data'!$P$83</f>
        <v>18.16</v>
      </c>
      <c r="X9" s="323">
        <f>'Section 10 chart data'!$J$66</f>
        <v>99.707999999999998</v>
      </c>
      <c r="Y9" s="323">
        <f>'Section 10 chart data'!$Q$83</f>
        <v>148.386</v>
      </c>
      <c r="Z9" s="323">
        <f>'Section 10 chart data'!$R$83</f>
        <v>14.64</v>
      </c>
      <c r="AA9" s="323">
        <f>'Section 10 chart data'!$K$66</f>
        <v>108.762</v>
      </c>
      <c r="AB9" s="323">
        <f>'Section 10 chart data'!$S$83</f>
        <v>183.33199999999999</v>
      </c>
      <c r="AC9" s="323">
        <f>'Section 10 chart data'!$T$83</f>
        <v>16.809999999999999</v>
      </c>
      <c r="AD9" s="323">
        <f>'Section 10 chart data'!$L$66</f>
        <v>188.303</v>
      </c>
      <c r="AE9" s="323">
        <f>'Section 10 chart data'!$U$83</f>
        <v>200.94499999999999</v>
      </c>
      <c r="AF9" s="323">
        <f>'Section 10 chart data'!$V$83</f>
        <v>22.23</v>
      </c>
      <c r="AG9" s="323">
        <f>'Section 10 chart data'!$M$66</f>
        <v>95.311000000000007</v>
      </c>
      <c r="AH9" s="323">
        <f>'Section 10 chart data'!$W$83</f>
        <v>184.821</v>
      </c>
      <c r="AI9" s="323">
        <f>'Section 10 chart data'!$X$83</f>
        <v>20.38</v>
      </c>
    </row>
    <row r="10" spans="2:35" ht="15" customHeight="1" x14ac:dyDescent="0.2">
      <c r="B10" s="157" t="s">
        <v>84</v>
      </c>
      <c r="C10" s="324">
        <f>'Section 10 chart data'!$C$67</f>
        <v>134.93700000000001</v>
      </c>
      <c r="D10" s="324">
        <f>'Section 10 chart data'!$C$84</f>
        <v>120.166</v>
      </c>
      <c r="E10" s="324">
        <f>'Section 10 chart data'!$D$84</f>
        <v>34.76</v>
      </c>
      <c r="F10" s="324">
        <f>'Section 10 chart data'!$D$67</f>
        <v>99.147999999999996</v>
      </c>
      <c r="G10" s="324">
        <f>'Section 10 chart data'!$E$84</f>
        <v>124.056</v>
      </c>
      <c r="H10" s="324">
        <f>'Section 10 chart data'!$F$84</f>
        <v>31.31</v>
      </c>
      <c r="I10" s="324">
        <f>'Section 10 chart data'!$E$67</f>
        <v>118.16800000000001</v>
      </c>
      <c r="J10" s="324">
        <f>'Section 10 chart data'!$G$84</f>
        <v>291.233</v>
      </c>
      <c r="K10" s="324">
        <f>'Section 10 chart data'!$H$84</f>
        <v>24.86</v>
      </c>
      <c r="L10" s="324">
        <f>'Section 10 chart data'!$F$67</f>
        <v>130.42500000000001</v>
      </c>
      <c r="M10" s="324">
        <f>'Section 10 chart data'!$I$84</f>
        <v>181.88</v>
      </c>
      <c r="N10" s="324">
        <f>'Section 10 chart data'!$J$84</f>
        <v>26.42</v>
      </c>
      <c r="O10" s="324">
        <f>'Section 10 chart data'!$G$67</f>
        <v>94.108000000000004</v>
      </c>
      <c r="P10" s="324">
        <f>'Section 10 chart data'!$K$84</f>
        <v>159.13300000000001</v>
      </c>
      <c r="Q10" s="324">
        <f>'Section 10 chart data'!$L$84</f>
        <v>30.54</v>
      </c>
      <c r="R10" s="324">
        <f>'Section 10 chart data'!$H$67</f>
        <v>108.03400000000001</v>
      </c>
      <c r="S10" s="324">
        <f>'Section 10 chart data'!$M$84</f>
        <v>64.914000000000001</v>
      </c>
      <c r="T10" s="324">
        <f>'Section 10 chart data'!$N$84</f>
        <v>28.84</v>
      </c>
      <c r="U10" s="324">
        <f>'Section 10 chart data'!$I$67</f>
        <v>63.944000000000003</v>
      </c>
      <c r="V10" s="324">
        <f>'Section 10 chart data'!$O$84</f>
        <v>65.316999999999993</v>
      </c>
      <c r="W10" s="324">
        <f>'Section 10 chart data'!$P$84</f>
        <v>24.73</v>
      </c>
      <c r="X10" s="324">
        <f>'Section 10 chart data'!$J$67</f>
        <v>68.631</v>
      </c>
      <c r="Y10" s="324">
        <f>'Section 10 chart data'!$Q$84</f>
        <v>58.378</v>
      </c>
      <c r="Z10" s="324">
        <f>'Section 10 chart data'!$R$84</f>
        <v>18.86</v>
      </c>
      <c r="AA10" s="324">
        <f>'Section 10 chart data'!$K$67</f>
        <v>80.661000000000001</v>
      </c>
      <c r="AB10" s="324">
        <f>'Section 10 chart data'!$S$84</f>
        <v>70.58</v>
      </c>
      <c r="AC10" s="324">
        <f>'Section 10 chart data'!$T$84</f>
        <v>16.73</v>
      </c>
      <c r="AD10" s="324">
        <f>'Section 10 chart data'!$L$67</f>
        <v>144.37700000000001</v>
      </c>
      <c r="AE10" s="324">
        <f>'Section 10 chart data'!$U$84</f>
        <v>116.64</v>
      </c>
      <c r="AF10" s="324">
        <f>'Section 10 chart data'!$V$84</f>
        <v>37.29</v>
      </c>
      <c r="AG10" s="324">
        <f>'Section 10 chart data'!$M$67</f>
        <v>67.144000000000005</v>
      </c>
      <c r="AH10" s="324">
        <f>'Section 10 chart data'!$W$84</f>
        <v>103.66800000000001</v>
      </c>
      <c r="AI10" s="324">
        <f>'Section 10 chart data'!$X$84</f>
        <v>30.42</v>
      </c>
    </row>
    <row r="11" spans="2:35" ht="15" customHeight="1" x14ac:dyDescent="0.2">
      <c r="B11" s="157" t="s">
        <v>85</v>
      </c>
      <c r="C11" s="324">
        <f>'Section 10 chart data'!$C$68</f>
        <v>6.468</v>
      </c>
      <c r="D11" s="324">
        <f>'Section 10 chart data'!$C$85</f>
        <v>17.911999999999999</v>
      </c>
      <c r="E11" s="324">
        <f>'Section 10 chart data'!$D$85</f>
        <v>20.18</v>
      </c>
      <c r="F11" s="324">
        <f>'Section 10 chart data'!$D$68</f>
        <v>4.82</v>
      </c>
      <c r="G11" s="324">
        <f>'Section 10 chart data'!$E$85</f>
        <v>27.215</v>
      </c>
      <c r="H11" s="324">
        <f>'Section 10 chart data'!$F$85</f>
        <v>37.799999999999997</v>
      </c>
      <c r="I11" s="324">
        <f>'Section 10 chart data'!$E$68</f>
        <v>4.6449999999999996</v>
      </c>
      <c r="J11" s="324">
        <f>'Section 10 chart data'!$G$85</f>
        <v>25.811</v>
      </c>
      <c r="K11" s="324">
        <f>'Section 10 chart data'!$H$85</f>
        <v>23.81</v>
      </c>
      <c r="L11" s="324">
        <f>'Section 10 chart data'!$F$68</f>
        <v>2.911</v>
      </c>
      <c r="M11" s="324">
        <f>'Section 10 chart data'!$I$85</f>
        <v>53.71</v>
      </c>
      <c r="N11" s="324">
        <f>'Section 10 chart data'!$J$85</f>
        <v>34.700000000000003</v>
      </c>
      <c r="O11" s="324">
        <f>'Section 10 chart data'!$G$68</f>
        <v>2.46</v>
      </c>
      <c r="P11" s="324">
        <f>'Section 10 chart data'!$K$85</f>
        <v>30.86</v>
      </c>
      <c r="Q11" s="324">
        <f>'Section 10 chart data'!$L$85</f>
        <v>34.07</v>
      </c>
      <c r="R11" s="324">
        <f>'Section 10 chart data'!$H$68</f>
        <v>4.4889999999999999</v>
      </c>
      <c r="S11" s="324">
        <f>'Section 10 chart data'!$M$85</f>
        <v>39.627000000000002</v>
      </c>
      <c r="T11" s="324">
        <f>'Section 10 chart data'!$N$85</f>
        <v>33.549999999999997</v>
      </c>
      <c r="U11" s="324">
        <f>'Section 10 chart data'!$I$68</f>
        <v>4.077</v>
      </c>
      <c r="V11" s="324">
        <f>'Section 10 chart data'!$O$85</f>
        <v>48.082000000000001</v>
      </c>
      <c r="W11" s="324">
        <f>'Section 10 chart data'!$P$85</f>
        <v>47.84</v>
      </c>
      <c r="X11" s="324">
        <f>'Section 10 chart data'!$J$68</f>
        <v>3.786</v>
      </c>
      <c r="Y11" s="324">
        <f>'Section 10 chart data'!$Q$85</f>
        <v>17.228999999999999</v>
      </c>
      <c r="Z11" s="324">
        <f>'Section 10 chart data'!$R$85</f>
        <v>24.72</v>
      </c>
      <c r="AA11" s="324">
        <f>'Section 10 chart data'!$K$68</f>
        <v>2.7549999999999999</v>
      </c>
      <c r="AB11" s="324">
        <f>'Section 10 chart data'!$S$85</f>
        <v>17.503</v>
      </c>
      <c r="AC11" s="324">
        <f>'Section 10 chart data'!$T$85</f>
        <v>25.08</v>
      </c>
      <c r="AD11" s="324">
        <f>'Section 10 chart data'!$L$68</f>
        <v>7.51</v>
      </c>
      <c r="AE11" s="324">
        <f>'Section 10 chart data'!$U$85</f>
        <v>18.297999999999998</v>
      </c>
      <c r="AF11" s="324">
        <f>'Section 10 chart data'!$V$85</f>
        <v>23.57</v>
      </c>
      <c r="AG11" s="324">
        <f>'Section 10 chart data'!$M$68</f>
        <v>4.431</v>
      </c>
      <c r="AH11" s="324">
        <f>'Section 10 chart data'!$W$85</f>
        <v>13.565</v>
      </c>
      <c r="AI11" s="324">
        <f>'Section 10 chart data'!$X$85</f>
        <v>16.739999999999998</v>
      </c>
    </row>
    <row r="12" spans="2:35" ht="15" customHeight="1" x14ac:dyDescent="0.2">
      <c r="B12" s="157" t="s">
        <v>86</v>
      </c>
      <c r="C12" s="324">
        <f>'Section 10 chart data'!$C$69</f>
        <v>0.06</v>
      </c>
      <c r="D12" s="324">
        <f>'Section 10 chart data'!$C$86</f>
        <v>0.21199999999999999</v>
      </c>
      <c r="E12" s="324">
        <f>'Section 10 chart data'!$D$86</f>
        <v>88.83</v>
      </c>
      <c r="F12" s="324">
        <f>'Section 10 chart data'!$D$69</f>
        <v>1.238</v>
      </c>
      <c r="G12" s="324">
        <f>'Section 10 chart data'!$E$86</f>
        <v>0.25700000000000001</v>
      </c>
      <c r="H12" s="324">
        <f>'Section 10 chart data'!$F$86</f>
        <v>101.8</v>
      </c>
      <c r="I12" s="324">
        <f>'Section 10 chart data'!$E$69</f>
        <v>0.03</v>
      </c>
      <c r="J12" s="324">
        <f>'Section 10 chart data'!$G$86</f>
        <v>0.25700000000000001</v>
      </c>
      <c r="K12" s="324">
        <f>'Section 10 chart data'!$H$86</f>
        <v>101.8</v>
      </c>
      <c r="L12" s="324">
        <f>'Section 10 chart data'!$F$69</f>
        <v>0.63</v>
      </c>
      <c r="M12" s="324">
        <f>'Section 10 chart data'!$I$86</f>
        <v>0.25700000000000001</v>
      </c>
      <c r="N12" s="324">
        <f>'Section 10 chart data'!$J$86</f>
        <v>101.8</v>
      </c>
      <c r="O12" s="324">
        <f>'Section 10 chart data'!$G$69</f>
        <v>1.4E-2</v>
      </c>
      <c r="P12" s="324">
        <f>'Section 10 chart data'!$K$86</f>
        <v>4.7E-2</v>
      </c>
      <c r="Q12" s="324">
        <f>'Section 10 chart data'!$L$86</f>
        <v>101.8</v>
      </c>
      <c r="R12" s="324">
        <f>'Section 10 chart data'!$H$69</f>
        <v>0.09</v>
      </c>
      <c r="S12" s="324">
        <f>'Section 10 chart data'!$M$86</f>
        <v>5.0999999999999997E-2</v>
      </c>
      <c r="T12" s="324">
        <f>'Section 10 chart data'!$N$86</f>
        <v>32.869999999999997</v>
      </c>
      <c r="U12" s="324">
        <f>'Section 10 chart data'!$I$69</f>
        <v>0.13500000000000001</v>
      </c>
      <c r="V12" s="324">
        <f>'Section 10 chart data'!$O$86</f>
        <v>5.0999999999999997E-2</v>
      </c>
      <c r="W12" s="324">
        <f>'Section 10 chart data'!$P$86</f>
        <v>32.869999999999997</v>
      </c>
      <c r="X12" s="324">
        <f>'Section 10 chart data'!$J$69</f>
        <v>0.05</v>
      </c>
      <c r="Y12" s="324">
        <f>'Section 10 chart data'!$Q$86</f>
        <v>5.0999999999999997E-2</v>
      </c>
      <c r="Z12" s="324">
        <f>'Section 10 chart data'!$R$86</f>
        <v>32.869999999999997</v>
      </c>
      <c r="AA12" s="324">
        <f>'Section 10 chart data'!$K$69</f>
        <v>5.0999999999999997E-2</v>
      </c>
      <c r="AB12" s="324">
        <f>'Section 10 chart data'!$S$86</f>
        <v>5.0999999999999997E-2</v>
      </c>
      <c r="AC12" s="324">
        <f>'Section 10 chart data'!$T$86</f>
        <v>32.869999999999997</v>
      </c>
      <c r="AD12" s="324">
        <f>'Section 10 chart data'!$L$69</f>
        <v>0.1</v>
      </c>
      <c r="AE12" s="324">
        <f>'Section 10 chart data'!$U$86</f>
        <v>5.0999999999999997E-2</v>
      </c>
      <c r="AF12" s="324">
        <f>'Section 10 chart data'!$V$86</f>
        <v>32.869999999999997</v>
      </c>
      <c r="AG12" s="324">
        <f>'Section 10 chart data'!$M$69</f>
        <v>0.24399999999999999</v>
      </c>
      <c r="AH12" s="324">
        <f>'Section 10 chart data'!$W$86</f>
        <v>5.0999999999999997E-2</v>
      </c>
      <c r="AI12" s="324">
        <f>'Section 10 chart data'!$X$86</f>
        <v>32.869999999999997</v>
      </c>
    </row>
    <row r="13" spans="2:35" ht="15" customHeight="1" x14ac:dyDescent="0.2">
      <c r="B13" s="157" t="s">
        <v>87</v>
      </c>
      <c r="C13" s="324">
        <f>'Section 10 chart data'!$C$70</f>
        <v>6.3719999999999999</v>
      </c>
      <c r="D13" s="324">
        <f>'Section 10 chart data'!$C$87</f>
        <v>18.265000000000001</v>
      </c>
      <c r="E13" s="324">
        <f>'Section 10 chart data'!$D$87</f>
        <v>27.5</v>
      </c>
      <c r="F13" s="324">
        <f>'Section 10 chart data'!$D$70</f>
        <v>1.5289999999999999</v>
      </c>
      <c r="G13" s="324">
        <f>'Section 10 chart data'!$E$87</f>
        <v>21.902999999999999</v>
      </c>
      <c r="H13" s="324">
        <f>'Section 10 chart data'!$F$87</f>
        <v>27.9</v>
      </c>
      <c r="I13" s="324">
        <f>'Section 10 chart data'!$E$70</f>
        <v>3.0009999999999999</v>
      </c>
      <c r="J13" s="324">
        <f>'Section 10 chart data'!$G$87</f>
        <v>31.257000000000001</v>
      </c>
      <c r="K13" s="324">
        <f>'Section 10 chart data'!$H$87</f>
        <v>53.46</v>
      </c>
      <c r="L13" s="324">
        <f>'Section 10 chart data'!$F$70</f>
        <v>1.9159999999999999</v>
      </c>
      <c r="M13" s="324">
        <f>'Section 10 chart data'!$I$87</f>
        <v>44.667999999999999</v>
      </c>
      <c r="N13" s="324">
        <f>'Section 10 chart data'!$J$87</f>
        <v>38.659999999999997</v>
      </c>
      <c r="O13" s="324">
        <f>'Section 10 chart data'!$G$70</f>
        <v>1.1279999999999999</v>
      </c>
      <c r="P13" s="324">
        <f>'Section 10 chart data'!$K$87</f>
        <v>16.481999999999999</v>
      </c>
      <c r="Q13" s="324">
        <f>'Section 10 chart data'!$L$87</f>
        <v>27.11</v>
      </c>
      <c r="R13" s="324">
        <f>'Section 10 chart data'!$H$70</f>
        <v>4.6150000000000002</v>
      </c>
      <c r="S13" s="324">
        <f>'Section 10 chart data'!$M$87</f>
        <v>18.984999999999999</v>
      </c>
      <c r="T13" s="324">
        <f>'Section 10 chart data'!$N$87</f>
        <v>26.2</v>
      </c>
      <c r="U13" s="324">
        <f>'Section 10 chart data'!$I$70</f>
        <v>5.4969999999999999</v>
      </c>
      <c r="V13" s="324">
        <f>'Section 10 chart data'!$O$87</f>
        <v>48.843000000000004</v>
      </c>
      <c r="W13" s="324">
        <f>'Section 10 chart data'!$P$87</f>
        <v>47.56</v>
      </c>
      <c r="X13" s="324">
        <f>'Section 10 chart data'!$J$70</f>
        <v>4.8570000000000002</v>
      </c>
      <c r="Y13" s="324">
        <f>'Section 10 chart data'!$Q$87</f>
        <v>36.640999999999998</v>
      </c>
      <c r="Z13" s="324">
        <f>'Section 10 chart data'!$R$87</f>
        <v>49.13</v>
      </c>
      <c r="AA13" s="324">
        <f>'Section 10 chart data'!$K$70</f>
        <v>9.3879999999999999</v>
      </c>
      <c r="AB13" s="324">
        <f>'Section 10 chart data'!$S$87</f>
        <v>52.968000000000004</v>
      </c>
      <c r="AC13" s="324">
        <f>'Section 10 chart data'!$T$87</f>
        <v>50.45</v>
      </c>
      <c r="AD13" s="324">
        <f>'Section 10 chart data'!$L$70</f>
        <v>11.616</v>
      </c>
      <c r="AE13" s="324">
        <f>'Section 10 chart data'!$U$87</f>
        <v>15.978999999999999</v>
      </c>
      <c r="AF13" s="324">
        <f>'Section 10 chart data'!$V$87</f>
        <v>42.41</v>
      </c>
      <c r="AG13" s="324">
        <f>'Section 10 chart data'!$M$70</f>
        <v>4.4169999999999998</v>
      </c>
      <c r="AH13" s="324">
        <f>'Section 10 chart data'!$W$87</f>
        <v>25.189</v>
      </c>
      <c r="AI13" s="324">
        <f>'Section 10 chart data'!$X$87</f>
        <v>74.7</v>
      </c>
    </row>
    <row r="14" spans="2:35" ht="15" customHeight="1" x14ac:dyDescent="0.2">
      <c r="B14" s="157" t="s">
        <v>88</v>
      </c>
      <c r="C14" s="324">
        <f>'Section 10 chart data'!$C$71</f>
        <v>7.8360000000000003</v>
      </c>
      <c r="D14" s="324">
        <f>'Section 10 chart data'!$C$88</f>
        <v>69.965999999999994</v>
      </c>
      <c r="E14" s="324">
        <f>'Section 10 chart data'!$D$88</f>
        <v>19.559999999999999</v>
      </c>
      <c r="F14" s="324">
        <f>'Section 10 chart data'!$D$71</f>
        <v>7.1440000000000001</v>
      </c>
      <c r="G14" s="324">
        <f>'Section 10 chart data'!$E$88</f>
        <v>60.128999999999998</v>
      </c>
      <c r="H14" s="324">
        <f>'Section 10 chart data'!$F$88</f>
        <v>18.95</v>
      </c>
      <c r="I14" s="324">
        <f>'Section 10 chart data'!$E$71</f>
        <v>9.5299999999999994</v>
      </c>
      <c r="J14" s="324">
        <f>'Section 10 chart data'!$G$88</f>
        <v>39.628</v>
      </c>
      <c r="K14" s="324">
        <f>'Section 10 chart data'!$H$88</f>
        <v>15.79</v>
      </c>
      <c r="L14" s="324">
        <f>'Section 10 chart data'!$F$71</f>
        <v>6.27</v>
      </c>
      <c r="M14" s="324">
        <f>'Section 10 chart data'!$I$88</f>
        <v>44.88</v>
      </c>
      <c r="N14" s="324">
        <f>'Section 10 chart data'!$J$88</f>
        <v>24.2</v>
      </c>
      <c r="O14" s="324">
        <f>'Section 10 chart data'!$G$71</f>
        <v>7.9820000000000002</v>
      </c>
      <c r="P14" s="324">
        <f>'Section 10 chart data'!$K$88</f>
        <v>40.338999999999999</v>
      </c>
      <c r="Q14" s="324">
        <f>'Section 10 chart data'!$L$88</f>
        <v>18.14</v>
      </c>
      <c r="R14" s="324">
        <f>'Section 10 chart data'!$H$71</f>
        <v>8.5890000000000004</v>
      </c>
      <c r="S14" s="324">
        <f>'Section 10 chart data'!$M$88</f>
        <v>27.099</v>
      </c>
      <c r="T14" s="324">
        <f>'Section 10 chart data'!$N$88</f>
        <v>25.02</v>
      </c>
      <c r="U14" s="324">
        <f>'Section 10 chart data'!$I$71</f>
        <v>26.555</v>
      </c>
      <c r="V14" s="324">
        <f>'Section 10 chart data'!$O$88</f>
        <v>18.931999999999999</v>
      </c>
      <c r="W14" s="324">
        <f>'Section 10 chart data'!$P$88</f>
        <v>21.99</v>
      </c>
      <c r="X14" s="324">
        <f>'Section 10 chart data'!$J$71</f>
        <v>12.506</v>
      </c>
      <c r="Y14" s="324">
        <f>'Section 10 chart data'!$Q$88</f>
        <v>19.106000000000002</v>
      </c>
      <c r="Z14" s="324">
        <f>'Section 10 chart data'!$R$88</f>
        <v>21.71</v>
      </c>
      <c r="AA14" s="324">
        <f>'Section 10 chart data'!$K$71</f>
        <v>7.6369999999999996</v>
      </c>
      <c r="AB14" s="324">
        <f>'Section 10 chart data'!$S$88</f>
        <v>19.678000000000001</v>
      </c>
      <c r="AC14" s="324">
        <f>'Section 10 chart data'!$T$88</f>
        <v>22.22</v>
      </c>
      <c r="AD14" s="324">
        <f>'Section 10 chart data'!$L$71</f>
        <v>15.736000000000001</v>
      </c>
      <c r="AE14" s="324">
        <f>'Section 10 chart data'!$U$88</f>
        <v>18.439</v>
      </c>
      <c r="AF14" s="324">
        <f>'Section 10 chart data'!$V$88</f>
        <v>19.93</v>
      </c>
      <c r="AG14" s="324">
        <f>'Section 10 chart data'!$M$71</f>
        <v>4.5670000000000002</v>
      </c>
      <c r="AH14" s="324">
        <f>'Section 10 chart data'!$W$88</f>
        <v>8.2520000000000007</v>
      </c>
      <c r="AI14" s="324">
        <f>'Section 10 chart data'!$X$88</f>
        <v>15.9</v>
      </c>
    </row>
    <row r="15" spans="2:35" ht="15" customHeight="1" x14ac:dyDescent="0.2">
      <c r="B15" s="157" t="s">
        <v>89</v>
      </c>
      <c r="C15" s="324">
        <f>'Section 10 chart data'!$C$72</f>
        <v>1.0309999999999999</v>
      </c>
      <c r="D15" s="324">
        <f>'Section 10 chart data'!$C$89</f>
        <v>1.0409999999999999</v>
      </c>
      <c r="E15" s="324">
        <f>'Section 10 chart data'!$D$89</f>
        <v>62.97</v>
      </c>
      <c r="F15" s="324">
        <f>'Section 10 chart data'!$D$72</f>
        <v>1.407</v>
      </c>
      <c r="G15" s="324">
        <f>'Section 10 chart data'!$E$89</f>
        <v>3.762</v>
      </c>
      <c r="H15" s="324">
        <f>'Section 10 chart data'!$F$89</f>
        <v>70.72</v>
      </c>
      <c r="I15" s="324">
        <f>'Section 10 chart data'!$E$72</f>
        <v>1.27</v>
      </c>
      <c r="J15" s="324">
        <f>'Section 10 chart data'!$G$89</f>
        <v>0.79700000000000004</v>
      </c>
      <c r="K15" s="324">
        <f>'Section 10 chart data'!$H$89</f>
        <v>62.12</v>
      </c>
      <c r="L15" s="324">
        <f>'Section 10 chart data'!$F$72</f>
        <v>1.496</v>
      </c>
      <c r="M15" s="324">
        <f>'Section 10 chart data'!$I$89</f>
        <v>1.355</v>
      </c>
      <c r="N15" s="324">
        <f>'Section 10 chart data'!$J$89</f>
        <v>51.81</v>
      </c>
      <c r="O15" s="324">
        <f>'Section 10 chart data'!$G$72</f>
        <v>2.5830000000000002</v>
      </c>
      <c r="P15" s="324">
        <f>'Section 10 chart data'!$K$89</f>
        <v>3.2789999999999999</v>
      </c>
      <c r="Q15" s="324">
        <f>'Section 10 chart data'!$L$89</f>
        <v>51.37</v>
      </c>
      <c r="R15" s="324">
        <f>'Section 10 chart data'!$H$72</f>
        <v>2.8940000000000001</v>
      </c>
      <c r="S15" s="324">
        <f>'Section 10 chart data'!$M$89</f>
        <v>3.4209999999999998</v>
      </c>
      <c r="T15" s="324">
        <f>'Section 10 chart data'!$N$89</f>
        <v>22.86</v>
      </c>
      <c r="U15" s="324">
        <f>'Section 10 chart data'!$I$72</f>
        <v>12.563000000000001</v>
      </c>
      <c r="V15" s="324">
        <f>'Section 10 chart data'!$O$89</f>
        <v>5.0789999999999997</v>
      </c>
      <c r="W15" s="324">
        <f>'Section 10 chart data'!$P$89</f>
        <v>16.2</v>
      </c>
      <c r="X15" s="324">
        <f>'Section 10 chart data'!$J$72</f>
        <v>5.8680000000000003</v>
      </c>
      <c r="Y15" s="324">
        <f>'Section 10 chart data'!$Q$89</f>
        <v>6.2169999999999996</v>
      </c>
      <c r="Z15" s="324">
        <f>'Section 10 chart data'!$R$89</f>
        <v>15.22</v>
      </c>
      <c r="AA15" s="324">
        <f>'Section 10 chart data'!$K$72</f>
        <v>3.919</v>
      </c>
      <c r="AB15" s="324">
        <f>'Section 10 chart data'!$S$89</f>
        <v>7.53</v>
      </c>
      <c r="AC15" s="324">
        <f>'Section 10 chart data'!$T$89</f>
        <v>14.4</v>
      </c>
      <c r="AD15" s="324">
        <f>'Section 10 chart data'!$L$72</f>
        <v>4.0739999999999998</v>
      </c>
      <c r="AE15" s="324">
        <f>'Section 10 chart data'!$U$89</f>
        <v>8.7710000000000008</v>
      </c>
      <c r="AF15" s="324">
        <f>'Section 10 chart data'!$V$89</f>
        <v>13.9</v>
      </c>
      <c r="AG15" s="324">
        <f>'Section 10 chart data'!$M$72</f>
        <v>7.3380000000000001</v>
      </c>
      <c r="AH15" s="324">
        <f>'Section 10 chart data'!$W$89</f>
        <v>11.522</v>
      </c>
      <c r="AI15" s="324">
        <f>'Section 10 chart data'!$X$89</f>
        <v>19.29</v>
      </c>
    </row>
    <row r="16" spans="2:35" ht="15" customHeight="1" x14ac:dyDescent="0.2">
      <c r="B16" s="157" t="s">
        <v>90</v>
      </c>
      <c r="C16" s="324">
        <f>'Section 10 chart data'!$C$73</f>
        <v>11.23</v>
      </c>
      <c r="D16" s="324">
        <f>'Section 10 chart data'!$C$90</f>
        <v>1.496</v>
      </c>
      <c r="E16" s="324">
        <f>'Section 10 chart data'!$D$90</f>
        <v>90.71</v>
      </c>
      <c r="F16" s="324">
        <f>'Section 10 chart data'!$D$73</f>
        <v>3.8140000000000001</v>
      </c>
      <c r="G16" s="324">
        <f>'Section 10 chart data'!$E$90</f>
        <v>1.2330000000000001</v>
      </c>
      <c r="H16" s="324">
        <f>'Section 10 chart data'!$F$90</f>
        <v>88.9</v>
      </c>
      <c r="I16" s="324">
        <f>'Section 10 chart data'!$E$73</f>
        <v>5.01</v>
      </c>
      <c r="J16" s="324">
        <f>'Section 10 chart data'!$G$90</f>
        <v>17.66</v>
      </c>
      <c r="K16" s="324">
        <f>'Section 10 chart data'!$H$90</f>
        <v>78.59</v>
      </c>
      <c r="L16" s="324">
        <f>'Section 10 chart data'!$F$73</f>
        <v>1.109</v>
      </c>
      <c r="M16" s="324">
        <f>'Section 10 chart data'!$I$90</f>
        <v>13.725</v>
      </c>
      <c r="N16" s="324">
        <f>'Section 10 chart data'!$J$90</f>
        <v>92.98</v>
      </c>
      <c r="O16" s="324">
        <f>'Section 10 chart data'!$G$73</f>
        <v>0.68400000000000005</v>
      </c>
      <c r="P16" s="324">
        <f>'Section 10 chart data'!$K$90</f>
        <v>1.6339999999999999</v>
      </c>
      <c r="Q16" s="324">
        <f>'Section 10 chart data'!$L$90</f>
        <v>55.8</v>
      </c>
      <c r="R16" s="324">
        <f>'Section 10 chart data'!$H$73</f>
        <v>0.22700000000000001</v>
      </c>
      <c r="S16" s="324">
        <f>'Section 10 chart data'!$M$90</f>
        <v>1.8180000000000001</v>
      </c>
      <c r="T16" s="324">
        <f>'Section 10 chart data'!$N$90</f>
        <v>51.07</v>
      </c>
      <c r="U16" s="324">
        <f>'Section 10 chart data'!$I$73</f>
        <v>0.42699999999999999</v>
      </c>
      <c r="V16" s="324">
        <f>'Section 10 chart data'!$O$90</f>
        <v>6.734</v>
      </c>
      <c r="W16" s="324">
        <f>'Section 10 chart data'!$P$90</f>
        <v>62.59</v>
      </c>
      <c r="X16" s="324">
        <f>'Section 10 chart data'!$J$73</f>
        <v>0.9</v>
      </c>
      <c r="Y16" s="324">
        <f>'Section 10 chart data'!$Q$90</f>
        <v>1.5569999999999999</v>
      </c>
      <c r="Z16" s="324">
        <f>'Section 10 chart data'!$R$90</f>
        <v>58.33</v>
      </c>
      <c r="AA16" s="324">
        <f>'Section 10 chart data'!$K$73</f>
        <v>0.85499999999999998</v>
      </c>
      <c r="AB16" s="324">
        <f>'Section 10 chart data'!$S$90</f>
        <v>2.2869999999999999</v>
      </c>
      <c r="AC16" s="324">
        <f>'Section 10 chart data'!$T$90</f>
        <v>51.25</v>
      </c>
      <c r="AD16" s="324">
        <f>'Section 10 chart data'!$L$73</f>
        <v>0.69199999999999995</v>
      </c>
      <c r="AE16" s="324">
        <f>'Section 10 chart data'!$U$90</f>
        <v>1.4630000000000001</v>
      </c>
      <c r="AF16" s="324">
        <f>'Section 10 chart data'!$V$90</f>
        <v>56.67</v>
      </c>
      <c r="AG16" s="324">
        <f>'Section 10 chart data'!$M$73</f>
        <v>1.0049999999999999</v>
      </c>
      <c r="AH16" s="324">
        <f>'Section 10 chart data'!$W$90</f>
        <v>6.3019999999999996</v>
      </c>
      <c r="AI16" s="324">
        <f>'Section 10 chart data'!$X$90</f>
        <v>85.18</v>
      </c>
    </row>
    <row r="17" spans="2:35" ht="15" customHeight="1" x14ac:dyDescent="0.2">
      <c r="B17" s="160" t="s">
        <v>91</v>
      </c>
      <c r="C17" s="324">
        <f>'Section 10 chart data'!$C$74</f>
        <v>1.099</v>
      </c>
      <c r="D17" s="324">
        <f>'Section 10 chart data'!$C$91</f>
        <v>6.45</v>
      </c>
      <c r="E17" s="324">
        <f>'Section 10 chart data'!$D$91</f>
        <v>37.03</v>
      </c>
      <c r="F17" s="324">
        <f>'Section 10 chart data'!$D$74</f>
        <v>1.204</v>
      </c>
      <c r="G17" s="324">
        <f>'Section 10 chart data'!$E$91</f>
        <v>17.22</v>
      </c>
      <c r="H17" s="324">
        <f>'Section 10 chart data'!$F$91</f>
        <v>82.41</v>
      </c>
      <c r="I17" s="324">
        <f>'Section 10 chart data'!$E$74</f>
        <v>1.4590000000000001</v>
      </c>
      <c r="J17" s="324">
        <f>'Section 10 chart data'!$G$91</f>
        <v>9.5310000000000006</v>
      </c>
      <c r="K17" s="324">
        <f>'Section 10 chart data'!$H$91</f>
        <v>56.55</v>
      </c>
      <c r="L17" s="324">
        <f>'Section 10 chart data'!$F$74</f>
        <v>0.71499999999999997</v>
      </c>
      <c r="M17" s="324">
        <f>'Section 10 chart data'!$I$91</f>
        <v>9.9640000000000004</v>
      </c>
      <c r="N17" s="324">
        <f>'Section 10 chart data'!$J$91</f>
        <v>46.17</v>
      </c>
      <c r="O17" s="324">
        <f>'Section 10 chart data'!$G$74</f>
        <v>0.79300000000000004</v>
      </c>
      <c r="P17" s="324">
        <f>'Section 10 chart data'!$K$91</f>
        <v>2.7730000000000001</v>
      </c>
      <c r="Q17" s="324">
        <f>'Section 10 chart data'!$L$91</f>
        <v>49.66</v>
      </c>
      <c r="R17" s="324">
        <f>'Section 10 chart data'!$H$74</f>
        <v>1.6439999999999999</v>
      </c>
      <c r="S17" s="324">
        <f>'Section 10 chart data'!$M$91</f>
        <v>9.0139999999999993</v>
      </c>
      <c r="T17" s="324">
        <f>'Section 10 chart data'!$N$91</f>
        <v>58.6</v>
      </c>
      <c r="U17" s="324">
        <f>'Section 10 chart data'!$I$74</f>
        <v>3.1680000000000001</v>
      </c>
      <c r="V17" s="324">
        <f>'Section 10 chart data'!$O$91</f>
        <v>6.3239999999999998</v>
      </c>
      <c r="W17" s="324">
        <f>'Section 10 chart data'!$P$91</f>
        <v>22.82</v>
      </c>
      <c r="X17" s="324">
        <f>'Section 10 chart data'!$J$74</f>
        <v>3.1110000000000002</v>
      </c>
      <c r="Y17" s="324">
        <f>'Section 10 chart data'!$Q$91</f>
        <v>8.7270000000000003</v>
      </c>
      <c r="Z17" s="324">
        <f>'Section 10 chart data'!$R$91</f>
        <v>18.55</v>
      </c>
      <c r="AA17" s="324">
        <f>'Section 10 chart data'!$K$74</f>
        <v>3.4950000000000001</v>
      </c>
      <c r="AB17" s="324">
        <f>'Section 10 chart data'!$S$91</f>
        <v>11.778</v>
      </c>
      <c r="AC17" s="324">
        <f>'Section 10 chart data'!$T$91</f>
        <v>16.91</v>
      </c>
      <c r="AD17" s="324">
        <f>'Section 10 chart data'!$L$74</f>
        <v>4.1980000000000004</v>
      </c>
      <c r="AE17" s="324">
        <f>'Section 10 chart data'!$U$91</f>
        <v>21.114999999999998</v>
      </c>
      <c r="AF17" s="324">
        <f>'Section 10 chart data'!$V$91</f>
        <v>39.61</v>
      </c>
      <c r="AG17" s="324">
        <f>'Section 10 chart data'!$M$74</f>
        <v>6.1639999999999997</v>
      </c>
      <c r="AH17" s="324">
        <f>'Section 10 chart data'!$W$91</f>
        <v>15.228999999999999</v>
      </c>
      <c r="AI17" s="324">
        <f>'Section 10 chart data'!$X$91</f>
        <v>13.95</v>
      </c>
    </row>
    <row r="20" spans="2:35" ht="15" customHeight="1" x14ac:dyDescent="0.2">
      <c r="B20" s="910" t="s">
        <v>77</v>
      </c>
      <c r="C20" s="913" t="s">
        <v>331</v>
      </c>
      <c r="D20" s="913"/>
      <c r="E20" s="913"/>
      <c r="F20" s="913" t="s">
        <v>222</v>
      </c>
      <c r="G20" s="913"/>
      <c r="H20" s="836"/>
    </row>
    <row r="21" spans="2:35" ht="15" customHeight="1" x14ac:dyDescent="0.2">
      <c r="B21" s="934"/>
      <c r="C21" s="320" t="s">
        <v>78</v>
      </c>
      <c r="D21" s="914" t="s">
        <v>79</v>
      </c>
      <c r="E21" s="914"/>
      <c r="F21" s="320" t="s">
        <v>78</v>
      </c>
      <c r="G21" s="914" t="s">
        <v>79</v>
      </c>
      <c r="H21" s="842"/>
    </row>
    <row r="22" spans="2:35" ht="30" customHeight="1" x14ac:dyDescent="0.2">
      <c r="B22" s="934"/>
      <c r="C22" s="912" t="s">
        <v>748</v>
      </c>
      <c r="D22" s="912"/>
      <c r="E22" s="130" t="s">
        <v>82</v>
      </c>
      <c r="F22" s="912" t="s">
        <v>748</v>
      </c>
      <c r="G22" s="912"/>
      <c r="H22" s="131" t="s">
        <v>82</v>
      </c>
    </row>
    <row r="23" spans="2:35" ht="15" customHeight="1" x14ac:dyDescent="0.2">
      <c r="B23" s="143" t="str">
        <f>Index!$B$4</f>
        <v>Cumbria and Lancashire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3">
        <f>$C$9</f>
        <v>169.035</v>
      </c>
      <c r="D24" s="323">
        <f>$D$9</f>
        <v>238.006</v>
      </c>
      <c r="E24" s="323">
        <f>$E$9</f>
        <v>18.350000000000001</v>
      </c>
      <c r="F24" s="323">
        <f>$F$9</f>
        <v>120.30500000000001</v>
      </c>
      <c r="G24" s="323">
        <f>$G$9</f>
        <v>258.863</v>
      </c>
      <c r="H24" s="323">
        <f>$H$9</f>
        <v>16.739999999999998</v>
      </c>
    </row>
    <row r="25" spans="2:35" ht="15" customHeight="1" x14ac:dyDescent="0.2">
      <c r="B25" s="157" t="s">
        <v>84</v>
      </c>
      <c r="C25" s="324">
        <f>$C$10</f>
        <v>134.93700000000001</v>
      </c>
      <c r="D25" s="324">
        <f>$D$10</f>
        <v>120.166</v>
      </c>
      <c r="E25" s="324">
        <f>$E$10</f>
        <v>34.76</v>
      </c>
      <c r="F25" s="324">
        <f>$F$10</f>
        <v>99.147999999999996</v>
      </c>
      <c r="G25" s="324">
        <f>$G$10</f>
        <v>124.056</v>
      </c>
      <c r="H25" s="324">
        <f>$H$10</f>
        <v>31.31</v>
      </c>
    </row>
    <row r="26" spans="2:35" ht="15" customHeight="1" x14ac:dyDescent="0.2">
      <c r="B26" s="157" t="s">
        <v>85</v>
      </c>
      <c r="C26" s="324">
        <f>$C$11</f>
        <v>6.468</v>
      </c>
      <c r="D26" s="324">
        <f>$D$11</f>
        <v>17.911999999999999</v>
      </c>
      <c r="E26" s="324">
        <f>$E$11</f>
        <v>20.18</v>
      </c>
      <c r="F26" s="324">
        <f>$F$11</f>
        <v>4.82</v>
      </c>
      <c r="G26" s="324">
        <f>$G$11</f>
        <v>27.215</v>
      </c>
      <c r="H26" s="324">
        <f>$H$11</f>
        <v>37.799999999999997</v>
      </c>
    </row>
    <row r="27" spans="2:35" ht="15" customHeight="1" x14ac:dyDescent="0.2">
      <c r="B27" s="157" t="s">
        <v>86</v>
      </c>
      <c r="C27" s="324">
        <f>$C$12</f>
        <v>0.06</v>
      </c>
      <c r="D27" s="324">
        <f>$D$12</f>
        <v>0.21199999999999999</v>
      </c>
      <c r="E27" s="324">
        <f>$E$12</f>
        <v>88.83</v>
      </c>
      <c r="F27" s="324">
        <f>$F$12</f>
        <v>1.238</v>
      </c>
      <c r="G27" s="324">
        <f>$G$12</f>
        <v>0.25700000000000001</v>
      </c>
      <c r="H27" s="324">
        <f>$H$12</f>
        <v>101.8</v>
      </c>
    </row>
    <row r="28" spans="2:35" ht="15" customHeight="1" x14ac:dyDescent="0.2">
      <c r="B28" s="157" t="s">
        <v>87</v>
      </c>
      <c r="C28" s="324">
        <f>$C$13</f>
        <v>6.3719999999999999</v>
      </c>
      <c r="D28" s="324">
        <f>$D$13</f>
        <v>18.265000000000001</v>
      </c>
      <c r="E28" s="324">
        <f>$E$13</f>
        <v>27.5</v>
      </c>
      <c r="F28" s="324">
        <f>$F$13</f>
        <v>1.5289999999999999</v>
      </c>
      <c r="G28" s="324">
        <f>$G$13</f>
        <v>21.902999999999999</v>
      </c>
      <c r="H28" s="324">
        <f>$H$13</f>
        <v>27.9</v>
      </c>
    </row>
    <row r="29" spans="2:35" ht="15" customHeight="1" x14ac:dyDescent="0.2">
      <c r="B29" s="157" t="s">
        <v>88</v>
      </c>
      <c r="C29" s="324">
        <f>$C$14</f>
        <v>7.8360000000000003</v>
      </c>
      <c r="D29" s="324">
        <f>$D$14</f>
        <v>69.965999999999994</v>
      </c>
      <c r="E29" s="324">
        <f>$E$14</f>
        <v>19.559999999999999</v>
      </c>
      <c r="F29" s="324">
        <f>$F$14</f>
        <v>7.1440000000000001</v>
      </c>
      <c r="G29" s="324">
        <f>$G$14</f>
        <v>60.128999999999998</v>
      </c>
      <c r="H29" s="324">
        <f>$H$14</f>
        <v>18.95</v>
      </c>
    </row>
    <row r="30" spans="2:35" ht="15" customHeight="1" x14ac:dyDescent="0.2">
      <c r="B30" s="157" t="s">
        <v>89</v>
      </c>
      <c r="C30" s="324">
        <f>$C$15</f>
        <v>1.0309999999999999</v>
      </c>
      <c r="D30" s="324">
        <f>$D$15</f>
        <v>1.0409999999999999</v>
      </c>
      <c r="E30" s="324">
        <f>$E$15</f>
        <v>62.97</v>
      </c>
      <c r="F30" s="324">
        <f>$F$15</f>
        <v>1.407</v>
      </c>
      <c r="G30" s="324">
        <f>$G$15</f>
        <v>3.762</v>
      </c>
      <c r="H30" s="324">
        <f>$H$15</f>
        <v>70.72</v>
      </c>
    </row>
    <row r="31" spans="2:35" ht="15" customHeight="1" x14ac:dyDescent="0.2">
      <c r="B31" s="157" t="s">
        <v>90</v>
      </c>
      <c r="C31" s="324">
        <f>$C$16</f>
        <v>11.23</v>
      </c>
      <c r="D31" s="324">
        <f>$D$16</f>
        <v>1.496</v>
      </c>
      <c r="E31" s="324">
        <f>$E$16</f>
        <v>90.71</v>
      </c>
      <c r="F31" s="324">
        <f>$F$16</f>
        <v>3.8140000000000001</v>
      </c>
      <c r="G31" s="324">
        <f>$G$16</f>
        <v>1.2330000000000001</v>
      </c>
      <c r="H31" s="324">
        <f>$H$16</f>
        <v>88.9</v>
      </c>
    </row>
    <row r="32" spans="2:35" ht="15" customHeight="1" x14ac:dyDescent="0.2">
      <c r="B32" s="160" t="s">
        <v>91</v>
      </c>
      <c r="C32" s="324">
        <f>$C$17</f>
        <v>1.099</v>
      </c>
      <c r="D32" s="324">
        <f>$D$17</f>
        <v>6.45</v>
      </c>
      <c r="E32" s="324">
        <f>$E$17</f>
        <v>37.03</v>
      </c>
      <c r="F32" s="324">
        <f>$F$17</f>
        <v>1.204</v>
      </c>
      <c r="G32" s="324">
        <f>$G$17</f>
        <v>17.22</v>
      </c>
      <c r="H32" s="324">
        <f>$H$17</f>
        <v>82.41</v>
      </c>
    </row>
    <row r="35" spans="2:8" ht="15" customHeight="1" x14ac:dyDescent="0.2">
      <c r="B35" s="910" t="s">
        <v>77</v>
      </c>
      <c r="C35" s="913" t="s">
        <v>225</v>
      </c>
      <c r="D35" s="913"/>
      <c r="E35" s="913"/>
      <c r="F35" s="913" t="s">
        <v>226</v>
      </c>
      <c r="G35" s="913"/>
      <c r="H35" s="836"/>
    </row>
    <row r="36" spans="2:8" ht="15" customHeight="1" x14ac:dyDescent="0.2">
      <c r="B36" s="934"/>
      <c r="C36" s="320" t="s">
        <v>78</v>
      </c>
      <c r="D36" s="914" t="s">
        <v>79</v>
      </c>
      <c r="E36" s="914"/>
      <c r="F36" s="320" t="s">
        <v>78</v>
      </c>
      <c r="G36" s="914" t="s">
        <v>79</v>
      </c>
      <c r="H36" s="842"/>
    </row>
    <row r="37" spans="2:8" ht="30" customHeight="1" x14ac:dyDescent="0.2">
      <c r="B37" s="934"/>
      <c r="C37" s="912" t="s">
        <v>748</v>
      </c>
      <c r="D37" s="912"/>
      <c r="E37" s="130" t="s">
        <v>82</v>
      </c>
      <c r="F37" s="912" t="s">
        <v>748</v>
      </c>
      <c r="G37" s="912"/>
      <c r="H37" s="131" t="s">
        <v>82</v>
      </c>
    </row>
    <row r="38" spans="2:8" ht="15" customHeight="1" x14ac:dyDescent="0.2">
      <c r="B38" s="143" t="str">
        <f>Index!$B$4</f>
        <v>Cumbria and Lancashire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3">
        <f>$I$9</f>
        <v>143.113</v>
      </c>
      <c r="D39" s="323">
        <f>$J$9</f>
        <v>420.42200000000003</v>
      </c>
      <c r="E39" s="323">
        <f>$K$9</f>
        <v>18.03</v>
      </c>
      <c r="F39" s="323">
        <f>$L$9</f>
        <v>145.471</v>
      </c>
      <c r="G39" s="323">
        <f>$M$9</f>
        <v>350.44</v>
      </c>
      <c r="H39" s="323">
        <f>$N$9</f>
        <v>15.81</v>
      </c>
    </row>
    <row r="40" spans="2:8" ht="15" customHeight="1" x14ac:dyDescent="0.2">
      <c r="B40" s="157" t="s">
        <v>84</v>
      </c>
      <c r="C40" s="324">
        <f>$I$10</f>
        <v>118.16800000000001</v>
      </c>
      <c r="D40" s="324">
        <f>$J$10</f>
        <v>291.233</v>
      </c>
      <c r="E40" s="324">
        <f>$K$10</f>
        <v>24.86</v>
      </c>
      <c r="F40" s="324">
        <f>$L$10</f>
        <v>130.42500000000001</v>
      </c>
      <c r="G40" s="324">
        <f>$M$10</f>
        <v>181.88</v>
      </c>
      <c r="H40" s="324">
        <f>$N$10</f>
        <v>26.42</v>
      </c>
    </row>
    <row r="41" spans="2:8" ht="15" customHeight="1" x14ac:dyDescent="0.2">
      <c r="B41" s="157" t="s">
        <v>85</v>
      </c>
      <c r="C41" s="324">
        <f>$I$11</f>
        <v>4.6449999999999996</v>
      </c>
      <c r="D41" s="324">
        <f>$J$11</f>
        <v>25.811</v>
      </c>
      <c r="E41" s="324">
        <f>$K$11</f>
        <v>23.81</v>
      </c>
      <c r="F41" s="324">
        <f>$L$11</f>
        <v>2.911</v>
      </c>
      <c r="G41" s="324">
        <f>$M$11</f>
        <v>53.71</v>
      </c>
      <c r="H41" s="324">
        <f>$N$11</f>
        <v>34.700000000000003</v>
      </c>
    </row>
    <row r="42" spans="2:8" ht="15" customHeight="1" x14ac:dyDescent="0.2">
      <c r="B42" s="157" t="s">
        <v>86</v>
      </c>
      <c r="C42" s="324">
        <f>$I$12</f>
        <v>0.03</v>
      </c>
      <c r="D42" s="324">
        <f>$J$12</f>
        <v>0.25700000000000001</v>
      </c>
      <c r="E42" s="324">
        <f>$K$12</f>
        <v>101.8</v>
      </c>
      <c r="F42" s="324">
        <f>$L$12</f>
        <v>0.63</v>
      </c>
      <c r="G42" s="324">
        <f>$M$12</f>
        <v>0.25700000000000001</v>
      </c>
      <c r="H42" s="324">
        <f>$N$12</f>
        <v>101.8</v>
      </c>
    </row>
    <row r="43" spans="2:8" ht="15" customHeight="1" x14ac:dyDescent="0.2">
      <c r="B43" s="157" t="s">
        <v>87</v>
      </c>
      <c r="C43" s="324">
        <f>$I$13</f>
        <v>3.0009999999999999</v>
      </c>
      <c r="D43" s="324">
        <f>$J$13</f>
        <v>31.257000000000001</v>
      </c>
      <c r="E43" s="324">
        <f>$K$13</f>
        <v>53.46</v>
      </c>
      <c r="F43" s="324">
        <f>$L$13</f>
        <v>1.9159999999999999</v>
      </c>
      <c r="G43" s="324">
        <f>$M$13</f>
        <v>44.667999999999999</v>
      </c>
      <c r="H43" s="324">
        <f>$N$13</f>
        <v>38.659999999999997</v>
      </c>
    </row>
    <row r="44" spans="2:8" ht="15" customHeight="1" x14ac:dyDescent="0.2">
      <c r="B44" s="157" t="s">
        <v>88</v>
      </c>
      <c r="C44" s="324">
        <f>$I$14</f>
        <v>9.5299999999999994</v>
      </c>
      <c r="D44" s="324">
        <f>$J$14</f>
        <v>39.628</v>
      </c>
      <c r="E44" s="324">
        <f>$K$14</f>
        <v>15.79</v>
      </c>
      <c r="F44" s="324">
        <f>$L$14</f>
        <v>6.27</v>
      </c>
      <c r="G44" s="324">
        <f>$M$14</f>
        <v>44.88</v>
      </c>
      <c r="H44" s="324">
        <f>$N$14</f>
        <v>24.2</v>
      </c>
    </row>
    <row r="45" spans="2:8" ht="15" customHeight="1" x14ac:dyDescent="0.2">
      <c r="B45" s="157" t="s">
        <v>89</v>
      </c>
      <c r="C45" s="324">
        <f>$I$15</f>
        <v>1.27</v>
      </c>
      <c r="D45" s="324">
        <f>$J$15</f>
        <v>0.79700000000000004</v>
      </c>
      <c r="E45" s="324">
        <f>$K$15</f>
        <v>62.12</v>
      </c>
      <c r="F45" s="324">
        <f>$L$15</f>
        <v>1.496</v>
      </c>
      <c r="G45" s="324">
        <f>$M$15</f>
        <v>1.355</v>
      </c>
      <c r="H45" s="324">
        <f>$N$15</f>
        <v>51.81</v>
      </c>
    </row>
    <row r="46" spans="2:8" ht="15" customHeight="1" x14ac:dyDescent="0.2">
      <c r="B46" s="157" t="s">
        <v>90</v>
      </c>
      <c r="C46" s="324">
        <f>$I$16</f>
        <v>5.01</v>
      </c>
      <c r="D46" s="324">
        <f>$J$16</f>
        <v>17.66</v>
      </c>
      <c r="E46" s="324">
        <f>$K$16</f>
        <v>78.59</v>
      </c>
      <c r="F46" s="324">
        <f>$L$16</f>
        <v>1.109</v>
      </c>
      <c r="G46" s="324">
        <f>$M$16</f>
        <v>13.725</v>
      </c>
      <c r="H46" s="324">
        <f>$N$16</f>
        <v>92.98</v>
      </c>
    </row>
    <row r="47" spans="2:8" ht="15" customHeight="1" x14ac:dyDescent="0.2">
      <c r="B47" s="160" t="s">
        <v>91</v>
      </c>
      <c r="C47" s="324">
        <f>$I$17</f>
        <v>1.4590000000000001</v>
      </c>
      <c r="D47" s="324">
        <f>$J$17</f>
        <v>9.5310000000000006</v>
      </c>
      <c r="E47" s="324">
        <f>$K$17</f>
        <v>56.55</v>
      </c>
      <c r="F47" s="324">
        <f>$L$17</f>
        <v>0.71499999999999997</v>
      </c>
      <c r="G47" s="324">
        <f>$M$17</f>
        <v>9.9640000000000004</v>
      </c>
      <c r="H47" s="324">
        <f>$N$17</f>
        <v>46.17</v>
      </c>
    </row>
    <row r="50" spans="2:8" ht="15" customHeight="1" x14ac:dyDescent="0.2">
      <c r="B50" s="910" t="s">
        <v>77</v>
      </c>
      <c r="C50" s="913" t="s">
        <v>227</v>
      </c>
      <c r="D50" s="913"/>
      <c r="E50" s="913"/>
      <c r="F50" s="913" t="s">
        <v>228</v>
      </c>
      <c r="G50" s="913"/>
      <c r="H50" s="836"/>
    </row>
    <row r="51" spans="2:8" ht="15" customHeight="1" x14ac:dyDescent="0.2">
      <c r="B51" s="934"/>
      <c r="C51" s="320" t="s">
        <v>78</v>
      </c>
      <c r="D51" s="914" t="s">
        <v>79</v>
      </c>
      <c r="E51" s="914"/>
      <c r="F51" s="320" t="s">
        <v>78</v>
      </c>
      <c r="G51" s="914" t="s">
        <v>79</v>
      </c>
      <c r="H51" s="842"/>
    </row>
    <row r="52" spans="2:8" ht="30" customHeight="1" x14ac:dyDescent="0.2">
      <c r="B52" s="934"/>
      <c r="C52" s="912" t="s">
        <v>748</v>
      </c>
      <c r="D52" s="912"/>
      <c r="E52" s="130" t="s">
        <v>82</v>
      </c>
      <c r="F52" s="912" t="s">
        <v>748</v>
      </c>
      <c r="G52" s="912"/>
      <c r="H52" s="131" t="s">
        <v>82</v>
      </c>
    </row>
    <row r="53" spans="2:8" ht="15" customHeight="1" x14ac:dyDescent="0.2">
      <c r="B53" s="143" t="str">
        <f>Index!$B$4</f>
        <v>Cumbria and Lancashire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3">
        <f>$O$9</f>
        <v>109.753</v>
      </c>
      <c r="D54" s="323">
        <f>$P$9</f>
        <v>257.19099999999997</v>
      </c>
      <c r="E54" s="323">
        <f>$Q$9</f>
        <v>19.52</v>
      </c>
      <c r="F54" s="323">
        <f>$R$9</f>
        <v>130.58199999999999</v>
      </c>
      <c r="G54" s="323">
        <f>$S$9</f>
        <v>166.393</v>
      </c>
      <c r="H54" s="323">
        <f>$T$9</f>
        <v>14.57</v>
      </c>
    </row>
    <row r="55" spans="2:8" ht="15" customHeight="1" x14ac:dyDescent="0.2">
      <c r="B55" s="157" t="s">
        <v>84</v>
      </c>
      <c r="C55" s="324">
        <f>$O$10</f>
        <v>94.108000000000004</v>
      </c>
      <c r="D55" s="324">
        <f>$P$10</f>
        <v>159.13300000000001</v>
      </c>
      <c r="E55" s="324">
        <f>$Q$10</f>
        <v>30.54</v>
      </c>
      <c r="F55" s="324">
        <f>$R$10</f>
        <v>108.03400000000001</v>
      </c>
      <c r="G55" s="324">
        <f>$S$10</f>
        <v>64.914000000000001</v>
      </c>
      <c r="H55" s="324">
        <f>$T$10</f>
        <v>28.84</v>
      </c>
    </row>
    <row r="56" spans="2:8" ht="15" customHeight="1" x14ac:dyDescent="0.2">
      <c r="B56" s="157" t="s">
        <v>85</v>
      </c>
      <c r="C56" s="324">
        <f>$O$11</f>
        <v>2.46</v>
      </c>
      <c r="D56" s="324">
        <f>$P$11</f>
        <v>30.86</v>
      </c>
      <c r="E56" s="324">
        <f>$Q$11</f>
        <v>34.07</v>
      </c>
      <c r="F56" s="324">
        <f>$R$11</f>
        <v>4.4889999999999999</v>
      </c>
      <c r="G56" s="324">
        <f>$S$11</f>
        <v>39.627000000000002</v>
      </c>
      <c r="H56" s="324">
        <f>$T$11</f>
        <v>33.549999999999997</v>
      </c>
    </row>
    <row r="57" spans="2:8" ht="15" customHeight="1" x14ac:dyDescent="0.2">
      <c r="B57" s="157" t="s">
        <v>86</v>
      </c>
      <c r="C57" s="324">
        <f>$O$12</f>
        <v>1.4E-2</v>
      </c>
      <c r="D57" s="324">
        <f>$P$12</f>
        <v>4.7E-2</v>
      </c>
      <c r="E57" s="324">
        <f>$Q$12</f>
        <v>101.8</v>
      </c>
      <c r="F57" s="324">
        <f>$R$12</f>
        <v>0.09</v>
      </c>
      <c r="G57" s="324">
        <f>$S$12</f>
        <v>5.0999999999999997E-2</v>
      </c>
      <c r="H57" s="324">
        <f>$T$12</f>
        <v>32.869999999999997</v>
      </c>
    </row>
    <row r="58" spans="2:8" ht="15" customHeight="1" x14ac:dyDescent="0.2">
      <c r="B58" s="157" t="s">
        <v>87</v>
      </c>
      <c r="C58" s="324">
        <f>$O$13</f>
        <v>1.1279999999999999</v>
      </c>
      <c r="D58" s="324">
        <f>$P$13</f>
        <v>16.481999999999999</v>
      </c>
      <c r="E58" s="324">
        <f>$Q$13</f>
        <v>27.11</v>
      </c>
      <c r="F58" s="324">
        <f>$R$13</f>
        <v>4.6150000000000002</v>
      </c>
      <c r="G58" s="324">
        <f>$S$13</f>
        <v>18.984999999999999</v>
      </c>
      <c r="H58" s="324">
        <f>$T$13</f>
        <v>26.2</v>
      </c>
    </row>
    <row r="59" spans="2:8" ht="15" customHeight="1" x14ac:dyDescent="0.2">
      <c r="B59" s="157" t="s">
        <v>88</v>
      </c>
      <c r="C59" s="324">
        <f>$O$14</f>
        <v>7.9820000000000002</v>
      </c>
      <c r="D59" s="324">
        <f>$P$14</f>
        <v>40.338999999999999</v>
      </c>
      <c r="E59" s="324">
        <f>$Q$14</f>
        <v>18.14</v>
      </c>
      <c r="F59" s="324">
        <f>$R$14</f>
        <v>8.5890000000000004</v>
      </c>
      <c r="G59" s="324">
        <f>$S$14</f>
        <v>27.099</v>
      </c>
      <c r="H59" s="324">
        <f>$T$14</f>
        <v>25.02</v>
      </c>
    </row>
    <row r="60" spans="2:8" ht="15" customHeight="1" x14ac:dyDescent="0.2">
      <c r="B60" s="157" t="s">
        <v>89</v>
      </c>
      <c r="C60" s="324">
        <f>$O$15</f>
        <v>2.5830000000000002</v>
      </c>
      <c r="D60" s="324">
        <f>$P$15</f>
        <v>3.2789999999999999</v>
      </c>
      <c r="E60" s="324">
        <f>$Q$15</f>
        <v>51.37</v>
      </c>
      <c r="F60" s="324">
        <f>$R$15</f>
        <v>2.8940000000000001</v>
      </c>
      <c r="G60" s="324">
        <f>$S$15</f>
        <v>3.4209999999999998</v>
      </c>
      <c r="H60" s="324">
        <f>$T$15</f>
        <v>22.86</v>
      </c>
    </row>
    <row r="61" spans="2:8" ht="15" customHeight="1" x14ac:dyDescent="0.2">
      <c r="B61" s="157" t="s">
        <v>90</v>
      </c>
      <c r="C61" s="324">
        <f>$O$16</f>
        <v>0.68400000000000005</v>
      </c>
      <c r="D61" s="324">
        <f>$P$16</f>
        <v>1.6339999999999999</v>
      </c>
      <c r="E61" s="324">
        <f>$Q$16</f>
        <v>55.8</v>
      </c>
      <c r="F61" s="324">
        <f>$R$16</f>
        <v>0.22700000000000001</v>
      </c>
      <c r="G61" s="324">
        <f>$S$16</f>
        <v>1.8180000000000001</v>
      </c>
      <c r="H61" s="324">
        <f>$T$16</f>
        <v>51.07</v>
      </c>
    </row>
    <row r="62" spans="2:8" ht="15" customHeight="1" x14ac:dyDescent="0.2">
      <c r="B62" s="160" t="s">
        <v>91</v>
      </c>
      <c r="C62" s="324">
        <f>$O$17</f>
        <v>0.79300000000000004</v>
      </c>
      <c r="D62" s="324">
        <f>$P$17</f>
        <v>2.7730000000000001</v>
      </c>
      <c r="E62" s="324">
        <f>$Q$17</f>
        <v>49.66</v>
      </c>
      <c r="F62" s="324">
        <f>$R$17</f>
        <v>1.6439999999999999</v>
      </c>
      <c r="G62" s="324">
        <f>$S$17</f>
        <v>9.0139999999999993</v>
      </c>
      <c r="H62" s="324">
        <f>$T$17</f>
        <v>58.6</v>
      </c>
    </row>
    <row r="65" spans="2:8" ht="15" customHeight="1" x14ac:dyDescent="0.2">
      <c r="B65" s="910" t="s">
        <v>77</v>
      </c>
      <c r="C65" s="913" t="s">
        <v>332</v>
      </c>
      <c r="D65" s="913"/>
      <c r="E65" s="913"/>
      <c r="F65" s="913" t="s">
        <v>333</v>
      </c>
      <c r="G65" s="913"/>
      <c r="H65" s="836"/>
    </row>
    <row r="66" spans="2:8" ht="15" customHeight="1" x14ac:dyDescent="0.2">
      <c r="B66" s="934"/>
      <c r="C66" s="320" t="s">
        <v>78</v>
      </c>
      <c r="D66" s="914" t="s">
        <v>79</v>
      </c>
      <c r="E66" s="914"/>
      <c r="F66" s="320" t="s">
        <v>78</v>
      </c>
      <c r="G66" s="914" t="s">
        <v>79</v>
      </c>
      <c r="H66" s="842"/>
    </row>
    <row r="67" spans="2:8" ht="30" customHeight="1" x14ac:dyDescent="0.2">
      <c r="B67" s="934"/>
      <c r="C67" s="912" t="s">
        <v>748</v>
      </c>
      <c r="D67" s="912"/>
      <c r="E67" s="130" t="s">
        <v>82</v>
      </c>
      <c r="F67" s="912" t="s">
        <v>748</v>
      </c>
      <c r="G67" s="912"/>
      <c r="H67" s="131" t="s">
        <v>82</v>
      </c>
    </row>
    <row r="68" spans="2:8" ht="15" customHeight="1" x14ac:dyDescent="0.2">
      <c r="B68" s="143" t="str">
        <f>Index!$B$4</f>
        <v>Cumbria and Lancashire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3">
        <f>$U$9</f>
        <v>116.366</v>
      </c>
      <c r="D69" s="323">
        <f>$V$9</f>
        <v>201.227</v>
      </c>
      <c r="E69" s="323">
        <f>$W$9</f>
        <v>18.16</v>
      </c>
      <c r="F69" s="323">
        <f>$X$9</f>
        <v>99.707999999999998</v>
      </c>
      <c r="G69" s="323">
        <f>$Y$9</f>
        <v>148.386</v>
      </c>
      <c r="H69" s="323">
        <f>$Z$9</f>
        <v>14.64</v>
      </c>
    </row>
    <row r="70" spans="2:8" ht="15" customHeight="1" x14ac:dyDescent="0.2">
      <c r="B70" s="157" t="s">
        <v>84</v>
      </c>
      <c r="C70" s="324">
        <f>$U$10</f>
        <v>63.944000000000003</v>
      </c>
      <c r="D70" s="324">
        <f>$V$10</f>
        <v>65.316999999999993</v>
      </c>
      <c r="E70" s="324">
        <f>$W$10</f>
        <v>24.73</v>
      </c>
      <c r="F70" s="324">
        <f>$X$10</f>
        <v>68.631</v>
      </c>
      <c r="G70" s="324">
        <f>$Y$10</f>
        <v>58.378</v>
      </c>
      <c r="H70" s="324">
        <f>$Z$10</f>
        <v>18.86</v>
      </c>
    </row>
    <row r="71" spans="2:8" ht="15" customHeight="1" x14ac:dyDescent="0.2">
      <c r="B71" s="157" t="s">
        <v>85</v>
      </c>
      <c r="C71" s="324">
        <f>$U$11</f>
        <v>4.077</v>
      </c>
      <c r="D71" s="324">
        <f>$V$11</f>
        <v>48.082000000000001</v>
      </c>
      <c r="E71" s="324">
        <f>$W$11</f>
        <v>47.84</v>
      </c>
      <c r="F71" s="324">
        <f>$X$11</f>
        <v>3.786</v>
      </c>
      <c r="G71" s="324">
        <f>$Y$11</f>
        <v>17.228999999999999</v>
      </c>
      <c r="H71" s="324">
        <f>$Z$11</f>
        <v>24.72</v>
      </c>
    </row>
    <row r="72" spans="2:8" ht="15" customHeight="1" x14ac:dyDescent="0.2">
      <c r="B72" s="157" t="s">
        <v>86</v>
      </c>
      <c r="C72" s="324">
        <f>$U$12</f>
        <v>0.13500000000000001</v>
      </c>
      <c r="D72" s="324">
        <f>$V$12</f>
        <v>5.0999999999999997E-2</v>
      </c>
      <c r="E72" s="324">
        <f>$W$12</f>
        <v>32.869999999999997</v>
      </c>
      <c r="F72" s="324">
        <f>$X$12</f>
        <v>0.05</v>
      </c>
      <c r="G72" s="324">
        <f>$Y$12</f>
        <v>5.0999999999999997E-2</v>
      </c>
      <c r="H72" s="324">
        <f>$Z$12</f>
        <v>32.869999999999997</v>
      </c>
    </row>
    <row r="73" spans="2:8" ht="15" customHeight="1" x14ac:dyDescent="0.2">
      <c r="B73" s="157" t="s">
        <v>87</v>
      </c>
      <c r="C73" s="324">
        <f>$U$13</f>
        <v>5.4969999999999999</v>
      </c>
      <c r="D73" s="324">
        <f>$V$13</f>
        <v>48.843000000000004</v>
      </c>
      <c r="E73" s="324">
        <f>$W$13</f>
        <v>47.56</v>
      </c>
      <c r="F73" s="324">
        <f>$X$13</f>
        <v>4.8570000000000002</v>
      </c>
      <c r="G73" s="324">
        <f>$Y$13</f>
        <v>36.640999999999998</v>
      </c>
      <c r="H73" s="324">
        <f>$Z$13</f>
        <v>49.13</v>
      </c>
    </row>
    <row r="74" spans="2:8" ht="15" customHeight="1" x14ac:dyDescent="0.2">
      <c r="B74" s="157" t="s">
        <v>88</v>
      </c>
      <c r="C74" s="324">
        <f>$U$14</f>
        <v>26.555</v>
      </c>
      <c r="D74" s="324">
        <f>$V$14</f>
        <v>18.931999999999999</v>
      </c>
      <c r="E74" s="324">
        <f>$W$14</f>
        <v>21.99</v>
      </c>
      <c r="F74" s="324">
        <f>$X$14</f>
        <v>12.506</v>
      </c>
      <c r="G74" s="324">
        <f>$Y$14</f>
        <v>19.106000000000002</v>
      </c>
      <c r="H74" s="324">
        <f>$Z$14</f>
        <v>21.71</v>
      </c>
    </row>
    <row r="75" spans="2:8" ht="15" customHeight="1" x14ac:dyDescent="0.2">
      <c r="B75" s="157" t="s">
        <v>89</v>
      </c>
      <c r="C75" s="324">
        <f>$U$15</f>
        <v>12.563000000000001</v>
      </c>
      <c r="D75" s="324">
        <f>$V$15</f>
        <v>5.0789999999999997</v>
      </c>
      <c r="E75" s="324">
        <f>$W$15</f>
        <v>16.2</v>
      </c>
      <c r="F75" s="324">
        <f>$X$15</f>
        <v>5.8680000000000003</v>
      </c>
      <c r="G75" s="324">
        <f>$Y$15</f>
        <v>6.2169999999999996</v>
      </c>
      <c r="H75" s="324">
        <f>$Z$15</f>
        <v>15.22</v>
      </c>
    </row>
    <row r="76" spans="2:8" ht="15" customHeight="1" x14ac:dyDescent="0.2">
      <c r="B76" s="157" t="s">
        <v>90</v>
      </c>
      <c r="C76" s="324">
        <f>$U$16</f>
        <v>0.42699999999999999</v>
      </c>
      <c r="D76" s="324">
        <f>$V$16</f>
        <v>6.734</v>
      </c>
      <c r="E76" s="324">
        <f>$W$16</f>
        <v>62.59</v>
      </c>
      <c r="F76" s="324">
        <f>$X$16</f>
        <v>0.9</v>
      </c>
      <c r="G76" s="324">
        <f>$Y$16</f>
        <v>1.5569999999999999</v>
      </c>
      <c r="H76" s="324">
        <f>$Z$16</f>
        <v>58.33</v>
      </c>
    </row>
    <row r="77" spans="2:8" ht="15" customHeight="1" x14ac:dyDescent="0.2">
      <c r="B77" s="160" t="s">
        <v>91</v>
      </c>
      <c r="C77" s="324">
        <f>$U$17</f>
        <v>3.1680000000000001</v>
      </c>
      <c r="D77" s="324">
        <f>$V$17</f>
        <v>6.3239999999999998</v>
      </c>
      <c r="E77" s="324">
        <f>$W$17</f>
        <v>22.82</v>
      </c>
      <c r="F77" s="324">
        <f>$X$17</f>
        <v>3.1110000000000002</v>
      </c>
      <c r="G77" s="324">
        <f>$Y$17</f>
        <v>8.7270000000000003</v>
      </c>
      <c r="H77" s="324">
        <f>$Z$17</f>
        <v>18.55</v>
      </c>
    </row>
    <row r="80" spans="2:8" ht="15" customHeight="1" x14ac:dyDescent="0.2">
      <c r="B80" s="910" t="s">
        <v>77</v>
      </c>
      <c r="C80" s="913" t="s">
        <v>231</v>
      </c>
      <c r="D80" s="913"/>
      <c r="E80" s="913"/>
      <c r="F80" s="913" t="s">
        <v>232</v>
      </c>
      <c r="G80" s="913"/>
      <c r="H80" s="836"/>
    </row>
    <row r="81" spans="2:8" ht="15" customHeight="1" x14ac:dyDescent="0.2">
      <c r="B81" s="934"/>
      <c r="C81" s="320" t="s">
        <v>78</v>
      </c>
      <c r="D81" s="914" t="s">
        <v>79</v>
      </c>
      <c r="E81" s="914"/>
      <c r="F81" s="320" t="s">
        <v>78</v>
      </c>
      <c r="G81" s="914" t="s">
        <v>79</v>
      </c>
      <c r="H81" s="842"/>
    </row>
    <row r="82" spans="2:8" ht="30" customHeight="1" x14ac:dyDescent="0.2">
      <c r="B82" s="934"/>
      <c r="C82" s="912" t="s">
        <v>748</v>
      </c>
      <c r="D82" s="912"/>
      <c r="E82" s="130" t="s">
        <v>82</v>
      </c>
      <c r="F82" s="912" t="s">
        <v>748</v>
      </c>
      <c r="G82" s="912"/>
      <c r="H82" s="131" t="s">
        <v>82</v>
      </c>
    </row>
    <row r="83" spans="2:8" ht="15" customHeight="1" x14ac:dyDescent="0.2">
      <c r="B83" s="143" t="str">
        <f>Index!$B$4</f>
        <v>Cumbria and Lancashire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3">
        <f>$AA$9</f>
        <v>108.762</v>
      </c>
      <c r="D84" s="323">
        <f>$AB$9</f>
        <v>183.33199999999999</v>
      </c>
      <c r="E84" s="323">
        <f>$AC$9</f>
        <v>16.809999999999999</v>
      </c>
      <c r="F84" s="323">
        <f>$AD$9</f>
        <v>188.303</v>
      </c>
      <c r="G84" s="323">
        <f>$AE$9</f>
        <v>200.94499999999999</v>
      </c>
      <c r="H84" s="323">
        <f>$AF$9</f>
        <v>22.23</v>
      </c>
    </row>
    <row r="85" spans="2:8" ht="15" customHeight="1" x14ac:dyDescent="0.2">
      <c r="B85" s="157" t="s">
        <v>84</v>
      </c>
      <c r="C85" s="324">
        <f>$AA$10</f>
        <v>80.661000000000001</v>
      </c>
      <c r="D85" s="324">
        <f>$AB$10</f>
        <v>70.58</v>
      </c>
      <c r="E85" s="324">
        <f>$AC$10</f>
        <v>16.73</v>
      </c>
      <c r="F85" s="324">
        <f>$AD$10</f>
        <v>144.37700000000001</v>
      </c>
      <c r="G85" s="324">
        <f>$AE$10</f>
        <v>116.64</v>
      </c>
      <c r="H85" s="324">
        <f>$AF$10</f>
        <v>37.29</v>
      </c>
    </row>
    <row r="86" spans="2:8" ht="15" customHeight="1" x14ac:dyDescent="0.2">
      <c r="B86" s="157" t="s">
        <v>85</v>
      </c>
      <c r="C86" s="324">
        <f>$AA$11</f>
        <v>2.7549999999999999</v>
      </c>
      <c r="D86" s="324">
        <f>$AB$11</f>
        <v>17.503</v>
      </c>
      <c r="E86" s="324">
        <f>$AC$11</f>
        <v>25.08</v>
      </c>
      <c r="F86" s="324">
        <f>$AD$11</f>
        <v>7.51</v>
      </c>
      <c r="G86" s="324">
        <f>$AE$11</f>
        <v>18.297999999999998</v>
      </c>
      <c r="H86" s="324">
        <f>$AF$11</f>
        <v>23.57</v>
      </c>
    </row>
    <row r="87" spans="2:8" ht="15" customHeight="1" x14ac:dyDescent="0.2">
      <c r="B87" s="157" t="s">
        <v>86</v>
      </c>
      <c r="C87" s="324">
        <f>$AA$12</f>
        <v>5.0999999999999997E-2</v>
      </c>
      <c r="D87" s="324">
        <f>$AB$12</f>
        <v>5.0999999999999997E-2</v>
      </c>
      <c r="E87" s="324">
        <f>$AC$12</f>
        <v>32.869999999999997</v>
      </c>
      <c r="F87" s="324">
        <f>$AD$12</f>
        <v>0.1</v>
      </c>
      <c r="G87" s="324">
        <f>$AE$12</f>
        <v>5.0999999999999997E-2</v>
      </c>
      <c r="H87" s="324">
        <f>$AF$12</f>
        <v>32.869999999999997</v>
      </c>
    </row>
    <row r="88" spans="2:8" ht="15" customHeight="1" x14ac:dyDescent="0.2">
      <c r="B88" s="157" t="s">
        <v>87</v>
      </c>
      <c r="C88" s="324">
        <f>$AA$13</f>
        <v>9.3879999999999999</v>
      </c>
      <c r="D88" s="324">
        <f>$AB$13</f>
        <v>52.968000000000004</v>
      </c>
      <c r="E88" s="324">
        <f>$AC$13</f>
        <v>50.45</v>
      </c>
      <c r="F88" s="324">
        <f>$AD$13</f>
        <v>11.616</v>
      </c>
      <c r="G88" s="324">
        <f>$AE$13</f>
        <v>15.978999999999999</v>
      </c>
      <c r="H88" s="324">
        <f>$AF$13</f>
        <v>42.41</v>
      </c>
    </row>
    <row r="89" spans="2:8" ht="15" customHeight="1" x14ac:dyDescent="0.2">
      <c r="B89" s="157" t="s">
        <v>88</v>
      </c>
      <c r="C89" s="324">
        <f>$AA$14</f>
        <v>7.6369999999999996</v>
      </c>
      <c r="D89" s="324">
        <f>$AB$14</f>
        <v>19.678000000000001</v>
      </c>
      <c r="E89" s="324">
        <f>$AC$14</f>
        <v>22.22</v>
      </c>
      <c r="F89" s="324">
        <f>$AD$14</f>
        <v>15.736000000000001</v>
      </c>
      <c r="G89" s="324">
        <f>$AE$14</f>
        <v>18.439</v>
      </c>
      <c r="H89" s="324">
        <f>$AF$14</f>
        <v>19.93</v>
      </c>
    </row>
    <row r="90" spans="2:8" ht="15" customHeight="1" x14ac:dyDescent="0.2">
      <c r="B90" s="157" t="s">
        <v>89</v>
      </c>
      <c r="C90" s="324">
        <f>$AA$15</f>
        <v>3.919</v>
      </c>
      <c r="D90" s="324">
        <f>$AB$15</f>
        <v>7.53</v>
      </c>
      <c r="E90" s="324">
        <f>$AC$15</f>
        <v>14.4</v>
      </c>
      <c r="F90" s="324">
        <f>$AD$15</f>
        <v>4.0739999999999998</v>
      </c>
      <c r="G90" s="324">
        <f>$AE$15</f>
        <v>8.7710000000000008</v>
      </c>
      <c r="H90" s="324">
        <f>$AF$15</f>
        <v>13.9</v>
      </c>
    </row>
    <row r="91" spans="2:8" ht="15" customHeight="1" x14ac:dyDescent="0.2">
      <c r="B91" s="157" t="s">
        <v>90</v>
      </c>
      <c r="C91" s="324">
        <f>$AA$16</f>
        <v>0.85499999999999998</v>
      </c>
      <c r="D91" s="324">
        <f>$AB$16</f>
        <v>2.2869999999999999</v>
      </c>
      <c r="E91" s="324">
        <f>$AC$16</f>
        <v>51.25</v>
      </c>
      <c r="F91" s="324">
        <f>$AD$16</f>
        <v>0.69199999999999995</v>
      </c>
      <c r="G91" s="324">
        <f>$AE$16</f>
        <v>1.4630000000000001</v>
      </c>
      <c r="H91" s="324">
        <f>$AF$16</f>
        <v>56.67</v>
      </c>
    </row>
    <row r="92" spans="2:8" ht="15" customHeight="1" x14ac:dyDescent="0.2">
      <c r="B92" s="160" t="s">
        <v>91</v>
      </c>
      <c r="C92" s="324">
        <f>$AA$17</f>
        <v>3.4950000000000001</v>
      </c>
      <c r="D92" s="324">
        <f>$AB$17</f>
        <v>11.778</v>
      </c>
      <c r="E92" s="324">
        <f>$AC$17</f>
        <v>16.91</v>
      </c>
      <c r="F92" s="324">
        <f>$AD$17</f>
        <v>4.1980000000000004</v>
      </c>
      <c r="G92" s="324">
        <f>$AE$17</f>
        <v>21.114999999999998</v>
      </c>
      <c r="H92" s="324">
        <f>$AF$17</f>
        <v>39.61</v>
      </c>
    </row>
    <row r="95" spans="2:8" ht="15" customHeight="1" x14ac:dyDescent="0.2">
      <c r="B95" s="910" t="s">
        <v>77</v>
      </c>
      <c r="C95" s="913" t="s">
        <v>233</v>
      </c>
      <c r="D95" s="913"/>
      <c r="E95" s="836"/>
    </row>
    <row r="96" spans="2:8" ht="15" customHeight="1" x14ac:dyDescent="0.2">
      <c r="B96" s="934"/>
      <c r="C96" s="320" t="s">
        <v>78</v>
      </c>
      <c r="D96" s="914" t="s">
        <v>79</v>
      </c>
      <c r="E96" s="842"/>
    </row>
    <row r="97" spans="2:5" ht="30" customHeight="1" x14ac:dyDescent="0.2">
      <c r="B97" s="934"/>
      <c r="C97" s="912" t="s">
        <v>748</v>
      </c>
      <c r="D97" s="912"/>
      <c r="E97" s="131" t="s">
        <v>82</v>
      </c>
    </row>
    <row r="98" spans="2:5" ht="15" customHeight="1" x14ac:dyDescent="0.2">
      <c r="B98" s="143" t="str">
        <f>Index!$B$4</f>
        <v>Cumbria and Lancashire</v>
      </c>
      <c r="C98" s="134"/>
      <c r="D98" s="134"/>
      <c r="E98" s="135"/>
    </row>
    <row r="99" spans="2:5" ht="15" customHeight="1" x14ac:dyDescent="0.2">
      <c r="B99" s="132" t="s">
        <v>92</v>
      </c>
      <c r="C99" s="323">
        <f>$AG$9</f>
        <v>95.311000000000007</v>
      </c>
      <c r="D99" s="323">
        <f>$AH$9</f>
        <v>184.821</v>
      </c>
      <c r="E99" s="323">
        <f>$AI$9</f>
        <v>20.38</v>
      </c>
    </row>
    <row r="100" spans="2:5" ht="15" customHeight="1" x14ac:dyDescent="0.2">
      <c r="B100" s="157" t="s">
        <v>84</v>
      </c>
      <c r="C100" s="324">
        <f>$AG$10</f>
        <v>67.144000000000005</v>
      </c>
      <c r="D100" s="324">
        <f>$AH$10</f>
        <v>103.66800000000001</v>
      </c>
      <c r="E100" s="324">
        <f>$AI$10</f>
        <v>30.42</v>
      </c>
    </row>
    <row r="101" spans="2:5" ht="15" customHeight="1" x14ac:dyDescent="0.2">
      <c r="B101" s="157" t="s">
        <v>85</v>
      </c>
      <c r="C101" s="324">
        <f>$AG$11</f>
        <v>4.431</v>
      </c>
      <c r="D101" s="324">
        <f>$AH$11</f>
        <v>13.565</v>
      </c>
      <c r="E101" s="324">
        <f>$AI$11</f>
        <v>16.739999999999998</v>
      </c>
    </row>
    <row r="102" spans="2:5" ht="15" customHeight="1" x14ac:dyDescent="0.2">
      <c r="B102" s="157" t="s">
        <v>86</v>
      </c>
      <c r="C102" s="324">
        <f>$AG$12</f>
        <v>0.24399999999999999</v>
      </c>
      <c r="D102" s="324">
        <f>$AH$12</f>
        <v>5.0999999999999997E-2</v>
      </c>
      <c r="E102" s="324">
        <f>$AI$12</f>
        <v>32.869999999999997</v>
      </c>
    </row>
    <row r="103" spans="2:5" ht="15" customHeight="1" x14ac:dyDescent="0.2">
      <c r="B103" s="157" t="s">
        <v>87</v>
      </c>
      <c r="C103" s="324">
        <f>$AG$13</f>
        <v>4.4169999999999998</v>
      </c>
      <c r="D103" s="324">
        <f>$AH$13</f>
        <v>25.189</v>
      </c>
      <c r="E103" s="324">
        <f>$AI$13</f>
        <v>74.7</v>
      </c>
    </row>
    <row r="104" spans="2:5" ht="15" customHeight="1" x14ac:dyDescent="0.2">
      <c r="B104" s="157" t="s">
        <v>88</v>
      </c>
      <c r="C104" s="324">
        <f>$AG$14</f>
        <v>4.5670000000000002</v>
      </c>
      <c r="D104" s="324">
        <f>$AH$14</f>
        <v>8.2520000000000007</v>
      </c>
      <c r="E104" s="324">
        <f>$AI$14</f>
        <v>15.9</v>
      </c>
    </row>
    <row r="105" spans="2:5" ht="15" customHeight="1" x14ac:dyDescent="0.2">
      <c r="B105" s="157" t="s">
        <v>89</v>
      </c>
      <c r="C105" s="324">
        <f>$AG$15</f>
        <v>7.3380000000000001</v>
      </c>
      <c r="D105" s="324">
        <f>$AH$15</f>
        <v>11.522</v>
      </c>
      <c r="E105" s="324">
        <f>$AI$15</f>
        <v>19.29</v>
      </c>
    </row>
    <row r="106" spans="2:5" ht="15" customHeight="1" x14ac:dyDescent="0.2">
      <c r="B106" s="157" t="s">
        <v>90</v>
      </c>
      <c r="C106" s="324">
        <f>$AG$16</f>
        <v>1.0049999999999999</v>
      </c>
      <c r="D106" s="324">
        <f>$AH$16</f>
        <v>6.3019999999999996</v>
      </c>
      <c r="E106" s="324">
        <f>$AI$16</f>
        <v>85.18</v>
      </c>
    </row>
    <row r="107" spans="2:5" ht="15" customHeight="1" x14ac:dyDescent="0.2">
      <c r="B107" s="160" t="s">
        <v>91</v>
      </c>
      <c r="C107" s="324">
        <f>$AG$17</f>
        <v>6.1639999999999997</v>
      </c>
      <c r="D107" s="324">
        <f>$AH$17</f>
        <v>15.228999999999999</v>
      </c>
      <c r="E107" s="324">
        <f>$AI$17</f>
        <v>13.95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2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56" id="{A94C0C3C-C06F-4242-9D53-DDB99E5EC1ED}">
            <xm:f>IF($E9&gt;Sheet1!$F$4,1,)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54" id="{AC0DE865-358E-41D5-BECF-FE39D4A266DE}">
            <xm:f>IF($E9&gt;Sheet1!$F$4,1,)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52" id="{86606EA8-343C-4060-AF04-38989BAF8230}">
            <xm:f>IF($E9&gt;Sheet1!$F$4,1,)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50" id="{65ECA745-3BCF-4B28-B530-1AF9F1E67F6F}">
            <xm:f>IF($E9&gt;Sheet1!$F$4,1,)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48" id="{6D8E665A-CA41-430E-B742-5DB01279B18C}">
            <xm:f>IF($E9&gt;Sheet1!$F$4,1,)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46" id="{C09B8FA5-6676-4518-9DAB-66255EF6ABF4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44" id="{3EAB3352-4E1A-4AB1-B830-834E0A9E309E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42" id="{2613F403-8716-4B2E-8B42-51CE4DA031D5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40" id="{F5D0308E-D628-4A33-8350-FB4BA72CD85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8" id="{50A21B58-B364-414A-A92B-7CD74DE1FCF9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36" id="{762AD13E-5017-4BC8-8A01-C70B24C1CC01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34" id="{929A7179-0172-45EB-9E2A-163C2A08E06E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31" id="{8F367714-74AB-4214-8D4B-EC9E0EB9FE0C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29" id="{AAAF5EF2-CC9B-4C00-8BE9-126BCD062D9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21" id="{66FD47E0-519E-4BB3-B349-193F9940DC6F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expression" priority="17" id="{E1782756-0998-4BC8-92E2-918624C41407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15" id="{54B689FD-EB04-4042-BF9C-D9C65124C6BC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expression" priority="11" id="{6DA6E670-FB08-42E7-97D5-1C15FF1F6E5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9" id="{923CF0CE-A489-4103-9A0D-11A1BE2C8D57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expression" priority="6" id="{ABC69F26-2FE4-4B31-A509-233C33DBD6B2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4" id="{2918A3F4-01C0-42A0-A56F-F9CEC65A31C9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2" operator="between" id="{E8279840-6E7B-4D1F-952E-63D2ED2CF0EA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" operator="between" id="{8B436A46-352F-4BCB-8CE5-8112407796E9}">
            <xm:f>Sheet1!$D$4</xm:f>
            <xm:f>Sheet1!$E$4</xm:f>
            <x14:dxf>
              <numFmt numFmtId="173" formatCode="&quot;&lt; 1&quot;"/>
            </x14:dxf>
          </x14:cfRule>
          <xm:sqref>C24:D32 F24:G32 C39:D47 F39:G47 C54:D62 F54:G62 C69:D77 F69:G77 C84:D92 F84:G92 C99:D107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937" t="str">
        <f>Index!$B$4</f>
        <v>Cumbria and Lancashire</v>
      </c>
      <c r="C5" s="938"/>
      <c r="D5" s="941" t="s">
        <v>213</v>
      </c>
      <c r="E5" s="941"/>
      <c r="F5" s="941"/>
      <c r="G5" s="941"/>
      <c r="H5" s="941"/>
      <c r="I5" s="941"/>
      <c r="J5" s="941"/>
      <c r="K5" s="941"/>
      <c r="L5" s="942"/>
    </row>
    <row r="6" spans="2:12" ht="15" customHeight="1" x14ac:dyDescent="0.2">
      <c r="B6" s="939"/>
      <c r="C6" s="940"/>
      <c r="D6" s="166" t="s">
        <v>214</v>
      </c>
      <c r="E6" s="167" t="s">
        <v>215</v>
      </c>
      <c r="F6" s="167" t="s">
        <v>216</v>
      </c>
      <c r="G6" s="167" t="s">
        <v>217</v>
      </c>
      <c r="H6" s="167" t="s">
        <v>218</v>
      </c>
      <c r="I6" s="167" t="s">
        <v>219</v>
      </c>
      <c r="J6" s="167" t="s">
        <v>220</v>
      </c>
      <c r="K6" s="167" t="s">
        <v>221</v>
      </c>
      <c r="L6" s="168" t="s">
        <v>80</v>
      </c>
    </row>
    <row r="7" spans="2:12" ht="15" customHeight="1" x14ac:dyDescent="0.2">
      <c r="B7" s="935" t="s">
        <v>331</v>
      </c>
      <c r="C7" s="168" t="s">
        <v>223</v>
      </c>
      <c r="D7" s="162">
        <v>79.82923554585885</v>
      </c>
      <c r="E7" s="162">
        <v>84.606066989677686</v>
      </c>
      <c r="F7" s="162">
        <v>86.131580342469377</v>
      </c>
      <c r="G7" s="162">
        <v>87.023365074038338</v>
      </c>
      <c r="H7" s="162">
        <v>84.989247311827953</v>
      </c>
      <c r="I7" s="162">
        <v>76.820954431288129</v>
      </c>
      <c r="J7" s="162">
        <v>67.569269521410575</v>
      </c>
      <c r="K7" s="162">
        <v>49.677419354838712</v>
      </c>
      <c r="L7" s="164">
        <v>83.597479811873271</v>
      </c>
    </row>
    <row r="8" spans="2:12" ht="15" customHeight="1" x14ac:dyDescent="0.2">
      <c r="B8" s="943"/>
      <c r="C8" s="168" t="s">
        <v>224</v>
      </c>
      <c r="D8" s="162">
        <v>65.072493643922215</v>
      </c>
      <c r="E8" s="162">
        <v>65.230288836846213</v>
      </c>
      <c r="F8" s="162">
        <v>64.302689180737957</v>
      </c>
      <c r="G8" s="162">
        <v>60.214096029821697</v>
      </c>
      <c r="H8" s="162">
        <v>58.394407633528168</v>
      </c>
      <c r="I8" s="162">
        <v>52.464693885404245</v>
      </c>
      <c r="J8" s="162">
        <v>45.487042001787309</v>
      </c>
      <c r="K8" s="162">
        <v>19.342125208428072</v>
      </c>
      <c r="L8" s="164">
        <v>58.162819424720382</v>
      </c>
    </row>
    <row r="9" spans="2:12" ht="15" customHeight="1" x14ac:dyDescent="0.2">
      <c r="B9" s="935" t="s">
        <v>222</v>
      </c>
      <c r="C9" s="168" t="s">
        <v>223</v>
      </c>
      <c r="D9" s="162">
        <v>82.661290322580655</v>
      </c>
      <c r="E9" s="162">
        <v>86.260690528983204</v>
      </c>
      <c r="F9" s="162">
        <v>86.984454314720821</v>
      </c>
      <c r="G9" s="162">
        <v>85.891354246365722</v>
      </c>
      <c r="H9" s="162">
        <v>82.041986341792423</v>
      </c>
      <c r="I9" s="162">
        <v>78.632096557890037</v>
      </c>
      <c r="J9" s="162">
        <v>76.991942703670546</v>
      </c>
      <c r="K9" s="162">
        <v>43.521126760563376</v>
      </c>
      <c r="L9" s="164">
        <v>83.684801130460087</v>
      </c>
    </row>
    <row r="10" spans="2:12" ht="15" customHeight="1" x14ac:dyDescent="0.2">
      <c r="B10" s="943"/>
      <c r="C10" s="168" t="s">
        <v>224</v>
      </c>
      <c r="D10" s="162">
        <v>58.505854231657416</v>
      </c>
      <c r="E10" s="162">
        <v>57.522559474979495</v>
      </c>
      <c r="F10" s="162">
        <v>57.730029681249192</v>
      </c>
      <c r="G10" s="162">
        <v>56.485013623978197</v>
      </c>
      <c r="H10" s="162">
        <v>58.422745574375234</v>
      </c>
      <c r="I10" s="162">
        <v>54.859008607895518</v>
      </c>
      <c r="J10" s="162">
        <v>51.62924321463673</v>
      </c>
      <c r="K10" s="162">
        <v>35.967068075694272</v>
      </c>
      <c r="L10" s="164">
        <v>56.384651340670544</v>
      </c>
    </row>
    <row r="11" spans="2:12" ht="15" customHeight="1" x14ac:dyDescent="0.2">
      <c r="B11" s="935" t="s">
        <v>225</v>
      </c>
      <c r="C11" s="168" t="s">
        <v>223</v>
      </c>
      <c r="D11" s="162">
        <v>82.084407316542965</v>
      </c>
      <c r="E11" s="162">
        <v>86.135673749505088</v>
      </c>
      <c r="F11" s="162">
        <v>87.625792023853904</v>
      </c>
      <c r="G11" s="162">
        <v>88.888888888888886</v>
      </c>
      <c r="H11" s="162">
        <v>84.623319211641189</v>
      </c>
      <c r="I11" s="162">
        <v>72.035427259307866</v>
      </c>
      <c r="J11" s="162">
        <v>58.841463414634141</v>
      </c>
      <c r="K11" s="162">
        <v>44.236453201970441</v>
      </c>
      <c r="L11" s="164">
        <v>84.666662008343053</v>
      </c>
    </row>
    <row r="12" spans="2:12" ht="15" customHeight="1" x14ac:dyDescent="0.2">
      <c r="B12" s="943"/>
      <c r="C12" s="168" t="s">
        <v>224</v>
      </c>
      <c r="D12" s="162">
        <v>81.322169155431951</v>
      </c>
      <c r="E12" s="162">
        <v>82.722071665161096</v>
      </c>
      <c r="F12" s="162">
        <v>84.168319012998467</v>
      </c>
      <c r="G12" s="162">
        <v>82.931359634575102</v>
      </c>
      <c r="H12" s="162">
        <v>78.555207297160337</v>
      </c>
      <c r="I12" s="162">
        <v>67.364174287251217</v>
      </c>
      <c r="J12" s="162">
        <v>48.168964089214931</v>
      </c>
      <c r="K12" s="162">
        <v>39.618114565630314</v>
      </c>
      <c r="L12" s="164">
        <v>76.706261803616371</v>
      </c>
    </row>
    <row r="13" spans="2:12" ht="15" customHeight="1" x14ac:dyDescent="0.2">
      <c r="B13" s="935" t="s">
        <v>226</v>
      </c>
      <c r="C13" s="168" t="s">
        <v>223</v>
      </c>
      <c r="D13" s="162">
        <v>90.758482343582472</v>
      </c>
      <c r="E13" s="162">
        <v>92.884415133634164</v>
      </c>
      <c r="F13" s="162">
        <v>93.156718799872323</v>
      </c>
      <c r="G13" s="162">
        <v>93.028733971866046</v>
      </c>
      <c r="H13" s="162">
        <v>90.979045438646693</v>
      </c>
      <c r="I13" s="162">
        <v>83.216683330952719</v>
      </c>
      <c r="J13" s="162">
        <v>67.81946072684643</v>
      </c>
      <c r="K13" s="162">
        <v>50.262565641410347</v>
      </c>
      <c r="L13" s="164">
        <v>90.97414604972812</v>
      </c>
    </row>
    <row r="14" spans="2:12" ht="15" customHeight="1" x14ac:dyDescent="0.2">
      <c r="B14" s="943"/>
      <c r="C14" s="168" t="s">
        <v>224</v>
      </c>
      <c r="D14" s="162">
        <v>74.948469466235963</v>
      </c>
      <c r="E14" s="162">
        <v>77.385232300884951</v>
      </c>
      <c r="F14" s="162">
        <v>78.605942793668433</v>
      </c>
      <c r="G14" s="162">
        <v>73.783503266377679</v>
      </c>
      <c r="H14" s="162">
        <v>63.887711772794496</v>
      </c>
      <c r="I14" s="162">
        <v>50.091230599418822</v>
      </c>
      <c r="J14" s="162">
        <v>42.727689253169068</v>
      </c>
      <c r="K14" s="162">
        <v>49.830565201020796</v>
      </c>
      <c r="L14" s="164">
        <v>64.646729825362399</v>
      </c>
    </row>
    <row r="15" spans="2:12" ht="15" customHeight="1" x14ac:dyDescent="0.2">
      <c r="B15" s="935" t="s">
        <v>227</v>
      </c>
      <c r="C15" s="168" t="s">
        <v>223</v>
      </c>
      <c r="D15" s="162">
        <v>82.857273225041055</v>
      </c>
      <c r="E15" s="162">
        <v>90.187376725838263</v>
      </c>
      <c r="F15" s="162">
        <v>90.947854668206446</v>
      </c>
      <c r="G15" s="162">
        <v>90.59990978800181</v>
      </c>
      <c r="H15" s="162">
        <v>87.265547877591302</v>
      </c>
      <c r="I15" s="162">
        <v>77.715546503733876</v>
      </c>
      <c r="J15" s="162">
        <v>68.090328915071183</v>
      </c>
      <c r="K15" s="162">
        <v>40.445859872611464</v>
      </c>
      <c r="L15" s="164">
        <v>86.773026705420349</v>
      </c>
    </row>
    <row r="16" spans="2:12" ht="15" customHeight="1" x14ac:dyDescent="0.2">
      <c r="B16" s="943"/>
      <c r="C16" s="168" t="s">
        <v>224</v>
      </c>
      <c r="D16" s="162">
        <v>72.912773179755135</v>
      </c>
      <c r="E16" s="162">
        <v>80.568102849200827</v>
      </c>
      <c r="F16" s="162">
        <v>79.440727655416083</v>
      </c>
      <c r="G16" s="162">
        <v>75.95334991333182</v>
      </c>
      <c r="H16" s="162">
        <v>70.010717866568328</v>
      </c>
      <c r="I16" s="162">
        <v>61.48025537952234</v>
      </c>
      <c r="J16" s="162">
        <v>52.78263686426952</v>
      </c>
      <c r="K16" s="162">
        <v>31.585108873800046</v>
      </c>
      <c r="L16" s="164">
        <v>68.281938325991192</v>
      </c>
    </row>
    <row r="17" spans="2:12" ht="15" customHeight="1" x14ac:dyDescent="0.2">
      <c r="B17" s="935" t="s">
        <v>228</v>
      </c>
      <c r="C17" s="168" t="s">
        <v>223</v>
      </c>
      <c r="D17" s="162">
        <v>81.72114340851526</v>
      </c>
      <c r="E17" s="162">
        <v>88.679675043656516</v>
      </c>
      <c r="F17" s="162">
        <v>90</v>
      </c>
      <c r="G17" s="162">
        <v>89.635891456434166</v>
      </c>
      <c r="H17" s="162">
        <v>86.894225044651719</v>
      </c>
      <c r="I17" s="162">
        <v>82.374100719424462</v>
      </c>
      <c r="J17" s="162">
        <v>74.928977272727266</v>
      </c>
      <c r="K17" s="162">
        <v>44.32314410480349</v>
      </c>
      <c r="L17" s="164">
        <v>86.266866796342526</v>
      </c>
    </row>
    <row r="18" spans="2:12" ht="15" customHeight="1" x14ac:dyDescent="0.2">
      <c r="B18" s="936"/>
      <c r="C18" s="169" t="s">
        <v>224</v>
      </c>
      <c r="D18" s="163">
        <v>51.54045101864876</v>
      </c>
      <c r="E18" s="163">
        <v>59.306514560192134</v>
      </c>
      <c r="F18" s="163">
        <v>62.401547602597759</v>
      </c>
      <c r="G18" s="163">
        <v>61.49415435252169</v>
      </c>
      <c r="H18" s="163">
        <v>54.749609703374567</v>
      </c>
      <c r="I18" s="163">
        <v>45.049177778641678</v>
      </c>
      <c r="J18" s="163">
        <v>34.310585530097725</v>
      </c>
      <c r="K18" s="163">
        <v>22.469650703805765</v>
      </c>
      <c r="L18" s="165">
        <v>50.422193241302217</v>
      </c>
    </row>
    <row r="19" spans="2:12" ht="15" customHeight="1" x14ac:dyDescent="0.2">
      <c r="B19" s="935" t="s">
        <v>332</v>
      </c>
      <c r="C19" s="168" t="s">
        <v>223</v>
      </c>
      <c r="D19" s="162">
        <v>73.147206209261142</v>
      </c>
      <c r="E19" s="162">
        <v>70.495664275773478</v>
      </c>
      <c r="F19" s="162">
        <v>68.415347929763712</v>
      </c>
      <c r="G19" s="162">
        <v>65.320819766328285</v>
      </c>
      <c r="H19" s="162">
        <v>53.400745895651504</v>
      </c>
      <c r="I19" s="162">
        <v>40.11492014024153</v>
      </c>
      <c r="J19" s="162">
        <v>29.918955425484018</v>
      </c>
      <c r="K19" s="162">
        <v>16.760658696142567</v>
      </c>
      <c r="L19" s="164">
        <v>59.674647233728059</v>
      </c>
    </row>
    <row r="20" spans="2:12" ht="15" customHeight="1" x14ac:dyDescent="0.2">
      <c r="B20" s="943"/>
      <c r="C20" s="168" t="s">
        <v>224</v>
      </c>
      <c r="D20" s="162">
        <v>52.4889687857493</v>
      </c>
      <c r="E20" s="162">
        <v>54.592552617377223</v>
      </c>
      <c r="F20" s="162">
        <v>55.959171419993993</v>
      </c>
      <c r="G20" s="162">
        <v>59.259871593508031</v>
      </c>
      <c r="H20" s="162">
        <v>53.99257037693409</v>
      </c>
      <c r="I20" s="162">
        <v>56.835686777920415</v>
      </c>
      <c r="J20" s="162">
        <v>63.990554899645815</v>
      </c>
      <c r="K20" s="162">
        <v>65.114050220433199</v>
      </c>
      <c r="L20" s="164">
        <v>56.731949489879582</v>
      </c>
    </row>
    <row r="21" spans="2:12" ht="15" customHeight="1" x14ac:dyDescent="0.2">
      <c r="B21" s="935" t="s">
        <v>333</v>
      </c>
      <c r="C21" s="168" t="s">
        <v>223</v>
      </c>
      <c r="D21" s="162">
        <v>79.018120084537301</v>
      </c>
      <c r="E21" s="162">
        <v>81.347887992406271</v>
      </c>
      <c r="F21" s="162">
        <v>80.43801407194529</v>
      </c>
      <c r="G21" s="162">
        <v>76.387989640660408</v>
      </c>
      <c r="H21" s="162">
        <v>62.754661069267812</v>
      </c>
      <c r="I21" s="162">
        <v>54.743202416918422</v>
      </c>
      <c r="J21" s="162">
        <v>57.279693486590034</v>
      </c>
      <c r="K21" s="162">
        <v>46.054964539007095</v>
      </c>
      <c r="L21" s="164">
        <v>73.703213383078591</v>
      </c>
    </row>
    <row r="22" spans="2:12" ht="15" customHeight="1" x14ac:dyDescent="0.2">
      <c r="B22" s="943"/>
      <c r="C22" s="168" t="s">
        <v>224</v>
      </c>
      <c r="D22" s="162">
        <v>59.872649192951279</v>
      </c>
      <c r="E22" s="162">
        <v>55.215946843853828</v>
      </c>
      <c r="F22" s="162">
        <v>55.798294179260807</v>
      </c>
      <c r="G22" s="162">
        <v>62.905151042144894</v>
      </c>
      <c r="H22" s="162">
        <v>70.684669867628728</v>
      </c>
      <c r="I22" s="162">
        <v>70.127748068924546</v>
      </c>
      <c r="J22" s="162">
        <v>69.123726933548454</v>
      </c>
      <c r="K22" s="162">
        <v>51.340110905730128</v>
      </c>
      <c r="L22" s="164">
        <v>64.03501678055882</v>
      </c>
    </row>
    <row r="23" spans="2:12" ht="15" customHeight="1" x14ac:dyDescent="0.2">
      <c r="B23" s="935" t="s">
        <v>231</v>
      </c>
      <c r="C23" s="168" t="s">
        <v>223</v>
      </c>
      <c r="D23" s="162">
        <v>83.199895853674406</v>
      </c>
      <c r="E23" s="162">
        <v>86.454559773192628</v>
      </c>
      <c r="F23" s="162">
        <v>86.653605015673989</v>
      </c>
      <c r="G23" s="162">
        <v>85.318156248965948</v>
      </c>
      <c r="H23" s="162">
        <v>77.141181071568241</v>
      </c>
      <c r="I23" s="162">
        <v>67.881311816762107</v>
      </c>
      <c r="J23" s="162">
        <v>68.621700879765385</v>
      </c>
      <c r="K23" s="162">
        <v>71.730245231607626</v>
      </c>
      <c r="L23" s="164">
        <v>82.794542211434134</v>
      </c>
    </row>
    <row r="24" spans="2:12" ht="15" customHeight="1" x14ac:dyDescent="0.2">
      <c r="B24" s="943"/>
      <c r="C24" s="168" t="s">
        <v>224</v>
      </c>
      <c r="D24" s="162">
        <v>63.619938619938623</v>
      </c>
      <c r="E24" s="162">
        <v>61.813375110153721</v>
      </c>
      <c r="F24" s="162">
        <v>57.999093587128939</v>
      </c>
      <c r="G24" s="162">
        <v>60.903681666046857</v>
      </c>
      <c r="H24" s="162">
        <v>71.567587945618627</v>
      </c>
      <c r="I24" s="162">
        <v>73.96090027928372</v>
      </c>
      <c r="J24" s="162">
        <v>72.507028278485194</v>
      </c>
      <c r="K24" s="162">
        <v>71.110007175580947</v>
      </c>
      <c r="L24" s="164">
        <v>67.390308293151222</v>
      </c>
    </row>
    <row r="25" spans="2:12" ht="15" customHeight="1" x14ac:dyDescent="0.2">
      <c r="B25" s="935" t="s">
        <v>232</v>
      </c>
      <c r="C25" s="168" t="s">
        <v>223</v>
      </c>
      <c r="D25" s="162">
        <v>81.890017739074338</v>
      </c>
      <c r="E25" s="162">
        <v>84.54514710855598</v>
      </c>
      <c r="F25" s="162">
        <v>84.918167419487304</v>
      </c>
      <c r="G25" s="162">
        <v>84.503154574132495</v>
      </c>
      <c r="H25" s="162">
        <v>83.124313343421576</v>
      </c>
      <c r="I25" s="162">
        <v>79.850414691943129</v>
      </c>
      <c r="J25" s="162">
        <v>75.697399527186761</v>
      </c>
      <c r="K25" s="162">
        <v>64.801297648012977</v>
      </c>
      <c r="L25" s="164">
        <v>82.841484203650495</v>
      </c>
    </row>
    <row r="26" spans="2:12" ht="15" customHeight="1" x14ac:dyDescent="0.2">
      <c r="B26" s="943"/>
      <c r="C26" s="168" t="s">
        <v>224</v>
      </c>
      <c r="D26" s="162">
        <v>58.746654449883053</v>
      </c>
      <c r="E26" s="162">
        <v>66.887472748616474</v>
      </c>
      <c r="F26" s="162">
        <v>63.506345898844472</v>
      </c>
      <c r="G26" s="162">
        <v>63.528805023814584</v>
      </c>
      <c r="H26" s="162">
        <v>72.313597581591466</v>
      </c>
      <c r="I26" s="162">
        <v>73.239586285066594</v>
      </c>
      <c r="J26" s="162">
        <v>71.479513354775563</v>
      </c>
      <c r="K26" s="162">
        <v>47.908304343947911</v>
      </c>
      <c r="L26" s="164">
        <v>65.997661051531509</v>
      </c>
    </row>
    <row r="27" spans="2:12" ht="15" customHeight="1" x14ac:dyDescent="0.2">
      <c r="B27" s="935" t="s">
        <v>233</v>
      </c>
      <c r="C27" s="168" t="s">
        <v>223</v>
      </c>
      <c r="D27" s="162">
        <v>76.980329611908559</v>
      </c>
      <c r="E27" s="162">
        <v>78.00671374001621</v>
      </c>
      <c r="F27" s="162">
        <v>78.230647709320706</v>
      </c>
      <c r="G27" s="162">
        <v>77.152537636662117</v>
      </c>
      <c r="H27" s="162">
        <v>73.270900399960979</v>
      </c>
      <c r="I27" s="162">
        <v>62.106768350810292</v>
      </c>
      <c r="J27" s="162">
        <v>51.159522136331695</v>
      </c>
      <c r="K27" s="162">
        <v>58.894645941278071</v>
      </c>
      <c r="L27" s="164">
        <v>75.081575054295939</v>
      </c>
    </row>
    <row r="28" spans="2:12" ht="15" customHeight="1" x14ac:dyDescent="0.2">
      <c r="B28" s="936"/>
      <c r="C28" s="169" t="s">
        <v>224</v>
      </c>
      <c r="D28" s="163">
        <v>50.943292448160172</v>
      </c>
      <c r="E28" s="163">
        <v>62.478513546697222</v>
      </c>
      <c r="F28" s="163">
        <v>60.003320604349994</v>
      </c>
      <c r="G28" s="163">
        <v>59.495355460328447</v>
      </c>
      <c r="H28" s="163">
        <v>77.866535026701968</v>
      </c>
      <c r="I28" s="163">
        <v>92.168143451056153</v>
      </c>
      <c r="J28" s="163">
        <v>94.190904708340028</v>
      </c>
      <c r="K28" s="163">
        <v>81.796242027236687</v>
      </c>
      <c r="L28" s="165">
        <v>69.719891137911816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767</v>
      </c>
    </row>
    <row r="5" spans="2:6" ht="15" customHeight="1" x14ac:dyDescent="0.2">
      <c r="B5" s="908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44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Cumbria and Lancashire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2567.3069999999998</v>
      </c>
      <c r="D8" s="138">
        <f>'Section 10 chart data'!J20</f>
        <v>5940.6629999999996</v>
      </c>
      <c r="E8" s="695">
        <f>'Section 10 chart data'!K20</f>
        <v>7.23</v>
      </c>
      <c r="F8" s="139">
        <f>SUM(C8,D8)</f>
        <v>8507.9699999999993</v>
      </c>
    </row>
    <row r="9" spans="2:6" ht="15" customHeight="1" x14ac:dyDescent="0.2">
      <c r="B9" s="42" t="s">
        <v>222</v>
      </c>
      <c r="C9" s="137">
        <f>'Section 10 chart data'!D21</f>
        <v>2586.6379999999999</v>
      </c>
      <c r="D9" s="138">
        <f>'Section 10 chart data'!J21</f>
        <v>5783.0519999999997</v>
      </c>
      <c r="E9" s="695">
        <f>'Section 10 chart data'!K21</f>
        <v>7.42</v>
      </c>
      <c r="F9" s="139">
        <f t="shared" ref="F9:F17" si="0">SUM(C9,D9)</f>
        <v>8369.6899999999987</v>
      </c>
    </row>
    <row r="10" spans="2:6" ht="15" customHeight="1" x14ac:dyDescent="0.2">
      <c r="B10" s="42" t="s">
        <v>225</v>
      </c>
      <c r="C10" s="137">
        <f>'Section 10 chart data'!D22</f>
        <v>2550.2089999999998</v>
      </c>
      <c r="D10" s="138">
        <f>'Section 10 chart data'!J22</f>
        <v>5027.2619999999997</v>
      </c>
      <c r="E10" s="695">
        <f>'Section 10 chart data'!K22</f>
        <v>7.81</v>
      </c>
      <c r="F10" s="139">
        <f t="shared" si="0"/>
        <v>7577.4709999999995</v>
      </c>
    </row>
    <row r="11" spans="2:6" ht="15" customHeight="1" x14ac:dyDescent="0.2">
      <c r="B11" s="42" t="s">
        <v>226</v>
      </c>
      <c r="C11" s="137">
        <f>'Section 10 chart data'!D23</f>
        <v>2457.5810000000001</v>
      </c>
      <c r="D11" s="138">
        <f>'Section 10 chart data'!J23</f>
        <v>4107.3549999999996</v>
      </c>
      <c r="E11" s="695">
        <f>'Section 10 chart data'!K23</f>
        <v>9.09</v>
      </c>
      <c r="F11" s="139">
        <f t="shared" si="0"/>
        <v>6564.9359999999997</v>
      </c>
    </row>
    <row r="12" spans="2:6" ht="15" customHeight="1" x14ac:dyDescent="0.2">
      <c r="B12" s="42" t="s">
        <v>227</v>
      </c>
      <c r="C12" s="137">
        <f>'Section 10 chart data'!D24</f>
        <v>2462.2820000000002</v>
      </c>
      <c r="D12" s="138">
        <f>'Section 10 chart data'!J24</f>
        <v>3331.922</v>
      </c>
      <c r="E12" s="695">
        <f>'Section 10 chart data'!K24</f>
        <v>9.94</v>
      </c>
      <c r="F12" s="139">
        <f t="shared" si="0"/>
        <v>5794.2039999999997</v>
      </c>
    </row>
    <row r="13" spans="2:6" ht="15" customHeight="1" x14ac:dyDescent="0.2">
      <c r="B13" s="42" t="s">
        <v>228</v>
      </c>
      <c r="C13" s="137">
        <f>'Section 10 chart data'!D25</f>
        <v>2542.002</v>
      </c>
      <c r="D13" s="138">
        <f>'Section 10 chart data'!J25</f>
        <v>3006.652</v>
      </c>
      <c r="E13" s="695">
        <f>'Section 10 chart data'!K25</f>
        <v>10.56</v>
      </c>
      <c r="F13" s="139">
        <f t="shared" si="0"/>
        <v>5548.6540000000005</v>
      </c>
    </row>
    <row r="14" spans="2:6" ht="15" customHeight="1" x14ac:dyDescent="0.2">
      <c r="B14" s="42" t="s">
        <v>332</v>
      </c>
      <c r="C14" s="137">
        <f>'Section 10 chart data'!D26</f>
        <v>2620.1840000000002</v>
      </c>
      <c r="D14" s="138">
        <f>'Section 10 chart data'!J26</f>
        <v>3040.7429999999999</v>
      </c>
      <c r="E14" s="695">
        <f>'Section 10 chart data'!K26</f>
        <v>9.93</v>
      </c>
      <c r="F14" s="139">
        <f t="shared" si="0"/>
        <v>5660.9269999999997</v>
      </c>
    </row>
    <row r="15" spans="2:6" ht="15" customHeight="1" x14ac:dyDescent="0.2">
      <c r="B15" s="42" t="s">
        <v>333</v>
      </c>
      <c r="C15" s="137">
        <f>'Section 10 chart data'!D27</f>
        <v>2829.4079999999999</v>
      </c>
      <c r="D15" s="138">
        <f>'Section 10 chart data'!J27</f>
        <v>3012.9409999999998</v>
      </c>
      <c r="E15" s="695">
        <f>'Section 10 chart data'!K27</f>
        <v>9.8000000000000007</v>
      </c>
      <c r="F15" s="139">
        <f t="shared" si="0"/>
        <v>5842.3490000000002</v>
      </c>
    </row>
    <row r="16" spans="2:6" ht="15" customHeight="1" x14ac:dyDescent="0.2">
      <c r="B16" s="42" t="s">
        <v>231</v>
      </c>
      <c r="C16" s="137">
        <f>'Section 10 chart data'!D28</f>
        <v>3047.3780000000002</v>
      </c>
      <c r="D16" s="138">
        <f>'Section 10 chart data'!J28</f>
        <v>3207.884</v>
      </c>
      <c r="E16" s="695">
        <f>'Section 10 chart data'!K28</f>
        <v>8.9600000000000009</v>
      </c>
      <c r="F16" s="139">
        <f t="shared" si="0"/>
        <v>6255.2620000000006</v>
      </c>
    </row>
    <row r="17" spans="2:6" ht="15" customHeight="1" x14ac:dyDescent="0.2">
      <c r="B17" s="46" t="s">
        <v>232</v>
      </c>
      <c r="C17" s="137">
        <f>'Section 10 chart data'!D29</f>
        <v>3201.28</v>
      </c>
      <c r="D17" s="138">
        <f>'Section 10 chart data'!J29</f>
        <v>3466.4589999999998</v>
      </c>
      <c r="E17" s="695">
        <f>'Section 10 chart data'!K29</f>
        <v>8.44</v>
      </c>
      <c r="F17" s="139">
        <f t="shared" si="0"/>
        <v>6667.7389999999996</v>
      </c>
    </row>
    <row r="18" spans="2:6" ht="15" customHeight="1" x14ac:dyDescent="0.2">
      <c r="B18" s="46" t="s">
        <v>233</v>
      </c>
      <c r="C18" s="137">
        <f>'Section 10 chart data'!D30</f>
        <v>3194.54</v>
      </c>
      <c r="D18" s="138">
        <f>'Section 10 chart data'!J30</f>
        <v>3570.9969999999998</v>
      </c>
      <c r="E18" s="695">
        <f>'Section 10 chart data'!K30</f>
        <v>7.4</v>
      </c>
      <c r="F18" s="140">
        <f>SUM(C18,D18)</f>
        <v>6765.5370000000003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768</v>
      </c>
    </row>
    <row r="5" spans="2:6" ht="15" customHeight="1" x14ac:dyDescent="0.2">
      <c r="B5" s="945"/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08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Cumbria and Lancashire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114.199</v>
      </c>
      <c r="D8" s="138">
        <f>'Section 10 chart data'!J35</f>
        <v>222.59899999999999</v>
      </c>
      <c r="E8" s="695">
        <f>'Section 10 chart data'!K35</f>
        <v>7.38</v>
      </c>
      <c r="F8" s="139">
        <f>SUM(C8,D8)</f>
        <v>336.798</v>
      </c>
    </row>
    <row r="9" spans="2:6" ht="15" customHeight="1" x14ac:dyDescent="0.2">
      <c r="B9" s="42" t="s">
        <v>222</v>
      </c>
      <c r="C9" s="137">
        <f>'Section 10 chart data'!D36</f>
        <v>130.33199999999999</v>
      </c>
      <c r="D9" s="138">
        <f>'Section 10 chart data'!J36</f>
        <v>219.023</v>
      </c>
      <c r="E9" s="695">
        <f>'Section 10 chart data'!K36</f>
        <v>7.56</v>
      </c>
      <c r="F9" s="139">
        <f t="shared" ref="F9:F17" si="0">SUM(C9,D9)</f>
        <v>349.35500000000002</v>
      </c>
    </row>
    <row r="10" spans="2:6" ht="15" customHeight="1" x14ac:dyDescent="0.2">
      <c r="B10" s="42" t="s">
        <v>225</v>
      </c>
      <c r="C10" s="137">
        <f>'Section 10 chart data'!D37</f>
        <v>123.71899999999999</v>
      </c>
      <c r="D10" s="138">
        <f>'Section 10 chart data'!J37</f>
        <v>192.64599999999999</v>
      </c>
      <c r="E10" s="695">
        <f>'Section 10 chart data'!K37</f>
        <v>8.27</v>
      </c>
      <c r="F10" s="139">
        <f t="shared" si="0"/>
        <v>316.36500000000001</v>
      </c>
    </row>
    <row r="11" spans="2:6" ht="15" customHeight="1" x14ac:dyDescent="0.2">
      <c r="B11" s="42" t="s">
        <v>226</v>
      </c>
      <c r="C11" s="137">
        <f>'Section 10 chart data'!D38</f>
        <v>124.42100000000001</v>
      </c>
      <c r="D11" s="138">
        <f>'Section 10 chart data'!J38</f>
        <v>162.59299999999999</v>
      </c>
      <c r="E11" s="695">
        <f>'Section 10 chart data'!K38</f>
        <v>9.32</v>
      </c>
      <c r="F11" s="139">
        <f t="shared" si="0"/>
        <v>287.01400000000001</v>
      </c>
    </row>
    <row r="12" spans="2:6" ht="15" customHeight="1" x14ac:dyDescent="0.2">
      <c r="B12" s="42" t="s">
        <v>227</v>
      </c>
      <c r="C12" s="137">
        <f>'Section 10 chart data'!D39</f>
        <v>125.95399999999999</v>
      </c>
      <c r="D12" s="138">
        <f>'Section 10 chart data'!J39</f>
        <v>144.017</v>
      </c>
      <c r="E12" s="695">
        <f>'Section 10 chart data'!K39</f>
        <v>10.3</v>
      </c>
      <c r="F12" s="139">
        <f t="shared" si="0"/>
        <v>269.971</v>
      </c>
    </row>
    <row r="13" spans="2:6" ht="15" customHeight="1" x14ac:dyDescent="0.2">
      <c r="B13" s="42" t="s">
        <v>354</v>
      </c>
      <c r="C13" s="137">
        <f>'Section 10 chart data'!D40</f>
        <v>134.21899999999999</v>
      </c>
      <c r="D13" s="138">
        <f>'Section 10 chart data'!J40</f>
        <v>151.62700000000001</v>
      </c>
      <c r="E13" s="695">
        <f>'Section 10 chart data'!K40</f>
        <v>9.93</v>
      </c>
      <c r="F13" s="139">
        <f t="shared" si="0"/>
        <v>285.846</v>
      </c>
    </row>
    <row r="14" spans="2:6" ht="15" customHeight="1" x14ac:dyDescent="0.2">
      <c r="B14" s="42" t="s">
        <v>332</v>
      </c>
      <c r="C14" s="137">
        <f>'Section 10 chart data'!D41</f>
        <v>142.04400000000001</v>
      </c>
      <c r="D14" s="138">
        <f>'Section 10 chart data'!J41</f>
        <v>176.79300000000001</v>
      </c>
      <c r="E14" s="695">
        <f>'Section 10 chart data'!K41</f>
        <v>8.75</v>
      </c>
      <c r="F14" s="139">
        <f t="shared" si="0"/>
        <v>318.83699999999999</v>
      </c>
    </row>
    <row r="15" spans="2:6" ht="15" customHeight="1" x14ac:dyDescent="0.2">
      <c r="B15" s="42" t="s">
        <v>333</v>
      </c>
      <c r="C15" s="137">
        <f>'Section 10 chart data'!D42</f>
        <v>151.48500000000001</v>
      </c>
      <c r="D15" s="138">
        <f>'Section 10 chart data'!J42</f>
        <v>196.042</v>
      </c>
      <c r="E15" s="695">
        <f>'Section 10 chart data'!K42</f>
        <v>8.0500000000000007</v>
      </c>
      <c r="F15" s="139">
        <f t="shared" si="0"/>
        <v>347.52700000000004</v>
      </c>
    </row>
    <row r="16" spans="2:6" ht="15" customHeight="1" x14ac:dyDescent="0.2">
      <c r="B16" s="42" t="s">
        <v>231</v>
      </c>
      <c r="C16" s="137">
        <f>'Section 10 chart data'!D43</f>
        <v>155.65700000000001</v>
      </c>
      <c r="D16" s="138">
        <f>'Section 10 chart data'!J43</f>
        <v>216.75700000000001</v>
      </c>
      <c r="E16" s="695">
        <f>'Section 10 chart data'!K43</f>
        <v>7.34</v>
      </c>
      <c r="F16" s="139">
        <f t="shared" si="0"/>
        <v>372.41399999999999</v>
      </c>
    </row>
    <row r="17" spans="2:6" ht="15" customHeight="1" x14ac:dyDescent="0.2">
      <c r="B17" s="46" t="s">
        <v>232</v>
      </c>
      <c r="C17" s="137">
        <f>'Section 10 chart data'!D44</f>
        <v>158.32900000000001</v>
      </c>
      <c r="D17" s="138">
        <f>'Section 10 chart data'!J44</f>
        <v>229.38800000000001</v>
      </c>
      <c r="E17" s="695">
        <f>'Section 10 chart data'!K44</f>
        <v>6.92</v>
      </c>
      <c r="F17" s="139">
        <f t="shared" si="0"/>
        <v>387.71699999999998</v>
      </c>
    </row>
    <row r="18" spans="2:6" ht="15" customHeight="1" x14ac:dyDescent="0.2">
      <c r="B18" s="46" t="s">
        <v>233</v>
      </c>
      <c r="C18" s="137">
        <f>'Section 10 chart data'!D45</f>
        <v>153.15700000000001</v>
      </c>
      <c r="D18" s="138">
        <f>'Section 10 chart data'!J45</f>
        <v>231.833</v>
      </c>
      <c r="E18" s="695">
        <f>'Section 10 chart data'!K45</f>
        <v>6.25</v>
      </c>
      <c r="F18" s="140">
        <f>SUM(C18,D18)</f>
        <v>384.99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AP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4"/>
      <c r="B3" s="829" t="s">
        <v>482</v>
      </c>
      <c r="C3" s="832"/>
      <c r="D3" s="832"/>
      <c r="E3" s="832"/>
      <c r="F3" s="833"/>
      <c r="H3" s="829" t="s">
        <v>482</v>
      </c>
      <c r="I3" s="830"/>
      <c r="J3" s="830"/>
      <c r="K3" s="830"/>
      <c r="L3" s="830"/>
      <c r="M3" s="830"/>
      <c r="N3" s="831"/>
      <c r="P3" s="829" t="s">
        <v>482</v>
      </c>
      <c r="Q3" s="832"/>
      <c r="R3" s="832"/>
      <c r="S3" s="832"/>
      <c r="T3" s="833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481</v>
      </c>
      <c r="E4" s="286" t="s">
        <v>479</v>
      </c>
      <c r="F4" s="284" t="s">
        <v>378</v>
      </c>
      <c r="H4" s="285" t="s">
        <v>308</v>
      </c>
      <c r="I4" s="286" t="s">
        <v>379</v>
      </c>
      <c r="J4" s="283" t="s">
        <v>481</v>
      </c>
      <c r="K4" s="286" t="s">
        <v>82</v>
      </c>
      <c r="L4" s="286" t="s">
        <v>309</v>
      </c>
      <c r="M4" s="286" t="s">
        <v>479</v>
      </c>
      <c r="N4" s="287" t="s">
        <v>378</v>
      </c>
      <c r="P4" s="282" t="s">
        <v>486</v>
      </c>
      <c r="Q4" s="283" t="s">
        <v>379</v>
      </c>
      <c r="R4" s="283" t="s">
        <v>481</v>
      </c>
      <c r="S4" s="286" t="s">
        <v>479</v>
      </c>
      <c r="T4" s="284" t="s">
        <v>378</v>
      </c>
    </row>
    <row r="5" spans="1:20" x14ac:dyDescent="0.2">
      <c r="A5" s="274"/>
      <c r="B5" s="300" t="s">
        <v>92</v>
      </c>
      <c r="C5" s="301">
        <v>2013</v>
      </c>
      <c r="D5" s="290">
        <v>2712.08</v>
      </c>
      <c r="E5" s="329">
        <v>4</v>
      </c>
      <c r="F5" s="337">
        <f t="shared" ref="F5:F10" si="0">D5*E5</f>
        <v>10848.32</v>
      </c>
      <c r="G5" s="322"/>
      <c r="H5" s="332" t="s">
        <v>92</v>
      </c>
      <c r="I5" s="301">
        <v>2013</v>
      </c>
      <c r="J5" s="277">
        <v>6030.6279999999997</v>
      </c>
      <c r="K5" s="277">
        <v>7.2</v>
      </c>
      <c r="L5" s="290">
        <f t="shared" ref="L5:L10" si="1">(K5*J5)/100</f>
        <v>434.20521600000001</v>
      </c>
      <c r="M5" s="329"/>
      <c r="N5" s="337"/>
      <c r="O5" s="322"/>
      <c r="P5" s="332" t="s">
        <v>92</v>
      </c>
      <c r="Q5" s="301">
        <v>2013</v>
      </c>
      <c r="R5" s="290">
        <f t="shared" ref="R5:R10" si="2">D5+J5</f>
        <v>8742.7079999999987</v>
      </c>
      <c r="S5" s="329"/>
      <c r="T5" s="337"/>
    </row>
    <row r="6" spans="1:20" x14ac:dyDescent="0.2">
      <c r="A6" s="274"/>
      <c r="B6" s="288"/>
      <c r="C6" s="289">
        <v>2017</v>
      </c>
      <c r="D6" s="280">
        <v>2575.4580000000001</v>
      </c>
      <c r="E6" s="330">
        <v>5</v>
      </c>
      <c r="F6" s="338">
        <f t="shared" si="0"/>
        <v>12877.29</v>
      </c>
      <c r="G6" s="322"/>
      <c r="H6" s="333"/>
      <c r="I6" s="289">
        <v>2017</v>
      </c>
      <c r="J6" s="278">
        <v>5968.9989999999998</v>
      </c>
      <c r="K6" s="278">
        <v>7.25</v>
      </c>
      <c r="L6" s="280">
        <f t="shared" si="1"/>
        <v>432.75242749999995</v>
      </c>
      <c r="M6" s="330"/>
      <c r="N6" s="338"/>
      <c r="O6" s="322"/>
      <c r="P6" s="333"/>
      <c r="Q6" s="289">
        <v>2017</v>
      </c>
      <c r="R6" s="280">
        <f t="shared" si="2"/>
        <v>8544.4570000000003</v>
      </c>
      <c r="S6" s="330"/>
      <c r="T6" s="338"/>
    </row>
    <row r="7" spans="1:20" x14ac:dyDescent="0.2">
      <c r="A7" s="274"/>
      <c r="B7" s="288"/>
      <c r="C7" s="289">
        <v>2022</v>
      </c>
      <c r="D7" s="280">
        <v>2609.123</v>
      </c>
      <c r="E7" s="330">
        <v>5</v>
      </c>
      <c r="F7" s="338">
        <f t="shared" si="0"/>
        <v>13045.615</v>
      </c>
      <c r="G7" s="322"/>
      <c r="H7" s="333"/>
      <c r="I7" s="289">
        <v>2022</v>
      </c>
      <c r="J7" s="278">
        <v>5714.9889999999996</v>
      </c>
      <c r="K7" s="278">
        <v>7.77</v>
      </c>
      <c r="L7" s="280">
        <f t="shared" si="1"/>
        <v>444.05464529999995</v>
      </c>
      <c r="M7" s="330"/>
      <c r="N7" s="338"/>
      <c r="O7" s="322"/>
      <c r="P7" s="333"/>
      <c r="Q7" s="289">
        <v>2022</v>
      </c>
      <c r="R7" s="280">
        <f t="shared" si="2"/>
        <v>8324.1119999999992</v>
      </c>
      <c r="S7" s="330"/>
      <c r="T7" s="338"/>
    </row>
    <row r="8" spans="1:20" x14ac:dyDescent="0.2">
      <c r="A8" s="274"/>
      <c r="B8" s="288"/>
      <c r="C8" s="289">
        <v>2027</v>
      </c>
      <c r="D8" s="280">
        <v>2519.63</v>
      </c>
      <c r="E8" s="330">
        <v>5</v>
      </c>
      <c r="F8" s="338">
        <f t="shared" si="0"/>
        <v>12598.150000000001</v>
      </c>
      <c r="G8" s="322"/>
      <c r="H8" s="333"/>
      <c r="I8" s="289">
        <v>2027</v>
      </c>
      <c r="J8" s="278">
        <v>4576.1109999999999</v>
      </c>
      <c r="K8" s="278">
        <v>8.57</v>
      </c>
      <c r="L8" s="280">
        <f t="shared" si="1"/>
        <v>392.17271269999998</v>
      </c>
      <c r="M8" s="330"/>
      <c r="N8" s="338"/>
      <c r="O8" s="322"/>
      <c r="P8" s="333"/>
      <c r="Q8" s="289">
        <v>2027</v>
      </c>
      <c r="R8" s="280">
        <f t="shared" si="2"/>
        <v>7095.741</v>
      </c>
      <c r="S8" s="330"/>
      <c r="T8" s="338"/>
    </row>
    <row r="9" spans="1:20" x14ac:dyDescent="0.2">
      <c r="A9" s="274"/>
      <c r="B9" s="288"/>
      <c r="C9" s="289">
        <v>2032</v>
      </c>
      <c r="D9" s="280">
        <v>2416.6509999999998</v>
      </c>
      <c r="E9" s="330">
        <v>5</v>
      </c>
      <c r="F9" s="338">
        <f t="shared" si="0"/>
        <v>12083.254999999999</v>
      </c>
      <c r="G9" s="322"/>
      <c r="H9" s="333"/>
      <c r="I9" s="289">
        <v>2032</v>
      </c>
      <c r="J9" s="278">
        <v>3636.875</v>
      </c>
      <c r="K9" s="278">
        <v>10.1</v>
      </c>
      <c r="L9" s="280">
        <f t="shared" si="1"/>
        <v>367.32437499999997</v>
      </c>
      <c r="M9" s="330"/>
      <c r="N9" s="338"/>
      <c r="O9" s="322"/>
      <c r="P9" s="333"/>
      <c r="Q9" s="289">
        <v>2032</v>
      </c>
      <c r="R9" s="280">
        <f t="shared" si="2"/>
        <v>6053.5259999999998</v>
      </c>
      <c r="S9" s="330"/>
      <c r="T9" s="338"/>
    </row>
    <row r="10" spans="1:20" ht="13.5" thickBot="1" x14ac:dyDescent="0.25">
      <c r="A10" s="274"/>
      <c r="B10" s="293"/>
      <c r="C10" s="294">
        <v>2037</v>
      </c>
      <c r="D10" s="295">
        <v>2508.4290000000001</v>
      </c>
      <c r="E10" s="331">
        <v>5</v>
      </c>
      <c r="F10" s="339">
        <f t="shared" si="0"/>
        <v>12542.145</v>
      </c>
      <c r="G10" s="322"/>
      <c r="H10" s="334"/>
      <c r="I10" s="294">
        <v>2037</v>
      </c>
      <c r="J10" s="335">
        <v>3071.01</v>
      </c>
      <c r="K10" s="335">
        <v>10.39</v>
      </c>
      <c r="L10" s="295">
        <f t="shared" si="1"/>
        <v>319.07793900000001</v>
      </c>
      <c r="M10" s="331"/>
      <c r="N10" s="339"/>
      <c r="O10" s="322"/>
      <c r="P10" s="334"/>
      <c r="Q10" s="294">
        <v>2037</v>
      </c>
      <c r="R10" s="295">
        <f t="shared" si="2"/>
        <v>5579.4390000000003</v>
      </c>
      <c r="S10" s="331"/>
      <c r="T10" s="339"/>
    </row>
    <row r="11" spans="1:20" x14ac:dyDescent="0.2">
      <c r="A11" s="274"/>
      <c r="B11" s="298"/>
      <c r="C11" s="299"/>
      <c r="D11" s="280"/>
      <c r="E11" s="280"/>
      <c r="F11" s="275"/>
      <c r="G11" s="322"/>
      <c r="H11" s="336"/>
      <c r="I11" s="299"/>
      <c r="J11" s="280"/>
      <c r="K11" s="280"/>
      <c r="L11" s="280"/>
      <c r="M11" s="280"/>
      <c r="N11" s="275"/>
      <c r="O11" s="322"/>
      <c r="P11" s="336"/>
      <c r="Q11" s="299"/>
      <c r="R11" s="280"/>
      <c r="S11" s="280"/>
      <c r="T11" s="275"/>
    </row>
    <row r="12" spans="1:20" ht="13.5" thickBot="1" x14ac:dyDescent="0.25"/>
    <row r="13" spans="1:20" x14ac:dyDescent="0.2">
      <c r="A13" s="274"/>
      <c r="B13" s="829" t="s">
        <v>483</v>
      </c>
      <c r="C13" s="834"/>
      <c r="D13" s="834"/>
      <c r="E13" s="834"/>
      <c r="F13" s="835"/>
      <c r="H13" s="829" t="s">
        <v>483</v>
      </c>
      <c r="I13" s="830"/>
      <c r="J13" s="830"/>
      <c r="K13" s="830"/>
      <c r="L13" s="830"/>
      <c r="M13" s="830"/>
      <c r="N13" s="831"/>
      <c r="P13" s="829" t="s">
        <v>483</v>
      </c>
      <c r="Q13" s="834"/>
      <c r="R13" s="834"/>
      <c r="S13" s="834"/>
      <c r="T13" s="835"/>
    </row>
    <row r="14" spans="1:20" ht="13.5" thickBot="1" x14ac:dyDescent="0.25">
      <c r="A14" s="274"/>
      <c r="B14" s="282" t="s">
        <v>78</v>
      </c>
      <c r="C14" s="283" t="s">
        <v>480</v>
      </c>
      <c r="D14" s="283" t="s">
        <v>377</v>
      </c>
      <c r="E14" s="286" t="s">
        <v>479</v>
      </c>
      <c r="F14" s="284" t="s">
        <v>378</v>
      </c>
      <c r="H14" s="285" t="s">
        <v>308</v>
      </c>
      <c r="I14" s="283" t="s">
        <v>480</v>
      </c>
      <c r="J14" s="283" t="s">
        <v>377</v>
      </c>
      <c r="K14" s="286" t="s">
        <v>82</v>
      </c>
      <c r="L14" s="286" t="s">
        <v>309</v>
      </c>
      <c r="M14" s="286" t="s">
        <v>479</v>
      </c>
      <c r="N14" s="287" t="s">
        <v>378</v>
      </c>
      <c r="P14" s="282" t="s">
        <v>486</v>
      </c>
      <c r="Q14" s="283" t="s">
        <v>480</v>
      </c>
      <c r="R14" s="283" t="s">
        <v>377</v>
      </c>
      <c r="S14" s="286" t="s">
        <v>479</v>
      </c>
      <c r="T14" s="284" t="s">
        <v>378</v>
      </c>
    </row>
    <row r="15" spans="1:20" x14ac:dyDescent="0.2">
      <c r="A15" s="274"/>
      <c r="B15" s="300" t="s">
        <v>92</v>
      </c>
      <c r="C15" s="301" t="s">
        <v>331</v>
      </c>
      <c r="D15" s="290">
        <v>2567.3069999999998</v>
      </c>
      <c r="E15" s="329">
        <v>4</v>
      </c>
      <c r="F15" s="337">
        <f t="shared" ref="F15:F20" si="3">D15*E15</f>
        <v>10269.227999999999</v>
      </c>
      <c r="H15" s="300" t="s">
        <v>92</v>
      </c>
      <c r="I15" s="301" t="s">
        <v>331</v>
      </c>
      <c r="J15" s="291">
        <v>5940.6629999999996</v>
      </c>
      <c r="K15" s="291">
        <v>7.23</v>
      </c>
      <c r="L15" s="292">
        <f t="shared" ref="L15:L20" si="4">(K15*J15)/100</f>
        <v>429.50993490000002</v>
      </c>
      <c r="M15" s="329">
        <v>4</v>
      </c>
      <c r="N15" s="337">
        <f t="shared" ref="N15:N20" si="5">J15*M15</f>
        <v>23762.651999999998</v>
      </c>
      <c r="P15" s="300" t="s">
        <v>92</v>
      </c>
      <c r="Q15" s="301" t="s">
        <v>331</v>
      </c>
      <c r="R15" s="290">
        <f t="shared" ref="R15:R20" si="6">D15+J15</f>
        <v>8507.9699999999993</v>
      </c>
      <c r="S15" s="329">
        <v>4</v>
      </c>
      <c r="T15" s="337">
        <f t="shared" ref="T15:T20" si="7">R15*S15</f>
        <v>34031.879999999997</v>
      </c>
    </row>
    <row r="16" spans="1:20" x14ac:dyDescent="0.2">
      <c r="A16" s="274"/>
      <c r="B16" s="288"/>
      <c r="C16" s="289" t="s">
        <v>222</v>
      </c>
      <c r="D16" s="280">
        <v>2586.6379999999999</v>
      </c>
      <c r="E16" s="330">
        <v>5</v>
      </c>
      <c r="F16" s="338">
        <f t="shared" si="3"/>
        <v>12933.189999999999</v>
      </c>
      <c r="H16" s="288"/>
      <c r="I16" s="289" t="s">
        <v>222</v>
      </c>
      <c r="J16" s="276">
        <v>5783.0519999999997</v>
      </c>
      <c r="K16" s="276">
        <v>7.42</v>
      </c>
      <c r="L16" s="281">
        <f t="shared" si="4"/>
        <v>429.10245839999993</v>
      </c>
      <c r="M16" s="330">
        <v>5</v>
      </c>
      <c r="N16" s="338">
        <f t="shared" si="5"/>
        <v>28915.26</v>
      </c>
      <c r="P16" s="288"/>
      <c r="Q16" s="289" t="s">
        <v>222</v>
      </c>
      <c r="R16" s="280">
        <f t="shared" si="6"/>
        <v>8369.6899999999987</v>
      </c>
      <c r="S16" s="330">
        <v>5</v>
      </c>
      <c r="T16" s="338">
        <f t="shared" si="7"/>
        <v>41848.449999999997</v>
      </c>
    </row>
    <row r="17" spans="1:20" x14ac:dyDescent="0.2">
      <c r="A17" s="274"/>
      <c r="B17" s="288"/>
      <c r="C17" s="289" t="s">
        <v>225</v>
      </c>
      <c r="D17" s="280">
        <v>2550.2089999999998</v>
      </c>
      <c r="E17" s="330">
        <v>5</v>
      </c>
      <c r="F17" s="338">
        <f t="shared" si="3"/>
        <v>12751.044999999998</v>
      </c>
      <c r="H17" s="288"/>
      <c r="I17" s="289" t="s">
        <v>225</v>
      </c>
      <c r="J17" s="276">
        <v>5027.2619999999997</v>
      </c>
      <c r="K17" s="276">
        <v>7.81</v>
      </c>
      <c r="L17" s="281">
        <f t="shared" si="4"/>
        <v>392.6291622</v>
      </c>
      <c r="M17" s="330">
        <v>5</v>
      </c>
      <c r="N17" s="338">
        <f t="shared" si="5"/>
        <v>25136.309999999998</v>
      </c>
      <c r="P17" s="288"/>
      <c r="Q17" s="289" t="s">
        <v>225</v>
      </c>
      <c r="R17" s="280">
        <f t="shared" si="6"/>
        <v>7577.4709999999995</v>
      </c>
      <c r="S17" s="330">
        <v>5</v>
      </c>
      <c r="T17" s="338">
        <f t="shared" si="7"/>
        <v>37887.354999999996</v>
      </c>
    </row>
    <row r="18" spans="1:20" x14ac:dyDescent="0.2">
      <c r="A18" s="274"/>
      <c r="B18" s="288"/>
      <c r="C18" s="289" t="s">
        <v>226</v>
      </c>
      <c r="D18" s="280">
        <v>2457.5810000000001</v>
      </c>
      <c r="E18" s="330">
        <v>5</v>
      </c>
      <c r="F18" s="338">
        <f t="shared" si="3"/>
        <v>12287.905000000001</v>
      </c>
      <c r="H18" s="288"/>
      <c r="I18" s="289" t="s">
        <v>226</v>
      </c>
      <c r="J18" s="276">
        <v>4107.3549999999996</v>
      </c>
      <c r="K18" s="276">
        <v>9.09</v>
      </c>
      <c r="L18" s="281">
        <f t="shared" si="4"/>
        <v>373.35856949999993</v>
      </c>
      <c r="M18" s="330">
        <v>5</v>
      </c>
      <c r="N18" s="338">
        <f t="shared" si="5"/>
        <v>20536.774999999998</v>
      </c>
      <c r="P18" s="288"/>
      <c r="Q18" s="289" t="s">
        <v>226</v>
      </c>
      <c r="R18" s="280">
        <f t="shared" si="6"/>
        <v>6564.9359999999997</v>
      </c>
      <c r="S18" s="330">
        <v>5</v>
      </c>
      <c r="T18" s="338">
        <f t="shared" si="7"/>
        <v>32824.68</v>
      </c>
    </row>
    <row r="19" spans="1:20" x14ac:dyDescent="0.2">
      <c r="A19" s="274"/>
      <c r="B19" s="288"/>
      <c r="C19" s="289" t="s">
        <v>227</v>
      </c>
      <c r="D19" s="280">
        <v>2462.2820000000002</v>
      </c>
      <c r="E19" s="330">
        <v>5</v>
      </c>
      <c r="F19" s="338">
        <f t="shared" si="3"/>
        <v>12311.41</v>
      </c>
      <c r="H19" s="288"/>
      <c r="I19" s="289" t="s">
        <v>227</v>
      </c>
      <c r="J19" s="276">
        <v>3331.922</v>
      </c>
      <c r="K19" s="276">
        <v>9.94</v>
      </c>
      <c r="L19" s="281">
        <f t="shared" si="4"/>
        <v>331.19304679999999</v>
      </c>
      <c r="M19" s="330">
        <v>5</v>
      </c>
      <c r="N19" s="338">
        <f t="shared" si="5"/>
        <v>16659.61</v>
      </c>
      <c r="P19" s="288"/>
      <c r="Q19" s="289" t="s">
        <v>227</v>
      </c>
      <c r="R19" s="280">
        <f t="shared" si="6"/>
        <v>5794.2039999999997</v>
      </c>
      <c r="S19" s="330">
        <v>5</v>
      </c>
      <c r="T19" s="338">
        <f t="shared" si="7"/>
        <v>28971.019999999997</v>
      </c>
    </row>
    <row r="20" spans="1:20" ht="13.5" thickBot="1" x14ac:dyDescent="0.25">
      <c r="A20" s="274"/>
      <c r="B20" s="293"/>
      <c r="C20" s="294" t="s">
        <v>228</v>
      </c>
      <c r="D20" s="295">
        <v>2542.002</v>
      </c>
      <c r="E20" s="331">
        <v>5</v>
      </c>
      <c r="F20" s="339">
        <f t="shared" si="3"/>
        <v>12710.01</v>
      </c>
      <c r="H20" s="293"/>
      <c r="I20" s="294" t="s">
        <v>228</v>
      </c>
      <c r="J20" s="296">
        <v>3006.652</v>
      </c>
      <c r="K20" s="296">
        <v>10.56</v>
      </c>
      <c r="L20" s="297">
        <f t="shared" si="4"/>
        <v>317.50245120000005</v>
      </c>
      <c r="M20" s="331">
        <v>5</v>
      </c>
      <c r="N20" s="339">
        <f t="shared" si="5"/>
        <v>15033.26</v>
      </c>
      <c r="P20" s="293"/>
      <c r="Q20" s="294" t="s">
        <v>228</v>
      </c>
      <c r="R20" s="295">
        <f t="shared" si="6"/>
        <v>5548.6540000000005</v>
      </c>
      <c r="S20" s="331">
        <v>5</v>
      </c>
      <c r="T20" s="339">
        <f t="shared" si="7"/>
        <v>27743.270000000004</v>
      </c>
    </row>
    <row r="21" spans="1:20" x14ac:dyDescent="0.2">
      <c r="A21" s="274"/>
      <c r="B21" s="298"/>
      <c r="C21" s="299"/>
      <c r="D21" s="280"/>
      <c r="E21" s="281"/>
      <c r="F21" s="275"/>
      <c r="H21" s="298"/>
      <c r="I21" s="299"/>
      <c r="J21" s="281"/>
      <c r="K21" s="281"/>
      <c r="L21" s="281"/>
      <c r="M21" s="281"/>
      <c r="N21" s="275"/>
      <c r="P21" s="298"/>
      <c r="Q21" s="299"/>
      <c r="R21" s="280"/>
      <c r="S21" s="281"/>
      <c r="T21" s="275"/>
    </row>
    <row r="22" spans="1:20" ht="13.5" thickBot="1" x14ac:dyDescent="0.25"/>
    <row r="23" spans="1:20" x14ac:dyDescent="0.2">
      <c r="A23" s="274"/>
      <c r="B23" s="829" t="s">
        <v>484</v>
      </c>
      <c r="C23" s="832"/>
      <c r="D23" s="832"/>
      <c r="E23" s="832"/>
      <c r="F23" s="833"/>
      <c r="H23" s="829" t="s">
        <v>484</v>
      </c>
      <c r="I23" s="830"/>
      <c r="J23" s="830"/>
      <c r="K23" s="830"/>
      <c r="L23" s="830"/>
      <c r="M23" s="830"/>
      <c r="N23" s="831"/>
      <c r="P23" s="829" t="s">
        <v>484</v>
      </c>
      <c r="Q23" s="832"/>
      <c r="R23" s="832"/>
      <c r="S23" s="832"/>
      <c r="T23" s="833"/>
    </row>
    <row r="24" spans="1:20" ht="13.5" thickBot="1" x14ac:dyDescent="0.25">
      <c r="A24" s="274"/>
      <c r="B24" s="282" t="s">
        <v>78</v>
      </c>
      <c r="C24" s="283" t="s">
        <v>480</v>
      </c>
      <c r="D24" s="283" t="s">
        <v>377</v>
      </c>
      <c r="E24" s="286" t="s">
        <v>479</v>
      </c>
      <c r="F24" s="284" t="s">
        <v>378</v>
      </c>
      <c r="H24" s="285" t="s">
        <v>308</v>
      </c>
      <c r="I24" s="283" t="s">
        <v>480</v>
      </c>
      <c r="J24" s="283" t="s">
        <v>377</v>
      </c>
      <c r="K24" s="286" t="s">
        <v>82</v>
      </c>
      <c r="L24" s="286" t="s">
        <v>309</v>
      </c>
      <c r="M24" s="286" t="s">
        <v>479</v>
      </c>
      <c r="N24" s="287" t="s">
        <v>378</v>
      </c>
      <c r="P24" s="282" t="s">
        <v>486</v>
      </c>
      <c r="Q24" s="283" t="s">
        <v>480</v>
      </c>
      <c r="R24" s="283" t="s">
        <v>377</v>
      </c>
      <c r="S24" s="286" t="s">
        <v>479</v>
      </c>
      <c r="T24" s="284" t="s">
        <v>378</v>
      </c>
    </row>
    <row r="25" spans="1:20" x14ac:dyDescent="0.2">
      <c r="A25" s="274"/>
      <c r="B25" s="300" t="s">
        <v>92</v>
      </c>
      <c r="C25" s="301" t="s">
        <v>331</v>
      </c>
      <c r="D25" s="290">
        <v>114.199</v>
      </c>
      <c r="E25" s="329">
        <v>4</v>
      </c>
      <c r="F25" s="337">
        <f t="shared" ref="F25:F30" si="8">D25*E25</f>
        <v>456.79599999999999</v>
      </c>
      <c r="H25" s="300" t="s">
        <v>92</v>
      </c>
      <c r="I25" s="301" t="s">
        <v>331</v>
      </c>
      <c r="J25" s="291">
        <v>222.59899999999999</v>
      </c>
      <c r="K25" s="291">
        <v>7.38</v>
      </c>
      <c r="L25" s="292">
        <f t="shared" ref="L25:L30" si="9">(K25*J25)/100</f>
        <v>16.427806199999999</v>
      </c>
      <c r="M25" s="329">
        <v>4</v>
      </c>
      <c r="N25" s="337">
        <f t="shared" ref="N25:N30" si="10">J25*M25</f>
        <v>890.39599999999996</v>
      </c>
      <c r="P25" s="300" t="s">
        <v>92</v>
      </c>
      <c r="Q25" s="301" t="s">
        <v>331</v>
      </c>
      <c r="R25" s="290">
        <f t="shared" ref="R25:R30" si="11">D25+J25</f>
        <v>336.798</v>
      </c>
      <c r="S25" s="329">
        <v>4</v>
      </c>
      <c r="T25" s="337">
        <f t="shared" ref="T25:T30" si="12">R25*S25</f>
        <v>1347.192</v>
      </c>
    </row>
    <row r="26" spans="1:20" x14ac:dyDescent="0.2">
      <c r="A26" s="274"/>
      <c r="B26" s="288"/>
      <c r="C26" s="289" t="s">
        <v>222</v>
      </c>
      <c r="D26" s="280">
        <v>130.33199999999999</v>
      </c>
      <c r="E26" s="330">
        <v>5</v>
      </c>
      <c r="F26" s="338">
        <f t="shared" si="8"/>
        <v>651.66</v>
      </c>
      <c r="H26" s="288"/>
      <c r="I26" s="289" t="s">
        <v>222</v>
      </c>
      <c r="J26" s="276">
        <v>219.023</v>
      </c>
      <c r="K26" s="276">
        <v>7.56</v>
      </c>
      <c r="L26" s="281">
        <f t="shared" si="9"/>
        <v>16.558138799999998</v>
      </c>
      <c r="M26" s="330">
        <v>5</v>
      </c>
      <c r="N26" s="338">
        <f t="shared" si="10"/>
        <v>1095.115</v>
      </c>
      <c r="P26" s="288"/>
      <c r="Q26" s="289" t="s">
        <v>222</v>
      </c>
      <c r="R26" s="280">
        <f t="shared" si="11"/>
        <v>349.35500000000002</v>
      </c>
      <c r="S26" s="330">
        <v>5</v>
      </c>
      <c r="T26" s="338">
        <f t="shared" si="12"/>
        <v>1746.7750000000001</v>
      </c>
    </row>
    <row r="27" spans="1:20" x14ac:dyDescent="0.2">
      <c r="A27" s="274"/>
      <c r="B27" s="288"/>
      <c r="C27" s="289" t="s">
        <v>225</v>
      </c>
      <c r="D27" s="280">
        <v>123.71899999999999</v>
      </c>
      <c r="E27" s="330">
        <v>5</v>
      </c>
      <c r="F27" s="338">
        <f t="shared" si="8"/>
        <v>618.59500000000003</v>
      </c>
      <c r="H27" s="288"/>
      <c r="I27" s="289" t="s">
        <v>225</v>
      </c>
      <c r="J27" s="276">
        <v>192.64599999999999</v>
      </c>
      <c r="K27" s="276">
        <v>8.27</v>
      </c>
      <c r="L27" s="281">
        <f t="shared" si="9"/>
        <v>15.931824199999999</v>
      </c>
      <c r="M27" s="330">
        <v>5</v>
      </c>
      <c r="N27" s="338">
        <f t="shared" si="10"/>
        <v>963.2299999999999</v>
      </c>
      <c r="P27" s="288"/>
      <c r="Q27" s="289" t="s">
        <v>225</v>
      </c>
      <c r="R27" s="280">
        <f t="shared" si="11"/>
        <v>316.36500000000001</v>
      </c>
      <c r="S27" s="330">
        <v>5</v>
      </c>
      <c r="T27" s="338">
        <f t="shared" si="12"/>
        <v>1581.825</v>
      </c>
    </row>
    <row r="28" spans="1:20" x14ac:dyDescent="0.2">
      <c r="A28" s="274"/>
      <c r="B28" s="288"/>
      <c r="C28" s="289" t="s">
        <v>226</v>
      </c>
      <c r="D28" s="280">
        <v>124.42100000000001</v>
      </c>
      <c r="E28" s="330">
        <v>5</v>
      </c>
      <c r="F28" s="338">
        <f t="shared" si="8"/>
        <v>622.10500000000002</v>
      </c>
      <c r="H28" s="288"/>
      <c r="I28" s="289" t="s">
        <v>226</v>
      </c>
      <c r="J28" s="276">
        <v>162.59299999999999</v>
      </c>
      <c r="K28" s="276">
        <v>9.32</v>
      </c>
      <c r="L28" s="281">
        <f t="shared" si="9"/>
        <v>15.153667599999999</v>
      </c>
      <c r="M28" s="330">
        <v>5</v>
      </c>
      <c r="N28" s="338">
        <f t="shared" si="10"/>
        <v>812.96499999999992</v>
      </c>
      <c r="P28" s="288"/>
      <c r="Q28" s="289" t="s">
        <v>226</v>
      </c>
      <c r="R28" s="280">
        <f t="shared" si="11"/>
        <v>287.01400000000001</v>
      </c>
      <c r="S28" s="330">
        <v>5</v>
      </c>
      <c r="T28" s="338">
        <f t="shared" si="12"/>
        <v>1435.0700000000002</v>
      </c>
    </row>
    <row r="29" spans="1:20" x14ac:dyDescent="0.2">
      <c r="A29" s="274"/>
      <c r="B29" s="288"/>
      <c r="C29" s="289" t="s">
        <v>227</v>
      </c>
      <c r="D29" s="280">
        <v>125.95399999999999</v>
      </c>
      <c r="E29" s="330">
        <v>5</v>
      </c>
      <c r="F29" s="338">
        <f t="shared" si="8"/>
        <v>629.77</v>
      </c>
      <c r="H29" s="288"/>
      <c r="I29" s="289" t="s">
        <v>227</v>
      </c>
      <c r="J29" s="276">
        <v>144.017</v>
      </c>
      <c r="K29" s="276">
        <v>10.3</v>
      </c>
      <c r="L29" s="281">
        <f t="shared" si="9"/>
        <v>14.833750999999999</v>
      </c>
      <c r="M29" s="330">
        <v>5</v>
      </c>
      <c r="N29" s="338">
        <f t="shared" si="10"/>
        <v>720.08500000000004</v>
      </c>
      <c r="P29" s="288"/>
      <c r="Q29" s="289" t="s">
        <v>227</v>
      </c>
      <c r="R29" s="280">
        <f t="shared" si="11"/>
        <v>269.971</v>
      </c>
      <c r="S29" s="330">
        <v>5</v>
      </c>
      <c r="T29" s="338">
        <f t="shared" si="12"/>
        <v>1349.855</v>
      </c>
    </row>
    <row r="30" spans="1:20" ht="13.5" thickBot="1" x14ac:dyDescent="0.25">
      <c r="A30" s="274"/>
      <c r="B30" s="293"/>
      <c r="C30" s="294" t="s">
        <v>228</v>
      </c>
      <c r="D30" s="295">
        <v>134.21899999999999</v>
      </c>
      <c r="E30" s="331">
        <v>5</v>
      </c>
      <c r="F30" s="339">
        <f t="shared" si="8"/>
        <v>671.09500000000003</v>
      </c>
      <c r="H30" s="293"/>
      <c r="I30" s="294" t="s">
        <v>228</v>
      </c>
      <c r="J30" s="296">
        <v>151.62700000000001</v>
      </c>
      <c r="K30" s="296">
        <v>9.93</v>
      </c>
      <c r="L30" s="297">
        <f t="shared" si="9"/>
        <v>15.056561100000001</v>
      </c>
      <c r="M30" s="331">
        <v>5</v>
      </c>
      <c r="N30" s="339">
        <f t="shared" si="10"/>
        <v>758.13499999999999</v>
      </c>
      <c r="P30" s="293"/>
      <c r="Q30" s="294" t="s">
        <v>228</v>
      </c>
      <c r="R30" s="295">
        <f t="shared" si="11"/>
        <v>285.846</v>
      </c>
      <c r="S30" s="331">
        <v>5</v>
      </c>
      <c r="T30" s="339">
        <f t="shared" si="12"/>
        <v>1429.23</v>
      </c>
    </row>
    <row r="32" spans="1:20" ht="13.5" thickBot="1" x14ac:dyDescent="0.25"/>
    <row r="33" spans="1:20" x14ac:dyDescent="0.2">
      <c r="A33" s="274"/>
      <c r="B33" s="829" t="s">
        <v>485</v>
      </c>
      <c r="C33" s="832"/>
      <c r="D33" s="832"/>
      <c r="E33" s="832"/>
      <c r="F33" s="833"/>
      <c r="H33" s="829" t="s">
        <v>485</v>
      </c>
      <c r="I33" s="830"/>
      <c r="J33" s="830"/>
      <c r="K33" s="830"/>
      <c r="L33" s="830"/>
      <c r="M33" s="830"/>
      <c r="N33" s="831"/>
      <c r="P33" s="829" t="s">
        <v>485</v>
      </c>
      <c r="Q33" s="832"/>
      <c r="R33" s="832"/>
      <c r="S33" s="832"/>
      <c r="T33" s="833"/>
    </row>
    <row r="34" spans="1:20" ht="13.5" thickBot="1" x14ac:dyDescent="0.25">
      <c r="A34" s="274"/>
      <c r="B34" s="282" t="s">
        <v>78</v>
      </c>
      <c r="C34" s="283" t="s">
        <v>480</v>
      </c>
      <c r="D34" s="283" t="s">
        <v>377</v>
      </c>
      <c r="E34" s="286" t="s">
        <v>479</v>
      </c>
      <c r="F34" s="284" t="s">
        <v>378</v>
      </c>
      <c r="H34" s="285" t="s">
        <v>308</v>
      </c>
      <c r="I34" s="283" t="s">
        <v>480</v>
      </c>
      <c r="J34" s="283" t="s">
        <v>377</v>
      </c>
      <c r="K34" s="286" t="s">
        <v>82</v>
      </c>
      <c r="L34" s="286" t="s">
        <v>309</v>
      </c>
      <c r="M34" s="286" t="s">
        <v>479</v>
      </c>
      <c r="N34" s="287" t="s">
        <v>378</v>
      </c>
      <c r="P34" s="282" t="s">
        <v>486</v>
      </c>
      <c r="Q34" s="283" t="s">
        <v>480</v>
      </c>
      <c r="R34" s="283" t="s">
        <v>377</v>
      </c>
      <c r="S34" s="286" t="s">
        <v>479</v>
      </c>
      <c r="T34" s="284" t="s">
        <v>378</v>
      </c>
    </row>
    <row r="35" spans="1:20" x14ac:dyDescent="0.2">
      <c r="A35" s="274"/>
      <c r="B35" s="300" t="s">
        <v>92</v>
      </c>
      <c r="C35" s="301" t="s">
        <v>331</v>
      </c>
      <c r="D35" s="290">
        <v>169.035</v>
      </c>
      <c r="E35" s="329">
        <v>4</v>
      </c>
      <c r="F35" s="337">
        <f t="shared" ref="F35:F40" si="13">D35*E35</f>
        <v>676.14</v>
      </c>
      <c r="H35" s="300" t="s">
        <v>92</v>
      </c>
      <c r="I35" s="301" t="s">
        <v>331</v>
      </c>
      <c r="J35" s="291">
        <v>238.006</v>
      </c>
      <c r="K35" s="291">
        <v>18.350000000000001</v>
      </c>
      <c r="L35" s="292">
        <f t="shared" ref="L35:L40" si="14">(K35*J35)/100</f>
        <v>43.674101</v>
      </c>
      <c r="M35" s="329">
        <v>4</v>
      </c>
      <c r="N35" s="337">
        <f t="shared" ref="N35:N40" si="15">J35*M35</f>
        <v>952.024</v>
      </c>
      <c r="P35" s="300" t="s">
        <v>92</v>
      </c>
      <c r="Q35" s="301" t="s">
        <v>331</v>
      </c>
      <c r="R35" s="290">
        <f t="shared" ref="R35:R40" si="16">D35+J35</f>
        <v>407.041</v>
      </c>
      <c r="S35" s="329">
        <v>4</v>
      </c>
      <c r="T35" s="337">
        <f t="shared" ref="T35:T40" si="17">R35*S35</f>
        <v>1628.164</v>
      </c>
    </row>
    <row r="36" spans="1:20" x14ac:dyDescent="0.2">
      <c r="A36" s="274"/>
      <c r="B36" s="288"/>
      <c r="C36" s="289" t="s">
        <v>222</v>
      </c>
      <c r="D36" s="280">
        <v>120.30500000000001</v>
      </c>
      <c r="E36" s="330">
        <v>5</v>
      </c>
      <c r="F36" s="338">
        <f t="shared" si="13"/>
        <v>601.52500000000009</v>
      </c>
      <c r="H36" s="288"/>
      <c r="I36" s="289" t="s">
        <v>222</v>
      </c>
      <c r="J36" s="276">
        <v>258.863</v>
      </c>
      <c r="K36" s="276">
        <v>16.739999999999998</v>
      </c>
      <c r="L36" s="281">
        <f t="shared" si="14"/>
        <v>43.333666199999996</v>
      </c>
      <c r="M36" s="330">
        <v>5</v>
      </c>
      <c r="N36" s="338">
        <f t="shared" si="15"/>
        <v>1294.3150000000001</v>
      </c>
      <c r="P36" s="288"/>
      <c r="Q36" s="289" t="s">
        <v>222</v>
      </c>
      <c r="R36" s="280">
        <f t="shared" si="16"/>
        <v>379.16800000000001</v>
      </c>
      <c r="S36" s="330">
        <v>5</v>
      </c>
      <c r="T36" s="338">
        <f t="shared" si="17"/>
        <v>1895.8400000000001</v>
      </c>
    </row>
    <row r="37" spans="1:20" x14ac:dyDescent="0.2">
      <c r="A37" s="274"/>
      <c r="B37" s="288"/>
      <c r="C37" s="289" t="s">
        <v>225</v>
      </c>
      <c r="D37" s="280">
        <v>143.113</v>
      </c>
      <c r="E37" s="330">
        <v>5</v>
      </c>
      <c r="F37" s="338">
        <f t="shared" si="13"/>
        <v>715.56500000000005</v>
      </c>
      <c r="H37" s="288"/>
      <c r="I37" s="289" t="s">
        <v>225</v>
      </c>
      <c r="J37" s="276">
        <v>420.42200000000003</v>
      </c>
      <c r="K37" s="276">
        <v>18.03</v>
      </c>
      <c r="L37" s="281">
        <f t="shared" si="14"/>
        <v>75.80208660000001</v>
      </c>
      <c r="M37" s="330">
        <v>5</v>
      </c>
      <c r="N37" s="338">
        <f t="shared" si="15"/>
        <v>2102.11</v>
      </c>
      <c r="P37" s="288"/>
      <c r="Q37" s="289" t="s">
        <v>225</v>
      </c>
      <c r="R37" s="280">
        <f t="shared" si="16"/>
        <v>563.53500000000008</v>
      </c>
      <c r="S37" s="330">
        <v>5</v>
      </c>
      <c r="T37" s="338">
        <f t="shared" si="17"/>
        <v>2817.6750000000002</v>
      </c>
    </row>
    <row r="38" spans="1:20" x14ac:dyDescent="0.2">
      <c r="A38" s="274"/>
      <c r="B38" s="288"/>
      <c r="C38" s="289" t="s">
        <v>226</v>
      </c>
      <c r="D38" s="280">
        <v>145.471</v>
      </c>
      <c r="E38" s="330">
        <v>5</v>
      </c>
      <c r="F38" s="338">
        <f t="shared" si="13"/>
        <v>727.35500000000002</v>
      </c>
      <c r="H38" s="288"/>
      <c r="I38" s="289" t="s">
        <v>226</v>
      </c>
      <c r="J38" s="276">
        <v>350.44</v>
      </c>
      <c r="K38" s="276">
        <v>15.81</v>
      </c>
      <c r="L38" s="281">
        <f t="shared" si="14"/>
        <v>55.404564000000001</v>
      </c>
      <c r="M38" s="330">
        <v>5</v>
      </c>
      <c r="N38" s="338">
        <f t="shared" si="15"/>
        <v>1752.2</v>
      </c>
      <c r="P38" s="288"/>
      <c r="Q38" s="289" t="s">
        <v>226</v>
      </c>
      <c r="R38" s="280">
        <f t="shared" si="16"/>
        <v>495.911</v>
      </c>
      <c r="S38" s="330">
        <v>5</v>
      </c>
      <c r="T38" s="338">
        <f t="shared" si="17"/>
        <v>2479.5549999999998</v>
      </c>
    </row>
    <row r="39" spans="1:20" x14ac:dyDescent="0.2">
      <c r="A39" s="274"/>
      <c r="B39" s="288"/>
      <c r="C39" s="289" t="s">
        <v>227</v>
      </c>
      <c r="D39" s="280">
        <v>109.753</v>
      </c>
      <c r="E39" s="330">
        <v>5</v>
      </c>
      <c r="F39" s="338">
        <f t="shared" si="13"/>
        <v>548.76499999999999</v>
      </c>
      <c r="H39" s="288"/>
      <c r="I39" s="289" t="s">
        <v>227</v>
      </c>
      <c r="J39" s="276">
        <v>257.19099999999997</v>
      </c>
      <c r="K39" s="276">
        <v>19.52</v>
      </c>
      <c r="L39" s="281">
        <f t="shared" si="14"/>
        <v>50.203683199999993</v>
      </c>
      <c r="M39" s="330">
        <v>5</v>
      </c>
      <c r="N39" s="338">
        <f t="shared" si="15"/>
        <v>1285.9549999999999</v>
      </c>
      <c r="P39" s="288"/>
      <c r="Q39" s="289" t="s">
        <v>227</v>
      </c>
      <c r="R39" s="280">
        <f t="shared" si="16"/>
        <v>366.94399999999996</v>
      </c>
      <c r="S39" s="330">
        <v>5</v>
      </c>
      <c r="T39" s="338">
        <f t="shared" si="17"/>
        <v>1834.7199999999998</v>
      </c>
    </row>
    <row r="40" spans="1:20" ht="13.5" thickBot="1" x14ac:dyDescent="0.25">
      <c r="A40" s="274"/>
      <c r="B40" s="293"/>
      <c r="C40" s="294" t="s">
        <v>228</v>
      </c>
      <c r="D40" s="295">
        <v>130.58199999999999</v>
      </c>
      <c r="E40" s="331">
        <v>5</v>
      </c>
      <c r="F40" s="339">
        <f t="shared" si="13"/>
        <v>652.91</v>
      </c>
      <c r="H40" s="293"/>
      <c r="I40" s="294" t="s">
        <v>228</v>
      </c>
      <c r="J40" s="296">
        <v>166.393</v>
      </c>
      <c r="K40" s="296">
        <v>14.57</v>
      </c>
      <c r="L40" s="297">
        <f t="shared" si="14"/>
        <v>24.243460100000004</v>
      </c>
      <c r="M40" s="331">
        <v>5</v>
      </c>
      <c r="N40" s="339">
        <f t="shared" si="15"/>
        <v>831.96500000000003</v>
      </c>
      <c r="P40" s="293"/>
      <c r="Q40" s="294" t="s">
        <v>228</v>
      </c>
      <c r="R40" s="295">
        <f t="shared" si="16"/>
        <v>296.97500000000002</v>
      </c>
      <c r="S40" s="331">
        <v>5</v>
      </c>
      <c r="T40" s="339">
        <f t="shared" si="17"/>
        <v>1484.875</v>
      </c>
    </row>
    <row r="41" spans="1:20" x14ac:dyDescent="0.2">
      <c r="A41" s="274"/>
      <c r="B41" s="298"/>
      <c r="C41" s="299"/>
      <c r="D41" s="280"/>
      <c r="E41" s="281"/>
      <c r="F41" s="275"/>
      <c r="H41" s="298"/>
      <c r="I41" s="299"/>
      <c r="J41" s="281"/>
      <c r="K41" s="281"/>
      <c r="L41" s="281"/>
      <c r="M41" s="281"/>
      <c r="N41" s="275"/>
      <c r="P41" s="298"/>
      <c r="Q41" s="299"/>
      <c r="R41" s="280"/>
      <c r="S41" s="281"/>
      <c r="T41" s="275"/>
    </row>
    <row r="42" spans="1:20" x14ac:dyDescent="0.2">
      <c r="A42" s="274"/>
    </row>
    <row r="43" spans="1:20" x14ac:dyDescent="0.2">
      <c r="B43" s="838" t="s">
        <v>747</v>
      </c>
      <c r="C43" s="712" t="s">
        <v>331</v>
      </c>
      <c r="D43" s="712" t="s">
        <v>222</v>
      </c>
      <c r="E43" s="712" t="s">
        <v>225</v>
      </c>
      <c r="F43" s="712" t="s">
        <v>226</v>
      </c>
      <c r="G43" s="712" t="s">
        <v>227</v>
      </c>
      <c r="H43" s="712" t="s">
        <v>228</v>
      </c>
      <c r="I43" s="712" t="s">
        <v>332</v>
      </c>
      <c r="J43" s="712" t="s">
        <v>333</v>
      </c>
      <c r="K43" s="712" t="s">
        <v>231</v>
      </c>
      <c r="L43" s="712" t="s">
        <v>232</v>
      </c>
      <c r="M43" s="715" t="s">
        <v>233</v>
      </c>
    </row>
    <row r="44" spans="1:20" x14ac:dyDescent="0.2">
      <c r="B44" s="839"/>
      <c r="C44" s="711" t="s">
        <v>78</v>
      </c>
      <c r="D44" s="711" t="s">
        <v>78</v>
      </c>
      <c r="E44" s="711" t="s">
        <v>78</v>
      </c>
      <c r="F44" s="711" t="s">
        <v>78</v>
      </c>
      <c r="G44" s="711" t="s">
        <v>78</v>
      </c>
      <c r="H44" s="711" t="s">
        <v>78</v>
      </c>
      <c r="I44" s="711" t="s">
        <v>78</v>
      </c>
      <c r="J44" s="711" t="s">
        <v>78</v>
      </c>
      <c r="K44" s="711" t="s">
        <v>78</v>
      </c>
      <c r="L44" s="711" t="s">
        <v>78</v>
      </c>
      <c r="M44" s="716" t="s">
        <v>78</v>
      </c>
    </row>
    <row r="45" spans="1:20" ht="39" thickBot="1" x14ac:dyDescent="0.25">
      <c r="B45" s="840"/>
      <c r="C45" s="717" t="s">
        <v>748</v>
      </c>
      <c r="D45" s="717" t="s">
        <v>748</v>
      </c>
      <c r="E45" s="717" t="s">
        <v>748</v>
      </c>
      <c r="F45" s="717" t="s">
        <v>748</v>
      </c>
      <c r="G45" s="717" t="s">
        <v>748</v>
      </c>
      <c r="H45" s="717" t="s">
        <v>748</v>
      </c>
      <c r="I45" s="717" t="s">
        <v>748</v>
      </c>
      <c r="J45" s="717" t="s">
        <v>748</v>
      </c>
      <c r="K45" s="717" t="s">
        <v>748</v>
      </c>
      <c r="L45" s="717" t="s">
        <v>748</v>
      </c>
      <c r="M45" s="718" t="s">
        <v>748</v>
      </c>
    </row>
    <row r="46" spans="1:20" x14ac:dyDescent="0.2">
      <c r="B46" s="719" t="s">
        <v>92</v>
      </c>
      <c r="C46" s="720">
        <v>169.035</v>
      </c>
      <c r="D46" s="720">
        <v>120.30500000000001</v>
      </c>
      <c r="E46" s="720">
        <v>143.113</v>
      </c>
      <c r="F46" s="720">
        <v>145.471</v>
      </c>
      <c r="G46" s="720">
        <v>109.753</v>
      </c>
      <c r="H46" s="720">
        <v>130.58199999999999</v>
      </c>
      <c r="I46" s="720"/>
      <c r="J46" s="720"/>
      <c r="K46" s="720"/>
      <c r="L46" s="720"/>
      <c r="M46" s="721"/>
    </row>
    <row r="47" spans="1:20" x14ac:dyDescent="0.2">
      <c r="B47" s="722" t="s">
        <v>84</v>
      </c>
      <c r="C47" s="723">
        <v>134.93700000000001</v>
      </c>
      <c r="D47" s="723">
        <v>99.147999999999996</v>
      </c>
      <c r="E47" s="723">
        <v>118.16800000000001</v>
      </c>
      <c r="F47" s="723">
        <v>130.42500000000001</v>
      </c>
      <c r="G47" s="723">
        <v>94.108000000000004</v>
      </c>
      <c r="H47" s="723">
        <v>108.03400000000001</v>
      </c>
      <c r="I47" s="723"/>
      <c r="J47" s="723"/>
      <c r="K47" s="723"/>
      <c r="L47" s="723"/>
      <c r="M47" s="724"/>
    </row>
    <row r="48" spans="1:20" x14ac:dyDescent="0.2">
      <c r="B48" s="722" t="s">
        <v>85</v>
      </c>
      <c r="C48" s="723">
        <v>6.468</v>
      </c>
      <c r="D48" s="723">
        <v>4.82</v>
      </c>
      <c r="E48" s="723">
        <v>4.6449999999999996</v>
      </c>
      <c r="F48" s="723">
        <v>2.911</v>
      </c>
      <c r="G48" s="723">
        <v>2.46</v>
      </c>
      <c r="H48" s="723">
        <v>4.4889999999999999</v>
      </c>
      <c r="I48" s="723"/>
      <c r="J48" s="723"/>
      <c r="K48" s="723"/>
      <c r="L48" s="723"/>
      <c r="M48" s="724"/>
    </row>
    <row r="49" spans="2:42" x14ac:dyDescent="0.2">
      <c r="B49" s="722" t="s">
        <v>86</v>
      </c>
      <c r="C49" s="723">
        <v>0.06</v>
      </c>
      <c r="D49" s="723">
        <v>1.238</v>
      </c>
      <c r="E49" s="723">
        <v>0.03</v>
      </c>
      <c r="F49" s="723">
        <v>0.63</v>
      </c>
      <c r="G49" s="723">
        <v>1.4E-2</v>
      </c>
      <c r="H49" s="723">
        <v>0.09</v>
      </c>
      <c r="I49" s="723"/>
      <c r="J49" s="723"/>
      <c r="K49" s="723"/>
      <c r="L49" s="723"/>
      <c r="M49" s="724"/>
    </row>
    <row r="50" spans="2:42" x14ac:dyDescent="0.2">
      <c r="B50" s="722" t="s">
        <v>87</v>
      </c>
      <c r="C50" s="723">
        <v>6.3719999999999999</v>
      </c>
      <c r="D50" s="723">
        <v>1.5289999999999999</v>
      </c>
      <c r="E50" s="723">
        <v>3.0009999999999999</v>
      </c>
      <c r="F50" s="723">
        <v>1.9159999999999999</v>
      </c>
      <c r="G50" s="723">
        <v>1.1279999999999999</v>
      </c>
      <c r="H50" s="723">
        <v>4.6150000000000002</v>
      </c>
      <c r="I50" s="723"/>
      <c r="J50" s="723"/>
      <c r="K50" s="723"/>
      <c r="L50" s="723"/>
      <c r="M50" s="724"/>
    </row>
    <row r="51" spans="2:42" x14ac:dyDescent="0.2">
      <c r="B51" s="722" t="s">
        <v>88</v>
      </c>
      <c r="C51" s="723">
        <v>7.8360000000000003</v>
      </c>
      <c r="D51" s="723">
        <v>7.1440000000000001</v>
      </c>
      <c r="E51" s="723">
        <v>9.5299999999999994</v>
      </c>
      <c r="F51" s="723">
        <v>6.27</v>
      </c>
      <c r="G51" s="723">
        <v>7.9820000000000002</v>
      </c>
      <c r="H51" s="723">
        <v>8.5890000000000004</v>
      </c>
      <c r="I51" s="723"/>
      <c r="J51" s="723"/>
      <c r="K51" s="723"/>
      <c r="L51" s="723"/>
      <c r="M51" s="724"/>
    </row>
    <row r="52" spans="2:42" x14ac:dyDescent="0.2">
      <c r="B52" s="722" t="s">
        <v>89</v>
      </c>
      <c r="C52" s="723">
        <v>1.0309999999999999</v>
      </c>
      <c r="D52" s="723">
        <v>1.407</v>
      </c>
      <c r="E52" s="723">
        <v>1.27</v>
      </c>
      <c r="F52" s="723">
        <v>1.496</v>
      </c>
      <c r="G52" s="723">
        <v>2.5830000000000002</v>
      </c>
      <c r="H52" s="723">
        <v>2.8940000000000001</v>
      </c>
      <c r="I52" s="723"/>
      <c r="J52" s="723"/>
      <c r="K52" s="723"/>
      <c r="L52" s="723"/>
      <c r="M52" s="724"/>
    </row>
    <row r="53" spans="2:42" x14ac:dyDescent="0.2">
      <c r="B53" s="722" t="s">
        <v>90</v>
      </c>
      <c r="C53" s="723">
        <v>11.23</v>
      </c>
      <c r="D53" s="723">
        <v>3.8140000000000001</v>
      </c>
      <c r="E53" s="723">
        <v>5.01</v>
      </c>
      <c r="F53" s="723">
        <v>1.109</v>
      </c>
      <c r="G53" s="723">
        <v>0.68400000000000005</v>
      </c>
      <c r="H53" s="723">
        <v>0.22700000000000001</v>
      </c>
      <c r="I53" s="723"/>
      <c r="J53" s="723"/>
      <c r="K53" s="723"/>
      <c r="L53" s="723"/>
      <c r="M53" s="724"/>
    </row>
    <row r="54" spans="2:42" x14ac:dyDescent="0.2">
      <c r="B54" s="722" t="s">
        <v>91</v>
      </c>
      <c r="C54" s="723">
        <v>1.099</v>
      </c>
      <c r="D54" s="723">
        <v>1.204</v>
      </c>
      <c r="E54" s="723">
        <v>1.4590000000000001</v>
      </c>
      <c r="F54" s="723">
        <v>0.71499999999999997</v>
      </c>
      <c r="G54" s="723">
        <v>0.79300000000000004</v>
      </c>
      <c r="H54" s="723">
        <v>1.6439999999999999</v>
      </c>
      <c r="I54" s="723"/>
      <c r="J54" s="723"/>
      <c r="K54" s="723"/>
      <c r="L54" s="723"/>
      <c r="M54" s="724"/>
    </row>
    <row r="55" spans="2:42" x14ac:dyDescent="0.2">
      <c r="B55" s="725"/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M55" s="727"/>
    </row>
    <row r="56" spans="2:42" x14ac:dyDescent="0.2">
      <c r="B56" s="725"/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M56" s="727"/>
    </row>
    <row r="57" spans="2:42" ht="13.5" thickBot="1" x14ac:dyDescent="0.25">
      <c r="B57" s="728"/>
      <c r="C57" s="729"/>
      <c r="D57" s="729"/>
      <c r="E57" s="729"/>
      <c r="F57" s="729"/>
      <c r="G57" s="729"/>
      <c r="H57" s="729"/>
      <c r="I57" s="729"/>
      <c r="J57" s="729"/>
      <c r="K57" s="729"/>
      <c r="L57" s="729"/>
      <c r="M57" s="730"/>
    </row>
    <row r="60" spans="2:42" x14ac:dyDescent="0.2">
      <c r="B60" s="838" t="s">
        <v>747</v>
      </c>
      <c r="C60" s="836" t="s">
        <v>331</v>
      </c>
      <c r="D60" s="837"/>
      <c r="E60" s="836" t="s">
        <v>222</v>
      </c>
      <c r="F60" s="837"/>
      <c r="G60" s="836" t="s">
        <v>225</v>
      </c>
      <c r="H60" s="837"/>
      <c r="I60" s="836" t="s">
        <v>226</v>
      </c>
      <c r="J60" s="837"/>
      <c r="K60" s="836" t="s">
        <v>227</v>
      </c>
      <c r="L60" s="837"/>
      <c r="M60" s="836" t="s">
        <v>228</v>
      </c>
      <c r="N60" s="837"/>
      <c r="O60" s="836" t="s">
        <v>332</v>
      </c>
      <c r="P60" s="837"/>
      <c r="Q60" s="836" t="s">
        <v>333</v>
      </c>
      <c r="R60" s="837"/>
      <c r="S60" s="836" t="s">
        <v>231</v>
      </c>
      <c r="T60" s="837"/>
      <c r="U60" s="836" t="s">
        <v>232</v>
      </c>
      <c r="V60" s="837"/>
      <c r="W60" s="836" t="s">
        <v>233</v>
      </c>
      <c r="X60" s="841"/>
    </row>
    <row r="61" spans="2:42" x14ac:dyDescent="0.2">
      <c r="B61" s="839"/>
      <c r="C61" s="842" t="s">
        <v>79</v>
      </c>
      <c r="D61" s="843"/>
      <c r="E61" s="842" t="s">
        <v>79</v>
      </c>
      <c r="F61" s="843"/>
      <c r="G61" s="842" t="s">
        <v>79</v>
      </c>
      <c r="H61" s="843"/>
      <c r="I61" s="842" t="s">
        <v>79</v>
      </c>
      <c r="J61" s="843"/>
      <c r="K61" s="842" t="s">
        <v>79</v>
      </c>
      <c r="L61" s="843"/>
      <c r="M61" s="842" t="s">
        <v>79</v>
      </c>
      <c r="N61" s="843"/>
      <c r="O61" s="842"/>
      <c r="P61" s="843"/>
      <c r="Q61" s="842"/>
      <c r="R61" s="843"/>
      <c r="S61" s="842"/>
      <c r="T61" s="843"/>
      <c r="U61" s="842"/>
      <c r="V61" s="843"/>
      <c r="W61" s="842"/>
      <c r="X61" s="844"/>
    </row>
    <row r="62" spans="2:42" ht="39" thickBot="1" x14ac:dyDescent="0.25">
      <c r="B62" s="840"/>
      <c r="C62" s="717" t="s">
        <v>748</v>
      </c>
      <c r="D62" s="731" t="s">
        <v>82</v>
      </c>
      <c r="E62" s="717" t="s">
        <v>748</v>
      </c>
      <c r="F62" s="732" t="s">
        <v>82</v>
      </c>
      <c r="G62" s="717" t="s">
        <v>748</v>
      </c>
      <c r="H62" s="732" t="s">
        <v>82</v>
      </c>
      <c r="I62" s="717" t="s">
        <v>748</v>
      </c>
      <c r="J62" s="732" t="s">
        <v>82</v>
      </c>
      <c r="K62" s="717" t="s">
        <v>748</v>
      </c>
      <c r="L62" s="732" t="s">
        <v>82</v>
      </c>
      <c r="M62" s="717" t="s">
        <v>748</v>
      </c>
      <c r="N62" s="732" t="s">
        <v>82</v>
      </c>
      <c r="O62" s="717" t="s">
        <v>748</v>
      </c>
      <c r="P62" s="731" t="s">
        <v>82</v>
      </c>
      <c r="Q62" s="717" t="s">
        <v>748</v>
      </c>
      <c r="R62" s="731" t="s">
        <v>82</v>
      </c>
      <c r="S62" s="717" t="s">
        <v>748</v>
      </c>
      <c r="T62" s="731" t="s">
        <v>82</v>
      </c>
      <c r="U62" s="717" t="s">
        <v>748</v>
      </c>
      <c r="V62" s="731" t="s">
        <v>82</v>
      </c>
      <c r="W62" s="717" t="s">
        <v>748</v>
      </c>
      <c r="X62" s="731" t="s">
        <v>82</v>
      </c>
    </row>
    <row r="63" spans="2:42" x14ac:dyDescent="0.2">
      <c r="B63" s="719" t="s">
        <v>92</v>
      </c>
      <c r="C63" s="720">
        <v>238.006</v>
      </c>
      <c r="D63" s="733">
        <v>18.350000000000001</v>
      </c>
      <c r="E63" s="720">
        <v>258.863</v>
      </c>
      <c r="F63" s="733">
        <v>16.739999999999998</v>
      </c>
      <c r="G63" s="720">
        <v>420.42200000000003</v>
      </c>
      <c r="H63" s="733">
        <v>18.03</v>
      </c>
      <c r="I63" s="720">
        <v>350.44</v>
      </c>
      <c r="J63" s="733">
        <v>15.81</v>
      </c>
      <c r="K63" s="720">
        <v>257.19099999999997</v>
      </c>
      <c r="L63" s="733">
        <v>19.52</v>
      </c>
      <c r="M63" s="720">
        <v>166.393</v>
      </c>
      <c r="N63" s="733">
        <v>14.57</v>
      </c>
      <c r="O63" s="720">
        <v>201.227</v>
      </c>
      <c r="P63" s="733">
        <v>18.16</v>
      </c>
      <c r="Q63" s="720">
        <v>148.386</v>
      </c>
      <c r="R63" s="733">
        <v>14.64</v>
      </c>
      <c r="S63" s="720">
        <v>183.33199999999999</v>
      </c>
      <c r="T63" s="733">
        <v>16.809999999999999</v>
      </c>
      <c r="U63" s="720">
        <v>200.94499999999999</v>
      </c>
      <c r="V63" s="733">
        <v>22.23</v>
      </c>
      <c r="W63" s="720">
        <v>184.821</v>
      </c>
      <c r="X63" s="734">
        <v>20.38</v>
      </c>
      <c r="Y63">
        <v>165.30199999999999</v>
      </c>
      <c r="Z63">
        <v>13.78</v>
      </c>
      <c r="AA63">
        <v>180.827</v>
      </c>
      <c r="AB63">
        <v>16.71</v>
      </c>
      <c r="AC63">
        <v>272.971</v>
      </c>
      <c r="AD63">
        <v>15.55</v>
      </c>
      <c r="AE63">
        <v>289.96600000000001</v>
      </c>
      <c r="AF63">
        <v>13.77</v>
      </c>
      <c r="AG63">
        <v>249.78299999999999</v>
      </c>
      <c r="AH63">
        <v>14.42</v>
      </c>
      <c r="AI63">
        <v>191.93700000000001</v>
      </c>
      <c r="AJ63">
        <v>13.58</v>
      </c>
      <c r="AK63">
        <v>194.44</v>
      </c>
      <c r="AL63">
        <v>14.13</v>
      </c>
      <c r="AM63">
        <v>193.797</v>
      </c>
      <c r="AN63">
        <v>13.69</v>
      </c>
      <c r="AO63">
        <v>145.58600000000001</v>
      </c>
      <c r="AP63">
        <v>10.220000000000001</v>
      </c>
    </row>
    <row r="64" spans="2:42" x14ac:dyDescent="0.2">
      <c r="B64" s="722" t="s">
        <v>84</v>
      </c>
      <c r="C64" s="723">
        <v>120.166</v>
      </c>
      <c r="D64" s="735">
        <v>34.76</v>
      </c>
      <c r="E64" s="723">
        <v>124.056</v>
      </c>
      <c r="F64" s="735">
        <v>31.31</v>
      </c>
      <c r="G64" s="723">
        <v>291.233</v>
      </c>
      <c r="H64" s="735">
        <v>24.86</v>
      </c>
      <c r="I64" s="723">
        <v>181.88</v>
      </c>
      <c r="J64" s="735">
        <v>26.42</v>
      </c>
      <c r="K64" s="723">
        <v>159.13300000000001</v>
      </c>
      <c r="L64" s="735">
        <v>30.54</v>
      </c>
      <c r="M64" s="723">
        <v>64.914000000000001</v>
      </c>
      <c r="N64" s="735">
        <v>28.84</v>
      </c>
      <c r="O64" s="723">
        <v>65.316999999999993</v>
      </c>
      <c r="P64" s="735">
        <v>24.73</v>
      </c>
      <c r="Q64" s="723">
        <v>58.378</v>
      </c>
      <c r="R64" s="735">
        <v>18.86</v>
      </c>
      <c r="S64" s="723">
        <v>70.58</v>
      </c>
      <c r="T64" s="735">
        <v>16.73</v>
      </c>
      <c r="U64" s="723">
        <v>116.64</v>
      </c>
      <c r="V64" s="735">
        <v>37.29</v>
      </c>
      <c r="W64" s="723">
        <v>103.66800000000001</v>
      </c>
      <c r="X64" s="736">
        <v>30.42</v>
      </c>
      <c r="Y64">
        <v>81.278000000000006</v>
      </c>
      <c r="Z64">
        <v>15.22</v>
      </c>
      <c r="AA64">
        <v>98.204999999999998</v>
      </c>
      <c r="AB64">
        <v>28.7</v>
      </c>
      <c r="AC64">
        <v>167.36</v>
      </c>
      <c r="AD64">
        <v>24.54</v>
      </c>
      <c r="AE64">
        <v>170.501</v>
      </c>
      <c r="AF64">
        <v>22.76</v>
      </c>
      <c r="AG64">
        <v>152.16</v>
      </c>
      <c r="AH64">
        <v>23.09</v>
      </c>
      <c r="AI64">
        <v>83.787999999999997</v>
      </c>
      <c r="AJ64">
        <v>25.41</v>
      </c>
      <c r="AK64">
        <v>88.090999999999994</v>
      </c>
      <c r="AL64">
        <v>25.32</v>
      </c>
      <c r="AM64">
        <v>74.147000000000006</v>
      </c>
      <c r="AN64">
        <v>26.56</v>
      </c>
      <c r="AO64">
        <v>62.871000000000002</v>
      </c>
      <c r="AP64">
        <v>18.03</v>
      </c>
    </row>
    <row r="65" spans="2:42" x14ac:dyDescent="0.2">
      <c r="B65" s="722" t="s">
        <v>85</v>
      </c>
      <c r="C65" s="723">
        <v>17.911999999999999</v>
      </c>
      <c r="D65" s="735">
        <v>20.18</v>
      </c>
      <c r="E65" s="723">
        <v>27.215</v>
      </c>
      <c r="F65" s="735">
        <v>37.799999999999997</v>
      </c>
      <c r="G65" s="723">
        <v>25.811</v>
      </c>
      <c r="H65" s="735">
        <v>23.81</v>
      </c>
      <c r="I65" s="723">
        <v>53.71</v>
      </c>
      <c r="J65" s="735">
        <v>34.700000000000003</v>
      </c>
      <c r="K65" s="723">
        <v>30.86</v>
      </c>
      <c r="L65" s="735">
        <v>34.07</v>
      </c>
      <c r="M65" s="723">
        <v>39.627000000000002</v>
      </c>
      <c r="N65" s="735">
        <v>33.549999999999997</v>
      </c>
      <c r="O65" s="723">
        <v>48.082000000000001</v>
      </c>
      <c r="P65" s="735">
        <v>47.84</v>
      </c>
      <c r="Q65" s="723">
        <v>17.228999999999999</v>
      </c>
      <c r="R65" s="735">
        <v>24.72</v>
      </c>
      <c r="S65" s="723">
        <v>17.503</v>
      </c>
      <c r="T65" s="735">
        <v>25.08</v>
      </c>
      <c r="U65" s="723">
        <v>18.297999999999998</v>
      </c>
      <c r="V65" s="735">
        <v>23.57</v>
      </c>
      <c r="W65" s="723">
        <v>13.565</v>
      </c>
      <c r="X65" s="736">
        <v>16.739999999999998</v>
      </c>
      <c r="Y65">
        <v>11.816000000000001</v>
      </c>
      <c r="Z65">
        <v>16.12</v>
      </c>
      <c r="AA65">
        <v>17.100999999999999</v>
      </c>
      <c r="AB65">
        <v>16.45</v>
      </c>
      <c r="AC65">
        <v>18.338999999999999</v>
      </c>
      <c r="AD65">
        <v>21.36</v>
      </c>
      <c r="AE65">
        <v>34.805</v>
      </c>
      <c r="AF65">
        <v>20.43</v>
      </c>
      <c r="AG65">
        <v>20.568000000000001</v>
      </c>
      <c r="AH65">
        <v>13.1</v>
      </c>
      <c r="AI65">
        <v>26.831</v>
      </c>
      <c r="AJ65">
        <v>18.97</v>
      </c>
      <c r="AK65">
        <v>30.975000000000001</v>
      </c>
      <c r="AL65">
        <v>27.55</v>
      </c>
      <c r="AM65">
        <v>45.052</v>
      </c>
      <c r="AN65">
        <v>31.59</v>
      </c>
      <c r="AO65">
        <v>21.838000000000001</v>
      </c>
      <c r="AP65">
        <v>30</v>
      </c>
    </row>
    <row r="66" spans="2:42" x14ac:dyDescent="0.2">
      <c r="B66" s="722" t="s">
        <v>86</v>
      </c>
      <c r="C66" s="723">
        <v>0.21199999999999999</v>
      </c>
      <c r="D66" s="735">
        <v>88.83</v>
      </c>
      <c r="E66" s="723">
        <v>0.25700000000000001</v>
      </c>
      <c r="F66" s="735">
        <v>101.8</v>
      </c>
      <c r="G66" s="723">
        <v>0.25700000000000001</v>
      </c>
      <c r="H66" s="735">
        <v>101.8</v>
      </c>
      <c r="I66" s="723">
        <v>0.25700000000000001</v>
      </c>
      <c r="J66" s="735">
        <v>101.8</v>
      </c>
      <c r="K66" s="723">
        <v>4.7E-2</v>
      </c>
      <c r="L66" s="735">
        <v>101.8</v>
      </c>
      <c r="M66" s="723">
        <v>5.0999999999999997E-2</v>
      </c>
      <c r="N66" s="735">
        <v>32.869999999999997</v>
      </c>
      <c r="O66" s="723">
        <v>5.0999999999999997E-2</v>
      </c>
      <c r="P66" s="735">
        <v>32.869999999999997</v>
      </c>
      <c r="Q66" s="723">
        <v>5.0999999999999997E-2</v>
      </c>
      <c r="R66" s="735">
        <v>32.869999999999997</v>
      </c>
      <c r="S66" s="723">
        <v>5.0999999999999997E-2</v>
      </c>
      <c r="T66" s="735">
        <v>32.869999999999997</v>
      </c>
      <c r="U66" s="723">
        <v>5.0999999999999997E-2</v>
      </c>
      <c r="V66" s="735">
        <v>32.869999999999997</v>
      </c>
      <c r="W66" s="723">
        <v>5.0999999999999997E-2</v>
      </c>
      <c r="X66" s="736">
        <v>32.869999999999997</v>
      </c>
      <c r="Y66">
        <v>0.113</v>
      </c>
      <c r="Z66">
        <v>63.6</v>
      </c>
      <c r="AA66">
        <v>0.48699999999999999</v>
      </c>
      <c r="AB66">
        <v>32.49</v>
      </c>
      <c r="AC66">
        <v>5.0000000000000001E-3</v>
      </c>
      <c r="AD66">
        <v>101.8</v>
      </c>
      <c r="AE66">
        <v>5.0000000000000001E-3</v>
      </c>
      <c r="AF66">
        <v>101.8</v>
      </c>
      <c r="AG66">
        <v>5.0000000000000001E-3</v>
      </c>
      <c r="AH66">
        <v>101.8</v>
      </c>
      <c r="AI66">
        <v>5.0000000000000001E-3</v>
      </c>
      <c r="AJ66">
        <v>101.8</v>
      </c>
      <c r="AK66">
        <v>6.0000000000000001E-3</v>
      </c>
      <c r="AL66">
        <v>95.47</v>
      </c>
      <c r="AM66">
        <v>5.0000000000000001E-3</v>
      </c>
      <c r="AN66">
        <v>94.41</v>
      </c>
      <c r="AO66">
        <v>5.1999999999999998E-2</v>
      </c>
      <c r="AP66">
        <v>101.07</v>
      </c>
    </row>
    <row r="67" spans="2:42" x14ac:dyDescent="0.2">
      <c r="B67" s="722" t="s">
        <v>87</v>
      </c>
      <c r="C67" s="723">
        <v>18.265000000000001</v>
      </c>
      <c r="D67" s="735">
        <v>27.5</v>
      </c>
      <c r="E67" s="723">
        <v>21.902999999999999</v>
      </c>
      <c r="F67" s="735">
        <v>27.9</v>
      </c>
      <c r="G67" s="723">
        <v>31.257000000000001</v>
      </c>
      <c r="H67" s="735">
        <v>53.46</v>
      </c>
      <c r="I67" s="723">
        <v>44.667999999999999</v>
      </c>
      <c r="J67" s="735">
        <v>38.659999999999997</v>
      </c>
      <c r="K67" s="723">
        <v>16.481999999999999</v>
      </c>
      <c r="L67" s="735">
        <v>27.11</v>
      </c>
      <c r="M67" s="723">
        <v>18.984999999999999</v>
      </c>
      <c r="N67" s="735">
        <v>26.2</v>
      </c>
      <c r="O67" s="723">
        <v>48.843000000000004</v>
      </c>
      <c r="P67" s="735">
        <v>47.56</v>
      </c>
      <c r="Q67" s="723">
        <v>36.640999999999998</v>
      </c>
      <c r="R67" s="735">
        <v>49.13</v>
      </c>
      <c r="S67" s="723">
        <v>52.968000000000004</v>
      </c>
      <c r="T67" s="735">
        <v>50.45</v>
      </c>
      <c r="U67" s="723">
        <v>15.978999999999999</v>
      </c>
      <c r="V67" s="735">
        <v>42.41</v>
      </c>
      <c r="W67" s="723">
        <v>25.189</v>
      </c>
      <c r="X67" s="736">
        <v>74.7</v>
      </c>
      <c r="Y67">
        <v>7.2469999999999999</v>
      </c>
      <c r="Z67">
        <v>23.58</v>
      </c>
      <c r="AA67">
        <v>20.577000000000002</v>
      </c>
      <c r="AB67">
        <v>40.14</v>
      </c>
      <c r="AC67">
        <v>14.151</v>
      </c>
      <c r="AD67">
        <v>20.23</v>
      </c>
      <c r="AE67">
        <v>25.712</v>
      </c>
      <c r="AF67">
        <v>18.760000000000002</v>
      </c>
      <c r="AG67">
        <v>17.501000000000001</v>
      </c>
      <c r="AH67">
        <v>18.850000000000001</v>
      </c>
      <c r="AI67">
        <v>33.289000000000001</v>
      </c>
      <c r="AJ67">
        <v>39.659999999999997</v>
      </c>
      <c r="AK67">
        <v>33.03</v>
      </c>
      <c r="AL67">
        <v>40.51</v>
      </c>
      <c r="AM67">
        <v>30.405000000000001</v>
      </c>
      <c r="AN67">
        <v>37.57</v>
      </c>
      <c r="AO67">
        <v>21.655000000000001</v>
      </c>
      <c r="AP67">
        <v>27.96</v>
      </c>
    </row>
    <row r="68" spans="2:42" x14ac:dyDescent="0.2">
      <c r="B68" s="722" t="s">
        <v>88</v>
      </c>
      <c r="C68" s="723">
        <v>69.965999999999994</v>
      </c>
      <c r="D68" s="735">
        <v>19.559999999999999</v>
      </c>
      <c r="E68" s="723">
        <v>60.128999999999998</v>
      </c>
      <c r="F68" s="735">
        <v>18.95</v>
      </c>
      <c r="G68" s="723">
        <v>39.628</v>
      </c>
      <c r="H68" s="735">
        <v>15.79</v>
      </c>
      <c r="I68" s="723">
        <v>44.88</v>
      </c>
      <c r="J68" s="735">
        <v>24.2</v>
      </c>
      <c r="K68" s="723">
        <v>40.338999999999999</v>
      </c>
      <c r="L68" s="735">
        <v>18.14</v>
      </c>
      <c r="M68" s="723">
        <v>27.099</v>
      </c>
      <c r="N68" s="735">
        <v>25.02</v>
      </c>
      <c r="O68" s="723">
        <v>18.931999999999999</v>
      </c>
      <c r="P68" s="735">
        <v>21.99</v>
      </c>
      <c r="Q68" s="723">
        <v>19.106000000000002</v>
      </c>
      <c r="R68" s="735">
        <v>21.71</v>
      </c>
      <c r="S68" s="723">
        <v>19.678000000000001</v>
      </c>
      <c r="T68" s="735">
        <v>22.22</v>
      </c>
      <c r="U68" s="723">
        <v>18.439</v>
      </c>
      <c r="V68" s="735">
        <v>19.93</v>
      </c>
      <c r="W68" s="723">
        <v>8.2520000000000007</v>
      </c>
      <c r="X68" s="736">
        <v>15.9</v>
      </c>
      <c r="Y68">
        <v>4.0419999999999998</v>
      </c>
      <c r="Z68">
        <v>15.35</v>
      </c>
      <c r="AA68">
        <v>4.4649999999999999</v>
      </c>
      <c r="AB68">
        <v>17.97</v>
      </c>
      <c r="AC68">
        <v>3.9910000000000001</v>
      </c>
      <c r="AD68">
        <v>16.149999999999999</v>
      </c>
      <c r="AE68">
        <v>4.0819999999999999</v>
      </c>
      <c r="AF68">
        <v>22.44</v>
      </c>
      <c r="AG68">
        <v>3.2330000000000001</v>
      </c>
      <c r="AH68">
        <v>17.239999999999998</v>
      </c>
      <c r="AI68">
        <v>3.7890000000000001</v>
      </c>
      <c r="AJ68">
        <v>16.89</v>
      </c>
      <c r="AK68">
        <v>4.085</v>
      </c>
      <c r="AL68">
        <v>15.73</v>
      </c>
      <c r="AM68">
        <v>6.4790000000000001</v>
      </c>
      <c r="AN68">
        <v>16.73</v>
      </c>
      <c r="AO68">
        <v>5.2910000000000004</v>
      </c>
      <c r="AP68">
        <v>17.52</v>
      </c>
    </row>
    <row r="69" spans="2:42" x14ac:dyDescent="0.2">
      <c r="B69" s="722" t="s">
        <v>89</v>
      </c>
      <c r="C69" s="723">
        <v>1.0409999999999999</v>
      </c>
      <c r="D69" s="735">
        <v>62.97</v>
      </c>
      <c r="E69" s="723">
        <v>3.762</v>
      </c>
      <c r="F69" s="735">
        <v>70.72</v>
      </c>
      <c r="G69" s="723">
        <v>0.79700000000000004</v>
      </c>
      <c r="H69" s="735">
        <v>62.12</v>
      </c>
      <c r="I69" s="723">
        <v>1.355</v>
      </c>
      <c r="J69" s="735">
        <v>51.81</v>
      </c>
      <c r="K69" s="723">
        <v>3.2789999999999999</v>
      </c>
      <c r="L69" s="735">
        <v>51.37</v>
      </c>
      <c r="M69" s="723">
        <v>3.4209999999999998</v>
      </c>
      <c r="N69" s="735">
        <v>22.86</v>
      </c>
      <c r="O69" s="723">
        <v>5.0789999999999997</v>
      </c>
      <c r="P69" s="735">
        <v>16.2</v>
      </c>
      <c r="Q69" s="723">
        <v>6.2169999999999996</v>
      </c>
      <c r="R69" s="735">
        <v>15.22</v>
      </c>
      <c r="S69" s="723">
        <v>7.53</v>
      </c>
      <c r="T69" s="735">
        <v>14.4</v>
      </c>
      <c r="U69" s="723">
        <v>8.7710000000000008</v>
      </c>
      <c r="V69" s="735">
        <v>13.9</v>
      </c>
      <c r="W69" s="723">
        <v>11.522</v>
      </c>
      <c r="X69" s="736">
        <v>19.29</v>
      </c>
      <c r="Y69">
        <v>22.475000000000001</v>
      </c>
      <c r="Z69">
        <v>19.149999999999999</v>
      </c>
      <c r="AA69">
        <v>21.79</v>
      </c>
      <c r="AB69">
        <v>16.82</v>
      </c>
      <c r="AC69">
        <v>28.806000000000001</v>
      </c>
      <c r="AD69">
        <v>18.829999999999998</v>
      </c>
      <c r="AE69">
        <v>16.541</v>
      </c>
      <c r="AF69">
        <v>14.81</v>
      </c>
      <c r="AG69">
        <v>17.541</v>
      </c>
      <c r="AH69">
        <v>18.77</v>
      </c>
      <c r="AI69">
        <v>14.646000000000001</v>
      </c>
      <c r="AJ69">
        <v>16.95</v>
      </c>
      <c r="AK69">
        <v>13.294</v>
      </c>
      <c r="AL69">
        <v>28.98</v>
      </c>
      <c r="AM69">
        <v>9.7850000000000001</v>
      </c>
      <c r="AN69">
        <v>18.71</v>
      </c>
      <c r="AO69">
        <v>10.933</v>
      </c>
      <c r="AP69">
        <v>17.489999999999998</v>
      </c>
    </row>
    <row r="70" spans="2:42" x14ac:dyDescent="0.2">
      <c r="B70" s="722" t="s">
        <v>90</v>
      </c>
      <c r="C70" s="723">
        <v>1.496</v>
      </c>
      <c r="D70" s="735">
        <v>90.71</v>
      </c>
      <c r="E70" s="723">
        <v>1.2330000000000001</v>
      </c>
      <c r="F70" s="735">
        <v>88.9</v>
      </c>
      <c r="G70" s="723">
        <v>17.66</v>
      </c>
      <c r="H70" s="735">
        <v>78.59</v>
      </c>
      <c r="I70" s="723">
        <v>13.725</v>
      </c>
      <c r="J70" s="735">
        <v>92.98</v>
      </c>
      <c r="K70" s="723">
        <v>1.6339999999999999</v>
      </c>
      <c r="L70" s="735">
        <v>55.8</v>
      </c>
      <c r="M70" s="723">
        <v>1.8180000000000001</v>
      </c>
      <c r="N70" s="735">
        <v>51.07</v>
      </c>
      <c r="O70" s="723">
        <v>6.734</v>
      </c>
      <c r="P70" s="735">
        <v>62.59</v>
      </c>
      <c r="Q70" s="723">
        <v>1.5569999999999999</v>
      </c>
      <c r="R70" s="735">
        <v>58.33</v>
      </c>
      <c r="S70" s="723">
        <v>2.2869999999999999</v>
      </c>
      <c r="T70" s="735">
        <v>51.25</v>
      </c>
      <c r="U70" s="723">
        <v>1.4630000000000001</v>
      </c>
      <c r="V70" s="735">
        <v>56.67</v>
      </c>
      <c r="W70" s="723">
        <v>6.3019999999999996</v>
      </c>
      <c r="X70" s="736">
        <v>85.18</v>
      </c>
      <c r="Y70">
        <v>11.253</v>
      </c>
      <c r="Z70">
        <v>75.599999999999994</v>
      </c>
      <c r="AA70">
        <v>0.13700000000000001</v>
      </c>
      <c r="AB70">
        <v>73.989999999999995</v>
      </c>
      <c r="AC70">
        <v>2.1030000000000002</v>
      </c>
      <c r="AD70">
        <v>71.78</v>
      </c>
      <c r="AE70">
        <v>0.125</v>
      </c>
      <c r="AF70">
        <v>81.59</v>
      </c>
      <c r="AG70">
        <v>0.112</v>
      </c>
      <c r="AH70">
        <v>79.8</v>
      </c>
      <c r="AI70">
        <v>1.198</v>
      </c>
      <c r="AJ70">
        <v>89.68</v>
      </c>
      <c r="AK70">
        <v>0.29199999999999998</v>
      </c>
      <c r="AL70">
        <v>56.23</v>
      </c>
      <c r="AM70">
        <v>1.131</v>
      </c>
      <c r="AN70">
        <v>70.53</v>
      </c>
      <c r="AO70">
        <v>0.28699999999999998</v>
      </c>
      <c r="AP70">
        <v>57.13</v>
      </c>
    </row>
    <row r="71" spans="2:42" x14ac:dyDescent="0.2">
      <c r="B71" s="722" t="s">
        <v>91</v>
      </c>
      <c r="C71" s="723">
        <v>6.45</v>
      </c>
      <c r="D71" s="735">
        <v>37.03</v>
      </c>
      <c r="E71" s="723">
        <v>17.22</v>
      </c>
      <c r="F71" s="735">
        <v>82.41</v>
      </c>
      <c r="G71" s="723">
        <v>9.5310000000000006</v>
      </c>
      <c r="H71" s="735">
        <v>56.55</v>
      </c>
      <c r="I71" s="723">
        <v>9.9640000000000004</v>
      </c>
      <c r="J71" s="735">
        <v>46.17</v>
      </c>
      <c r="K71" s="723">
        <v>2.7730000000000001</v>
      </c>
      <c r="L71" s="735">
        <v>49.66</v>
      </c>
      <c r="M71" s="723">
        <v>9.0139999999999993</v>
      </c>
      <c r="N71" s="735">
        <v>58.6</v>
      </c>
      <c r="O71" s="723">
        <v>6.3239999999999998</v>
      </c>
      <c r="P71" s="735">
        <v>22.82</v>
      </c>
      <c r="Q71" s="723">
        <v>8.7270000000000003</v>
      </c>
      <c r="R71" s="735">
        <v>18.55</v>
      </c>
      <c r="S71" s="723">
        <v>11.778</v>
      </c>
      <c r="T71" s="735">
        <v>16.91</v>
      </c>
      <c r="U71" s="723">
        <v>21.114999999999998</v>
      </c>
      <c r="V71" s="735">
        <v>39.61</v>
      </c>
      <c r="W71" s="723">
        <v>15.228999999999999</v>
      </c>
      <c r="X71" s="736">
        <v>13.95</v>
      </c>
      <c r="Y71">
        <v>26.364000000000001</v>
      </c>
      <c r="Z71">
        <v>47.93</v>
      </c>
      <c r="AA71">
        <v>17.081</v>
      </c>
      <c r="AB71">
        <v>12.33</v>
      </c>
      <c r="AC71">
        <v>37.854999999999997</v>
      </c>
      <c r="AD71">
        <v>15.7</v>
      </c>
      <c r="AE71">
        <v>37.325000000000003</v>
      </c>
      <c r="AF71">
        <v>14.5</v>
      </c>
      <c r="AG71">
        <v>37.097000000000001</v>
      </c>
      <c r="AH71">
        <v>16.41</v>
      </c>
      <c r="AI71">
        <v>30.146000000000001</v>
      </c>
      <c r="AJ71">
        <v>14.52</v>
      </c>
      <c r="AK71">
        <v>25.757999999999999</v>
      </c>
      <c r="AL71">
        <v>16.010000000000002</v>
      </c>
      <c r="AM71">
        <v>25.138000000000002</v>
      </c>
      <c r="AN71">
        <v>12.73</v>
      </c>
      <c r="AO71">
        <v>22.495000000000001</v>
      </c>
      <c r="AP71">
        <v>15.42</v>
      </c>
    </row>
    <row r="72" spans="2:42" x14ac:dyDescent="0.2">
      <c r="B72" s="725"/>
      <c r="C72" s="726"/>
      <c r="D72" s="737"/>
      <c r="E72" s="726"/>
      <c r="F72" s="737"/>
      <c r="G72" s="726"/>
      <c r="H72" s="737"/>
      <c r="I72" s="726"/>
      <c r="J72" s="737"/>
      <c r="K72" s="726"/>
      <c r="L72" s="737"/>
      <c r="M72" s="726"/>
      <c r="N72" s="737"/>
      <c r="O72" s="726"/>
      <c r="P72" s="737"/>
      <c r="Q72" s="726"/>
      <c r="R72" s="737"/>
      <c r="S72" s="726"/>
      <c r="T72" s="737"/>
      <c r="U72" s="726"/>
      <c r="V72" s="737"/>
      <c r="W72" s="726"/>
      <c r="X72" s="738"/>
    </row>
    <row r="73" spans="2:42" x14ac:dyDescent="0.2">
      <c r="B73" s="725"/>
      <c r="C73" s="726"/>
      <c r="D73" s="737"/>
      <c r="E73" s="726"/>
      <c r="F73" s="737"/>
      <c r="G73" s="726"/>
      <c r="H73" s="737"/>
      <c r="I73" s="726"/>
      <c r="J73" s="737"/>
      <c r="K73" s="726"/>
      <c r="L73" s="737"/>
      <c r="M73" s="726"/>
      <c r="N73" s="737"/>
      <c r="O73" s="726"/>
      <c r="P73" s="737"/>
      <c r="Q73" s="726"/>
      <c r="R73" s="737"/>
      <c r="S73" s="726"/>
      <c r="T73" s="737"/>
      <c r="U73" s="726"/>
      <c r="V73" s="737"/>
      <c r="W73" s="726"/>
      <c r="X73" s="738"/>
    </row>
    <row r="74" spans="2:42" ht="13.5" thickBot="1" x14ac:dyDescent="0.25">
      <c r="B74" s="728"/>
      <c r="C74" s="729"/>
      <c r="D74" s="739"/>
      <c r="E74" s="729"/>
      <c r="F74" s="739"/>
      <c r="G74" s="729"/>
      <c r="H74" s="739"/>
      <c r="I74" s="729"/>
      <c r="J74" s="739"/>
      <c r="K74" s="729"/>
      <c r="L74" s="739"/>
      <c r="M74" s="729"/>
      <c r="N74" s="739"/>
      <c r="O74" s="729"/>
      <c r="P74" s="739"/>
      <c r="Q74" s="729"/>
      <c r="R74" s="739"/>
      <c r="S74" s="729"/>
      <c r="T74" s="739"/>
      <c r="U74" s="729"/>
      <c r="V74" s="739"/>
      <c r="W74" s="729"/>
      <c r="X74" s="740"/>
    </row>
    <row r="77" spans="2:42" x14ac:dyDescent="0.2">
      <c r="B77" s="838" t="s">
        <v>747</v>
      </c>
      <c r="C77" s="712" t="s">
        <v>331</v>
      </c>
      <c r="D77" s="712" t="s">
        <v>222</v>
      </c>
      <c r="E77" s="712" t="s">
        <v>225</v>
      </c>
      <c r="F77" s="712" t="s">
        <v>226</v>
      </c>
      <c r="G77" s="712" t="s">
        <v>227</v>
      </c>
      <c r="H77" s="712" t="s">
        <v>228</v>
      </c>
      <c r="I77" s="712" t="s">
        <v>332</v>
      </c>
      <c r="J77" s="712" t="s">
        <v>333</v>
      </c>
      <c r="K77" s="712" t="s">
        <v>231</v>
      </c>
      <c r="L77" s="712" t="s">
        <v>232</v>
      </c>
      <c r="M77" s="712" t="s">
        <v>233</v>
      </c>
      <c r="N77" s="741"/>
    </row>
    <row r="78" spans="2:42" x14ac:dyDescent="0.2">
      <c r="B78" s="839"/>
      <c r="C78" s="711" t="s">
        <v>308</v>
      </c>
      <c r="D78" s="711" t="s">
        <v>308</v>
      </c>
      <c r="E78" s="711" t="s">
        <v>308</v>
      </c>
      <c r="F78" s="711" t="s">
        <v>308</v>
      </c>
      <c r="G78" s="711" t="s">
        <v>308</v>
      </c>
      <c r="H78" s="711" t="s">
        <v>308</v>
      </c>
      <c r="I78" s="711" t="s">
        <v>308</v>
      </c>
      <c r="J78" s="711" t="s">
        <v>308</v>
      </c>
      <c r="K78" s="711" t="s">
        <v>308</v>
      </c>
      <c r="L78" s="711" t="s">
        <v>308</v>
      </c>
      <c r="M78" s="713" t="s">
        <v>308</v>
      </c>
      <c r="N78" s="742"/>
    </row>
    <row r="79" spans="2:42" ht="39" thickBot="1" x14ac:dyDescent="0.25">
      <c r="B79" s="840"/>
      <c r="C79" s="717" t="s">
        <v>748</v>
      </c>
      <c r="D79" s="717" t="s">
        <v>748</v>
      </c>
      <c r="E79" s="717" t="s">
        <v>748</v>
      </c>
      <c r="F79" s="717" t="s">
        <v>748</v>
      </c>
      <c r="G79" s="717" t="s">
        <v>748</v>
      </c>
      <c r="H79" s="717" t="s">
        <v>748</v>
      </c>
      <c r="I79" s="717" t="s">
        <v>748</v>
      </c>
      <c r="J79" s="717" t="s">
        <v>748</v>
      </c>
      <c r="K79" s="717" t="s">
        <v>748</v>
      </c>
      <c r="L79" s="717" t="s">
        <v>748</v>
      </c>
      <c r="M79" s="717" t="s">
        <v>748</v>
      </c>
      <c r="N79" s="743"/>
    </row>
    <row r="80" spans="2:42" x14ac:dyDescent="0.2">
      <c r="B80" s="744" t="s">
        <v>92</v>
      </c>
      <c r="C80" s="745">
        <f t="shared" ref="C80:C91" si="18">C63</f>
        <v>238.006</v>
      </c>
      <c r="D80" s="745">
        <f t="shared" ref="D80:D91" si="19">E63</f>
        <v>258.863</v>
      </c>
      <c r="E80" s="745">
        <f t="shared" ref="E80:E91" si="20">G63</f>
        <v>420.42200000000003</v>
      </c>
      <c r="F80" s="745">
        <f t="shared" ref="F80:F91" si="21">I63</f>
        <v>350.44</v>
      </c>
      <c r="G80" s="745">
        <f t="shared" ref="G80:G91" si="22">K63</f>
        <v>257.19099999999997</v>
      </c>
      <c r="H80" s="745">
        <f t="shared" ref="H80:H91" si="23">M63</f>
        <v>166.393</v>
      </c>
      <c r="I80" s="745">
        <f t="shared" ref="I80:I91" si="24">O63</f>
        <v>201.227</v>
      </c>
      <c r="J80" s="745">
        <f t="shared" ref="J80:J91" si="25">Q63</f>
        <v>148.386</v>
      </c>
      <c r="K80" s="745">
        <f t="shared" ref="K80:K91" si="26">S63</f>
        <v>183.33199999999999</v>
      </c>
      <c r="L80" s="745">
        <f t="shared" ref="L80:L91" si="27">U63</f>
        <v>200.94499999999999</v>
      </c>
      <c r="M80" s="746">
        <f t="shared" ref="M80:M91" si="28">W63</f>
        <v>184.821</v>
      </c>
      <c r="N80" s="720"/>
    </row>
    <row r="81" spans="2:14" x14ac:dyDescent="0.2">
      <c r="B81" s="725" t="s">
        <v>84</v>
      </c>
      <c r="C81" s="726">
        <f t="shared" si="18"/>
        <v>120.166</v>
      </c>
      <c r="D81" s="726">
        <f t="shared" si="19"/>
        <v>124.056</v>
      </c>
      <c r="E81" s="726">
        <f t="shared" si="20"/>
        <v>291.233</v>
      </c>
      <c r="F81" s="726">
        <f t="shared" si="21"/>
        <v>181.88</v>
      </c>
      <c r="G81" s="726">
        <f t="shared" si="22"/>
        <v>159.13300000000001</v>
      </c>
      <c r="H81" s="726">
        <f t="shared" si="23"/>
        <v>64.914000000000001</v>
      </c>
      <c r="I81" s="726">
        <f t="shared" si="24"/>
        <v>65.316999999999993</v>
      </c>
      <c r="J81" s="726">
        <f t="shared" si="25"/>
        <v>58.378</v>
      </c>
      <c r="K81" s="726">
        <f t="shared" si="26"/>
        <v>70.58</v>
      </c>
      <c r="L81" s="726">
        <f t="shared" si="27"/>
        <v>116.64</v>
      </c>
      <c r="M81" s="727">
        <f t="shared" si="28"/>
        <v>103.66800000000001</v>
      </c>
      <c r="N81" s="723"/>
    </row>
    <row r="82" spans="2:14" x14ac:dyDescent="0.2">
      <c r="B82" s="725" t="s">
        <v>85</v>
      </c>
      <c r="C82" s="726">
        <f t="shared" si="18"/>
        <v>17.911999999999999</v>
      </c>
      <c r="D82" s="726">
        <f t="shared" si="19"/>
        <v>27.215</v>
      </c>
      <c r="E82" s="726">
        <f t="shared" si="20"/>
        <v>25.811</v>
      </c>
      <c r="F82" s="726">
        <f t="shared" si="21"/>
        <v>53.71</v>
      </c>
      <c r="G82" s="726">
        <f t="shared" si="22"/>
        <v>30.86</v>
      </c>
      <c r="H82" s="726">
        <f t="shared" si="23"/>
        <v>39.627000000000002</v>
      </c>
      <c r="I82" s="726">
        <f t="shared" si="24"/>
        <v>48.082000000000001</v>
      </c>
      <c r="J82" s="726">
        <f t="shared" si="25"/>
        <v>17.228999999999999</v>
      </c>
      <c r="K82" s="726">
        <f t="shared" si="26"/>
        <v>17.503</v>
      </c>
      <c r="L82" s="726">
        <f t="shared" si="27"/>
        <v>18.297999999999998</v>
      </c>
      <c r="M82" s="727">
        <f t="shared" si="28"/>
        <v>13.565</v>
      </c>
      <c r="N82" s="723"/>
    </row>
    <row r="83" spans="2:14" x14ac:dyDescent="0.2">
      <c r="B83" s="725" t="s">
        <v>86</v>
      </c>
      <c r="C83" s="726">
        <f t="shared" si="18"/>
        <v>0.21199999999999999</v>
      </c>
      <c r="D83" s="726">
        <f t="shared" si="19"/>
        <v>0.25700000000000001</v>
      </c>
      <c r="E83" s="726">
        <f t="shared" si="20"/>
        <v>0.25700000000000001</v>
      </c>
      <c r="F83" s="726">
        <f t="shared" si="21"/>
        <v>0.25700000000000001</v>
      </c>
      <c r="G83" s="726">
        <f t="shared" si="22"/>
        <v>4.7E-2</v>
      </c>
      <c r="H83" s="726">
        <f t="shared" si="23"/>
        <v>5.0999999999999997E-2</v>
      </c>
      <c r="I83" s="726">
        <f t="shared" si="24"/>
        <v>5.0999999999999997E-2</v>
      </c>
      <c r="J83" s="726">
        <f t="shared" si="25"/>
        <v>5.0999999999999997E-2</v>
      </c>
      <c r="K83" s="726">
        <f t="shared" si="26"/>
        <v>5.0999999999999997E-2</v>
      </c>
      <c r="L83" s="726">
        <f t="shared" si="27"/>
        <v>5.0999999999999997E-2</v>
      </c>
      <c r="M83" s="727">
        <f t="shared" si="28"/>
        <v>5.0999999999999997E-2</v>
      </c>
      <c r="N83" s="723"/>
    </row>
    <row r="84" spans="2:14" x14ac:dyDescent="0.2">
      <c r="B84" s="725" t="s">
        <v>87</v>
      </c>
      <c r="C84" s="726">
        <f t="shared" si="18"/>
        <v>18.265000000000001</v>
      </c>
      <c r="D84" s="726">
        <f t="shared" si="19"/>
        <v>21.902999999999999</v>
      </c>
      <c r="E84" s="726">
        <f t="shared" si="20"/>
        <v>31.257000000000001</v>
      </c>
      <c r="F84" s="726">
        <f t="shared" si="21"/>
        <v>44.667999999999999</v>
      </c>
      <c r="G84" s="726">
        <f t="shared" si="22"/>
        <v>16.481999999999999</v>
      </c>
      <c r="H84" s="726">
        <f t="shared" si="23"/>
        <v>18.984999999999999</v>
      </c>
      <c r="I84" s="726">
        <f t="shared" si="24"/>
        <v>48.843000000000004</v>
      </c>
      <c r="J84" s="726">
        <f t="shared" si="25"/>
        <v>36.640999999999998</v>
      </c>
      <c r="K84" s="726">
        <f t="shared" si="26"/>
        <v>52.968000000000004</v>
      </c>
      <c r="L84" s="726">
        <f t="shared" si="27"/>
        <v>15.978999999999999</v>
      </c>
      <c r="M84" s="727">
        <f t="shared" si="28"/>
        <v>25.189</v>
      </c>
      <c r="N84" s="723"/>
    </row>
    <row r="85" spans="2:14" x14ac:dyDescent="0.2">
      <c r="B85" s="725" t="s">
        <v>88</v>
      </c>
      <c r="C85" s="726">
        <f t="shared" si="18"/>
        <v>69.965999999999994</v>
      </c>
      <c r="D85" s="726">
        <f t="shared" si="19"/>
        <v>60.128999999999998</v>
      </c>
      <c r="E85" s="726">
        <f t="shared" si="20"/>
        <v>39.628</v>
      </c>
      <c r="F85" s="726">
        <f t="shared" si="21"/>
        <v>44.88</v>
      </c>
      <c r="G85" s="726">
        <f t="shared" si="22"/>
        <v>40.338999999999999</v>
      </c>
      <c r="H85" s="726">
        <f t="shared" si="23"/>
        <v>27.099</v>
      </c>
      <c r="I85" s="726">
        <f t="shared" si="24"/>
        <v>18.931999999999999</v>
      </c>
      <c r="J85" s="726">
        <f t="shared" si="25"/>
        <v>19.106000000000002</v>
      </c>
      <c r="K85" s="726">
        <f t="shared" si="26"/>
        <v>19.678000000000001</v>
      </c>
      <c r="L85" s="726">
        <f t="shared" si="27"/>
        <v>18.439</v>
      </c>
      <c r="M85" s="727">
        <f t="shared" si="28"/>
        <v>8.2520000000000007</v>
      </c>
      <c r="N85" s="723"/>
    </row>
    <row r="86" spans="2:14" x14ac:dyDescent="0.2">
      <c r="B86" s="725" t="s">
        <v>89</v>
      </c>
      <c r="C86" s="726">
        <f t="shared" si="18"/>
        <v>1.0409999999999999</v>
      </c>
      <c r="D86" s="726">
        <f t="shared" si="19"/>
        <v>3.762</v>
      </c>
      <c r="E86" s="726">
        <f t="shared" si="20"/>
        <v>0.79700000000000004</v>
      </c>
      <c r="F86" s="726">
        <f t="shared" si="21"/>
        <v>1.355</v>
      </c>
      <c r="G86" s="726">
        <f t="shared" si="22"/>
        <v>3.2789999999999999</v>
      </c>
      <c r="H86" s="726">
        <f t="shared" si="23"/>
        <v>3.4209999999999998</v>
      </c>
      <c r="I86" s="726">
        <f t="shared" si="24"/>
        <v>5.0789999999999997</v>
      </c>
      <c r="J86" s="726">
        <f t="shared" si="25"/>
        <v>6.2169999999999996</v>
      </c>
      <c r="K86" s="726">
        <f t="shared" si="26"/>
        <v>7.53</v>
      </c>
      <c r="L86" s="726">
        <f t="shared" si="27"/>
        <v>8.7710000000000008</v>
      </c>
      <c r="M86" s="727">
        <f t="shared" si="28"/>
        <v>11.522</v>
      </c>
      <c r="N86" s="723"/>
    </row>
    <row r="87" spans="2:14" x14ac:dyDescent="0.2">
      <c r="B87" s="725" t="s">
        <v>90</v>
      </c>
      <c r="C87" s="726">
        <f t="shared" si="18"/>
        <v>1.496</v>
      </c>
      <c r="D87" s="726">
        <f t="shared" si="19"/>
        <v>1.2330000000000001</v>
      </c>
      <c r="E87" s="726">
        <f t="shared" si="20"/>
        <v>17.66</v>
      </c>
      <c r="F87" s="726">
        <f t="shared" si="21"/>
        <v>13.725</v>
      </c>
      <c r="G87" s="726">
        <f t="shared" si="22"/>
        <v>1.6339999999999999</v>
      </c>
      <c r="H87" s="726">
        <f t="shared" si="23"/>
        <v>1.8180000000000001</v>
      </c>
      <c r="I87" s="726">
        <f t="shared" si="24"/>
        <v>6.734</v>
      </c>
      <c r="J87" s="726">
        <f t="shared" si="25"/>
        <v>1.5569999999999999</v>
      </c>
      <c r="K87" s="726">
        <f t="shared" si="26"/>
        <v>2.2869999999999999</v>
      </c>
      <c r="L87" s="726">
        <f t="shared" si="27"/>
        <v>1.4630000000000001</v>
      </c>
      <c r="M87" s="727">
        <f t="shared" si="28"/>
        <v>6.3019999999999996</v>
      </c>
      <c r="N87" s="723"/>
    </row>
    <row r="88" spans="2:14" x14ac:dyDescent="0.2">
      <c r="B88" s="725" t="s">
        <v>91</v>
      </c>
      <c r="C88" s="726">
        <f t="shared" si="18"/>
        <v>6.45</v>
      </c>
      <c r="D88" s="726">
        <f t="shared" si="19"/>
        <v>17.22</v>
      </c>
      <c r="E88" s="726">
        <f t="shared" si="20"/>
        <v>9.5310000000000006</v>
      </c>
      <c r="F88" s="726">
        <f t="shared" si="21"/>
        <v>9.9640000000000004</v>
      </c>
      <c r="G88" s="726">
        <f t="shared" si="22"/>
        <v>2.7730000000000001</v>
      </c>
      <c r="H88" s="726">
        <f t="shared" si="23"/>
        <v>9.0139999999999993</v>
      </c>
      <c r="I88" s="726">
        <f t="shared" si="24"/>
        <v>6.3239999999999998</v>
      </c>
      <c r="J88" s="726">
        <f t="shared" si="25"/>
        <v>8.7270000000000003</v>
      </c>
      <c r="K88" s="726">
        <f t="shared" si="26"/>
        <v>11.778</v>
      </c>
      <c r="L88" s="726">
        <f t="shared" si="27"/>
        <v>21.114999999999998</v>
      </c>
      <c r="M88" s="727">
        <f t="shared" si="28"/>
        <v>15.228999999999999</v>
      </c>
      <c r="N88" s="723"/>
    </row>
    <row r="89" spans="2:14" x14ac:dyDescent="0.2">
      <c r="B89" s="725"/>
      <c r="C89" s="726">
        <f t="shared" si="18"/>
        <v>0</v>
      </c>
      <c r="D89" s="726">
        <f t="shared" si="19"/>
        <v>0</v>
      </c>
      <c r="E89" s="726">
        <f t="shared" si="20"/>
        <v>0</v>
      </c>
      <c r="F89" s="726">
        <f t="shared" si="21"/>
        <v>0</v>
      </c>
      <c r="G89" s="726">
        <f t="shared" si="22"/>
        <v>0</v>
      </c>
      <c r="H89" s="726">
        <f t="shared" si="23"/>
        <v>0</v>
      </c>
      <c r="I89" s="726">
        <f t="shared" si="24"/>
        <v>0</v>
      </c>
      <c r="J89" s="726">
        <f t="shared" si="25"/>
        <v>0</v>
      </c>
      <c r="K89" s="726">
        <f t="shared" si="26"/>
        <v>0</v>
      </c>
      <c r="L89" s="726">
        <f t="shared" si="27"/>
        <v>0</v>
      </c>
      <c r="M89" s="727">
        <f t="shared" si="28"/>
        <v>0</v>
      </c>
      <c r="N89" s="723"/>
    </row>
    <row r="90" spans="2:14" x14ac:dyDescent="0.2">
      <c r="B90" s="725"/>
      <c r="C90" s="726">
        <f t="shared" si="18"/>
        <v>0</v>
      </c>
      <c r="D90" s="726">
        <f t="shared" si="19"/>
        <v>0</v>
      </c>
      <c r="E90" s="726">
        <f t="shared" si="20"/>
        <v>0</v>
      </c>
      <c r="F90" s="726">
        <f t="shared" si="21"/>
        <v>0</v>
      </c>
      <c r="G90" s="726">
        <f t="shared" si="22"/>
        <v>0</v>
      </c>
      <c r="H90" s="726">
        <f t="shared" si="23"/>
        <v>0</v>
      </c>
      <c r="I90" s="726">
        <f t="shared" si="24"/>
        <v>0</v>
      </c>
      <c r="J90" s="726">
        <f t="shared" si="25"/>
        <v>0</v>
      </c>
      <c r="K90" s="726">
        <f t="shared" si="26"/>
        <v>0</v>
      </c>
      <c r="L90" s="726">
        <f t="shared" si="27"/>
        <v>0</v>
      </c>
      <c r="M90" s="727">
        <f t="shared" si="28"/>
        <v>0</v>
      </c>
      <c r="N90" s="723"/>
    </row>
    <row r="91" spans="2:14" ht="13.5" thickBot="1" x14ac:dyDescent="0.25">
      <c r="B91" s="728"/>
      <c r="C91" s="729">
        <f t="shared" si="18"/>
        <v>0</v>
      </c>
      <c r="D91" s="729">
        <f t="shared" si="19"/>
        <v>0</v>
      </c>
      <c r="E91" s="729">
        <f t="shared" si="20"/>
        <v>0</v>
      </c>
      <c r="F91" s="729">
        <f t="shared" si="21"/>
        <v>0</v>
      </c>
      <c r="G91" s="729">
        <f t="shared" si="22"/>
        <v>0</v>
      </c>
      <c r="H91" s="729">
        <f t="shared" si="23"/>
        <v>0</v>
      </c>
      <c r="I91" s="729">
        <f t="shared" si="24"/>
        <v>0</v>
      </c>
      <c r="J91" s="729">
        <f t="shared" si="25"/>
        <v>0</v>
      </c>
      <c r="K91" s="729">
        <f t="shared" si="26"/>
        <v>0</v>
      </c>
      <c r="L91" s="729">
        <f t="shared" si="27"/>
        <v>0</v>
      </c>
      <c r="M91" s="730">
        <f t="shared" si="28"/>
        <v>0</v>
      </c>
      <c r="N91" s="723"/>
    </row>
    <row r="94" spans="2:14" x14ac:dyDescent="0.2">
      <c r="B94" s="838" t="s">
        <v>747</v>
      </c>
      <c r="C94" s="712" t="s">
        <v>331</v>
      </c>
      <c r="D94" s="712" t="s">
        <v>222</v>
      </c>
      <c r="E94" s="712" t="s">
        <v>225</v>
      </c>
      <c r="F94" s="712" t="s">
        <v>226</v>
      </c>
      <c r="G94" s="712" t="s">
        <v>227</v>
      </c>
      <c r="H94" s="712" t="s">
        <v>228</v>
      </c>
      <c r="I94" s="712" t="s">
        <v>332</v>
      </c>
      <c r="J94" s="712" t="s">
        <v>333</v>
      </c>
      <c r="K94" s="712" t="s">
        <v>231</v>
      </c>
      <c r="L94" s="712" t="s">
        <v>232</v>
      </c>
      <c r="M94" s="712" t="s">
        <v>233</v>
      </c>
      <c r="N94" s="741"/>
    </row>
    <row r="95" spans="2:14" x14ac:dyDescent="0.2">
      <c r="B95" s="839"/>
      <c r="C95" s="711" t="s">
        <v>486</v>
      </c>
      <c r="D95" s="711" t="s">
        <v>486</v>
      </c>
      <c r="E95" s="711" t="s">
        <v>486</v>
      </c>
      <c r="F95" s="711" t="s">
        <v>486</v>
      </c>
      <c r="G95" s="711" t="s">
        <v>486</v>
      </c>
      <c r="H95" s="711" t="s">
        <v>486</v>
      </c>
      <c r="I95" s="711" t="s">
        <v>486</v>
      </c>
      <c r="J95" s="711" t="s">
        <v>486</v>
      </c>
      <c r="K95" s="711" t="s">
        <v>486</v>
      </c>
      <c r="L95" s="711" t="s">
        <v>486</v>
      </c>
      <c r="M95" s="713" t="s">
        <v>486</v>
      </c>
      <c r="N95" s="742"/>
    </row>
    <row r="96" spans="2:14" ht="39" thickBot="1" x14ac:dyDescent="0.25">
      <c r="B96" s="840"/>
      <c r="C96" s="717" t="s">
        <v>748</v>
      </c>
      <c r="D96" s="717" t="s">
        <v>748</v>
      </c>
      <c r="E96" s="717" t="s">
        <v>748</v>
      </c>
      <c r="F96" s="717" t="s">
        <v>748</v>
      </c>
      <c r="G96" s="717" t="s">
        <v>748</v>
      </c>
      <c r="H96" s="717" t="s">
        <v>748</v>
      </c>
      <c r="I96" s="717" t="s">
        <v>748</v>
      </c>
      <c r="J96" s="717" t="s">
        <v>748</v>
      </c>
      <c r="K96" s="717" t="s">
        <v>748</v>
      </c>
      <c r="L96" s="717" t="s">
        <v>748</v>
      </c>
      <c r="M96" s="717" t="s">
        <v>748</v>
      </c>
      <c r="N96" s="743"/>
    </row>
    <row r="97" spans="1:14" x14ac:dyDescent="0.2">
      <c r="B97" s="744" t="s">
        <v>92</v>
      </c>
      <c r="C97" s="745">
        <f t="shared" ref="C97:C108" si="29">SUM(C46,C63)</f>
        <v>407.041</v>
      </c>
      <c r="D97" s="745">
        <f t="shared" ref="D97:D108" si="30">SUM(D46,E63)</f>
        <v>379.16800000000001</v>
      </c>
      <c r="E97" s="745">
        <f t="shared" ref="E97:E108" si="31">SUM(E46,G63)</f>
        <v>563.53500000000008</v>
      </c>
      <c r="F97" s="745">
        <f t="shared" ref="F97:F108" si="32">SUM(F46,I63)</f>
        <v>495.911</v>
      </c>
      <c r="G97" s="745">
        <f t="shared" ref="G97:G108" si="33">SUM(G46,K63)</f>
        <v>366.94399999999996</v>
      </c>
      <c r="H97" s="745">
        <f t="shared" ref="H97:H108" si="34">SUM(H46,M63)</f>
        <v>296.97500000000002</v>
      </c>
      <c r="I97" s="745">
        <f t="shared" ref="I97:I108" si="35">SUM(I46,O63)</f>
        <v>201.227</v>
      </c>
      <c r="J97" s="745">
        <f t="shared" ref="J97:J108" si="36">SUM(J46,Q63)</f>
        <v>148.386</v>
      </c>
      <c r="K97" s="745">
        <f t="shared" ref="K97:K108" si="37">SUM(K46,S63)</f>
        <v>183.33199999999999</v>
      </c>
      <c r="L97" s="745">
        <f t="shared" ref="L97:L108" si="38">SUM(L46,U63)</f>
        <v>200.94499999999999</v>
      </c>
      <c r="M97" s="746">
        <f t="shared" ref="M97:M108" si="39">SUM(M46,W63)</f>
        <v>184.821</v>
      </c>
      <c r="N97" s="720"/>
    </row>
    <row r="98" spans="1:14" x14ac:dyDescent="0.2">
      <c r="B98" s="725" t="s">
        <v>84</v>
      </c>
      <c r="C98" s="726">
        <f t="shared" si="29"/>
        <v>255.10300000000001</v>
      </c>
      <c r="D98" s="726">
        <f t="shared" si="30"/>
        <v>223.20400000000001</v>
      </c>
      <c r="E98" s="726">
        <f t="shared" si="31"/>
        <v>409.40100000000001</v>
      </c>
      <c r="F98" s="726">
        <f t="shared" si="32"/>
        <v>312.30500000000001</v>
      </c>
      <c r="G98" s="726">
        <f t="shared" si="33"/>
        <v>253.24100000000001</v>
      </c>
      <c r="H98" s="726">
        <f t="shared" si="34"/>
        <v>172.94800000000001</v>
      </c>
      <c r="I98" s="726">
        <f t="shared" si="35"/>
        <v>65.316999999999993</v>
      </c>
      <c r="J98" s="726">
        <f t="shared" si="36"/>
        <v>58.378</v>
      </c>
      <c r="K98" s="726">
        <f t="shared" si="37"/>
        <v>70.58</v>
      </c>
      <c r="L98" s="726">
        <f t="shared" si="38"/>
        <v>116.64</v>
      </c>
      <c r="M98" s="727">
        <f t="shared" si="39"/>
        <v>103.66800000000001</v>
      </c>
      <c r="N98" s="723"/>
    </row>
    <row r="99" spans="1:14" x14ac:dyDescent="0.2">
      <c r="B99" s="725" t="s">
        <v>85</v>
      </c>
      <c r="C99" s="726">
        <f t="shared" si="29"/>
        <v>24.38</v>
      </c>
      <c r="D99" s="726">
        <f t="shared" si="30"/>
        <v>32.034999999999997</v>
      </c>
      <c r="E99" s="726">
        <f t="shared" si="31"/>
        <v>30.456</v>
      </c>
      <c r="F99" s="726">
        <f t="shared" si="32"/>
        <v>56.621000000000002</v>
      </c>
      <c r="G99" s="726">
        <f t="shared" si="33"/>
        <v>33.32</v>
      </c>
      <c r="H99" s="726">
        <f t="shared" si="34"/>
        <v>44.116</v>
      </c>
      <c r="I99" s="726">
        <f t="shared" si="35"/>
        <v>48.082000000000001</v>
      </c>
      <c r="J99" s="726">
        <f t="shared" si="36"/>
        <v>17.228999999999999</v>
      </c>
      <c r="K99" s="726">
        <f t="shared" si="37"/>
        <v>17.503</v>
      </c>
      <c r="L99" s="726">
        <f t="shared" si="38"/>
        <v>18.297999999999998</v>
      </c>
      <c r="M99" s="727">
        <f t="shared" si="39"/>
        <v>13.565</v>
      </c>
      <c r="N99" s="723"/>
    </row>
    <row r="100" spans="1:14" x14ac:dyDescent="0.2">
      <c r="B100" s="725" t="s">
        <v>86</v>
      </c>
      <c r="C100" s="726">
        <f t="shared" si="29"/>
        <v>0.27200000000000002</v>
      </c>
      <c r="D100" s="726">
        <f t="shared" si="30"/>
        <v>1.4950000000000001</v>
      </c>
      <c r="E100" s="726">
        <f t="shared" si="31"/>
        <v>0.28700000000000003</v>
      </c>
      <c r="F100" s="726">
        <f t="shared" si="32"/>
        <v>0.88700000000000001</v>
      </c>
      <c r="G100" s="726">
        <f t="shared" si="33"/>
        <v>6.0999999999999999E-2</v>
      </c>
      <c r="H100" s="726">
        <f t="shared" si="34"/>
        <v>0.14099999999999999</v>
      </c>
      <c r="I100" s="726">
        <f t="shared" si="35"/>
        <v>5.0999999999999997E-2</v>
      </c>
      <c r="J100" s="726">
        <f t="shared" si="36"/>
        <v>5.0999999999999997E-2</v>
      </c>
      <c r="K100" s="726">
        <f t="shared" si="37"/>
        <v>5.0999999999999997E-2</v>
      </c>
      <c r="L100" s="726">
        <f t="shared" si="38"/>
        <v>5.0999999999999997E-2</v>
      </c>
      <c r="M100" s="727">
        <f t="shared" si="39"/>
        <v>5.0999999999999997E-2</v>
      </c>
      <c r="N100" s="723"/>
    </row>
    <row r="101" spans="1:14" x14ac:dyDescent="0.2">
      <c r="B101" s="725" t="s">
        <v>87</v>
      </c>
      <c r="C101" s="726">
        <f t="shared" si="29"/>
        <v>24.637</v>
      </c>
      <c r="D101" s="726">
        <f t="shared" si="30"/>
        <v>23.431999999999999</v>
      </c>
      <c r="E101" s="726">
        <f t="shared" si="31"/>
        <v>34.258000000000003</v>
      </c>
      <c r="F101" s="726">
        <f t="shared" si="32"/>
        <v>46.583999999999996</v>
      </c>
      <c r="G101" s="726">
        <f t="shared" si="33"/>
        <v>17.61</v>
      </c>
      <c r="H101" s="726">
        <f t="shared" si="34"/>
        <v>23.6</v>
      </c>
      <c r="I101" s="726">
        <f t="shared" si="35"/>
        <v>48.843000000000004</v>
      </c>
      <c r="J101" s="726">
        <f t="shared" si="36"/>
        <v>36.640999999999998</v>
      </c>
      <c r="K101" s="726">
        <f t="shared" si="37"/>
        <v>52.968000000000004</v>
      </c>
      <c r="L101" s="726">
        <f t="shared" si="38"/>
        <v>15.978999999999999</v>
      </c>
      <c r="M101" s="727">
        <f t="shared" si="39"/>
        <v>25.189</v>
      </c>
      <c r="N101" s="723"/>
    </row>
    <row r="102" spans="1:14" x14ac:dyDescent="0.2">
      <c r="B102" s="725" t="s">
        <v>88</v>
      </c>
      <c r="C102" s="726">
        <f t="shared" si="29"/>
        <v>77.801999999999992</v>
      </c>
      <c r="D102" s="726">
        <f t="shared" si="30"/>
        <v>67.272999999999996</v>
      </c>
      <c r="E102" s="726">
        <f t="shared" si="31"/>
        <v>49.158000000000001</v>
      </c>
      <c r="F102" s="726">
        <f t="shared" si="32"/>
        <v>51.150000000000006</v>
      </c>
      <c r="G102" s="726">
        <f t="shared" si="33"/>
        <v>48.320999999999998</v>
      </c>
      <c r="H102" s="726">
        <f t="shared" si="34"/>
        <v>35.688000000000002</v>
      </c>
      <c r="I102" s="726">
        <f t="shared" si="35"/>
        <v>18.931999999999999</v>
      </c>
      <c r="J102" s="726">
        <f t="shared" si="36"/>
        <v>19.106000000000002</v>
      </c>
      <c r="K102" s="726">
        <f t="shared" si="37"/>
        <v>19.678000000000001</v>
      </c>
      <c r="L102" s="726">
        <f t="shared" si="38"/>
        <v>18.439</v>
      </c>
      <c r="M102" s="727">
        <f t="shared" si="39"/>
        <v>8.2520000000000007</v>
      </c>
      <c r="N102" s="723"/>
    </row>
    <row r="103" spans="1:14" x14ac:dyDescent="0.2">
      <c r="B103" s="725" t="s">
        <v>89</v>
      </c>
      <c r="C103" s="726">
        <f t="shared" si="29"/>
        <v>2.0720000000000001</v>
      </c>
      <c r="D103" s="726">
        <f t="shared" si="30"/>
        <v>5.1690000000000005</v>
      </c>
      <c r="E103" s="726">
        <f t="shared" si="31"/>
        <v>2.0670000000000002</v>
      </c>
      <c r="F103" s="726">
        <f t="shared" si="32"/>
        <v>2.851</v>
      </c>
      <c r="G103" s="726">
        <f t="shared" si="33"/>
        <v>5.8620000000000001</v>
      </c>
      <c r="H103" s="726">
        <f t="shared" si="34"/>
        <v>6.3149999999999995</v>
      </c>
      <c r="I103" s="726">
        <f t="shared" si="35"/>
        <v>5.0789999999999997</v>
      </c>
      <c r="J103" s="726">
        <f t="shared" si="36"/>
        <v>6.2169999999999996</v>
      </c>
      <c r="K103" s="726">
        <f t="shared" si="37"/>
        <v>7.53</v>
      </c>
      <c r="L103" s="726">
        <f t="shared" si="38"/>
        <v>8.7710000000000008</v>
      </c>
      <c r="M103" s="727">
        <f t="shared" si="39"/>
        <v>11.522</v>
      </c>
      <c r="N103" s="723"/>
    </row>
    <row r="104" spans="1:14" x14ac:dyDescent="0.2">
      <c r="B104" s="725" t="s">
        <v>90</v>
      </c>
      <c r="C104" s="726">
        <f t="shared" si="29"/>
        <v>12.726000000000001</v>
      </c>
      <c r="D104" s="726">
        <f t="shared" si="30"/>
        <v>5.0470000000000006</v>
      </c>
      <c r="E104" s="726">
        <f t="shared" si="31"/>
        <v>22.67</v>
      </c>
      <c r="F104" s="726">
        <f t="shared" si="32"/>
        <v>14.834</v>
      </c>
      <c r="G104" s="726">
        <f t="shared" si="33"/>
        <v>2.3180000000000001</v>
      </c>
      <c r="H104" s="726">
        <f t="shared" si="34"/>
        <v>2.0449999999999999</v>
      </c>
      <c r="I104" s="726">
        <f t="shared" si="35"/>
        <v>6.734</v>
      </c>
      <c r="J104" s="726">
        <f t="shared" si="36"/>
        <v>1.5569999999999999</v>
      </c>
      <c r="K104" s="726">
        <f t="shared" si="37"/>
        <v>2.2869999999999999</v>
      </c>
      <c r="L104" s="726">
        <f t="shared" si="38"/>
        <v>1.4630000000000001</v>
      </c>
      <c r="M104" s="727">
        <f t="shared" si="39"/>
        <v>6.3019999999999996</v>
      </c>
      <c r="N104" s="723"/>
    </row>
    <row r="105" spans="1:14" x14ac:dyDescent="0.2">
      <c r="B105" s="725" t="s">
        <v>91</v>
      </c>
      <c r="C105" s="726">
        <f t="shared" si="29"/>
        <v>7.5490000000000004</v>
      </c>
      <c r="D105" s="726">
        <f t="shared" si="30"/>
        <v>18.423999999999999</v>
      </c>
      <c r="E105" s="726">
        <f t="shared" si="31"/>
        <v>10.99</v>
      </c>
      <c r="F105" s="726">
        <f t="shared" si="32"/>
        <v>10.679</v>
      </c>
      <c r="G105" s="726">
        <f t="shared" si="33"/>
        <v>3.5660000000000003</v>
      </c>
      <c r="H105" s="726">
        <f t="shared" si="34"/>
        <v>10.657999999999999</v>
      </c>
      <c r="I105" s="726">
        <f t="shared" si="35"/>
        <v>6.3239999999999998</v>
      </c>
      <c r="J105" s="726">
        <f t="shared" si="36"/>
        <v>8.7270000000000003</v>
      </c>
      <c r="K105" s="726">
        <f t="shared" si="37"/>
        <v>11.778</v>
      </c>
      <c r="L105" s="726">
        <f t="shared" si="38"/>
        <v>21.114999999999998</v>
      </c>
      <c r="M105" s="727">
        <f t="shared" si="39"/>
        <v>15.228999999999999</v>
      </c>
      <c r="N105" s="723"/>
    </row>
    <row r="106" spans="1:14" x14ac:dyDescent="0.2">
      <c r="B106" s="725"/>
      <c r="C106" s="726">
        <f t="shared" si="29"/>
        <v>0</v>
      </c>
      <c r="D106" s="726">
        <f t="shared" si="30"/>
        <v>0</v>
      </c>
      <c r="E106" s="726">
        <f t="shared" si="31"/>
        <v>0</v>
      </c>
      <c r="F106" s="726">
        <f t="shared" si="32"/>
        <v>0</v>
      </c>
      <c r="G106" s="726">
        <f t="shared" si="33"/>
        <v>0</v>
      </c>
      <c r="H106" s="726">
        <f t="shared" si="34"/>
        <v>0</v>
      </c>
      <c r="I106" s="726">
        <f t="shared" si="35"/>
        <v>0</v>
      </c>
      <c r="J106" s="726">
        <f t="shared" si="36"/>
        <v>0</v>
      </c>
      <c r="K106" s="726">
        <f t="shared" si="37"/>
        <v>0</v>
      </c>
      <c r="L106" s="726">
        <f t="shared" si="38"/>
        <v>0</v>
      </c>
      <c r="M106" s="727">
        <f t="shared" si="39"/>
        <v>0</v>
      </c>
      <c r="N106" s="723"/>
    </row>
    <row r="107" spans="1:14" x14ac:dyDescent="0.2">
      <c r="B107" s="725"/>
      <c r="C107" s="726">
        <f t="shared" si="29"/>
        <v>0</v>
      </c>
      <c r="D107" s="726">
        <f t="shared" si="30"/>
        <v>0</v>
      </c>
      <c r="E107" s="726">
        <f t="shared" si="31"/>
        <v>0</v>
      </c>
      <c r="F107" s="726">
        <f t="shared" si="32"/>
        <v>0</v>
      </c>
      <c r="G107" s="726">
        <f t="shared" si="33"/>
        <v>0</v>
      </c>
      <c r="H107" s="726">
        <f t="shared" si="34"/>
        <v>0</v>
      </c>
      <c r="I107" s="726">
        <f t="shared" si="35"/>
        <v>0</v>
      </c>
      <c r="J107" s="726">
        <f t="shared" si="36"/>
        <v>0</v>
      </c>
      <c r="K107" s="726">
        <f t="shared" si="37"/>
        <v>0</v>
      </c>
      <c r="L107" s="726">
        <f t="shared" si="38"/>
        <v>0</v>
      </c>
      <c r="M107" s="727">
        <f t="shared" si="39"/>
        <v>0</v>
      </c>
      <c r="N107" s="723"/>
    </row>
    <row r="108" spans="1:14" ht="13.5" thickBot="1" x14ac:dyDescent="0.25">
      <c r="B108" s="728"/>
      <c r="C108" s="729">
        <f t="shared" si="29"/>
        <v>0</v>
      </c>
      <c r="D108" s="729">
        <f t="shared" si="30"/>
        <v>0</v>
      </c>
      <c r="E108" s="729">
        <f t="shared" si="31"/>
        <v>0</v>
      </c>
      <c r="F108" s="729">
        <f t="shared" si="32"/>
        <v>0</v>
      </c>
      <c r="G108" s="729">
        <f t="shared" si="33"/>
        <v>0</v>
      </c>
      <c r="H108" s="729">
        <f t="shared" si="34"/>
        <v>0</v>
      </c>
      <c r="I108" s="729">
        <f t="shared" si="35"/>
        <v>0</v>
      </c>
      <c r="J108" s="729">
        <f t="shared" si="36"/>
        <v>0</v>
      </c>
      <c r="K108" s="729">
        <f t="shared" si="37"/>
        <v>0</v>
      </c>
      <c r="L108" s="729">
        <f t="shared" si="38"/>
        <v>0</v>
      </c>
      <c r="M108" s="730">
        <f t="shared" si="39"/>
        <v>0</v>
      </c>
      <c r="N108" s="723"/>
    </row>
    <row r="110" spans="1:14" x14ac:dyDescent="0.2">
      <c r="A110" s="747"/>
    </row>
    <row r="111" spans="1:14" x14ac:dyDescent="0.2">
      <c r="B111" s="838" t="s">
        <v>747</v>
      </c>
      <c r="C111" s="712" t="s">
        <v>331</v>
      </c>
      <c r="D111" s="712" t="s">
        <v>222</v>
      </c>
      <c r="E111" s="712" t="s">
        <v>225</v>
      </c>
      <c r="F111" s="712" t="s">
        <v>226</v>
      </c>
      <c r="G111" s="712" t="s">
        <v>227</v>
      </c>
      <c r="H111" s="712" t="s">
        <v>228</v>
      </c>
      <c r="I111" s="712" t="s">
        <v>332</v>
      </c>
      <c r="J111" s="712" t="s">
        <v>333</v>
      </c>
      <c r="K111" s="712" t="s">
        <v>231</v>
      </c>
      <c r="L111" s="712" t="s">
        <v>232</v>
      </c>
      <c r="M111" s="715" t="s">
        <v>233</v>
      </c>
    </row>
    <row r="112" spans="1:14" x14ac:dyDescent="0.2">
      <c r="B112" s="839"/>
      <c r="C112" s="711" t="s">
        <v>78</v>
      </c>
      <c r="D112" s="711" t="s">
        <v>78</v>
      </c>
      <c r="E112" s="711" t="s">
        <v>78</v>
      </c>
      <c r="F112" s="711" t="s">
        <v>78</v>
      </c>
      <c r="G112" s="711" t="s">
        <v>78</v>
      </c>
      <c r="H112" s="711" t="s">
        <v>78</v>
      </c>
      <c r="I112" s="711" t="s">
        <v>78</v>
      </c>
      <c r="J112" s="711" t="s">
        <v>78</v>
      </c>
      <c r="K112" s="711" t="s">
        <v>78</v>
      </c>
      <c r="L112" s="711" t="s">
        <v>78</v>
      </c>
      <c r="M112" s="716" t="s">
        <v>78</v>
      </c>
    </row>
    <row r="113" spans="2:24" ht="39" thickBot="1" x14ac:dyDescent="0.25">
      <c r="B113" s="840"/>
      <c r="C113" s="717" t="s">
        <v>748</v>
      </c>
      <c r="D113" s="717" t="s">
        <v>748</v>
      </c>
      <c r="E113" s="717" t="s">
        <v>748</v>
      </c>
      <c r="F113" s="717" t="s">
        <v>748</v>
      </c>
      <c r="G113" s="717" t="s">
        <v>748</v>
      </c>
      <c r="H113" s="717" t="s">
        <v>748</v>
      </c>
      <c r="I113" s="717" t="s">
        <v>748</v>
      </c>
      <c r="J113" s="717" t="s">
        <v>748</v>
      </c>
      <c r="K113" s="717" t="s">
        <v>748</v>
      </c>
      <c r="L113" s="717" t="s">
        <v>748</v>
      </c>
      <c r="M113" s="718" t="s">
        <v>748</v>
      </c>
    </row>
    <row r="114" spans="2:24" x14ac:dyDescent="0.2">
      <c r="B114" s="748" t="s">
        <v>214</v>
      </c>
      <c r="C114" s="723">
        <v>47.667999999999999</v>
      </c>
      <c r="D114" s="723">
        <v>29.015999999999998</v>
      </c>
      <c r="E114" s="723">
        <v>32.201000000000001</v>
      </c>
      <c r="F114" s="723">
        <v>28.913</v>
      </c>
      <c r="G114" s="723">
        <v>21.916</v>
      </c>
      <c r="H114" s="723">
        <v>33.164000000000001</v>
      </c>
      <c r="I114" s="723">
        <v>26.541</v>
      </c>
      <c r="J114" s="723">
        <v>28.863</v>
      </c>
      <c r="K114" s="723">
        <v>30.725999999999999</v>
      </c>
      <c r="L114" s="723">
        <v>31.004999999999999</v>
      </c>
      <c r="M114" s="724">
        <v>20.690999999999999</v>
      </c>
    </row>
    <row r="115" spans="2:24" x14ac:dyDescent="0.2">
      <c r="B115" s="722" t="s">
        <v>215</v>
      </c>
      <c r="C115" s="723">
        <v>18.988</v>
      </c>
      <c r="D115" s="723">
        <v>12.628</v>
      </c>
      <c r="E115" s="723">
        <v>15.154</v>
      </c>
      <c r="F115" s="723">
        <v>14.404999999999999</v>
      </c>
      <c r="G115" s="723">
        <v>10.14</v>
      </c>
      <c r="H115" s="723">
        <v>13.170999999999999</v>
      </c>
      <c r="I115" s="723">
        <v>9.3409999999999993</v>
      </c>
      <c r="J115" s="723">
        <v>10.535</v>
      </c>
      <c r="K115" s="723">
        <v>12.698</v>
      </c>
      <c r="L115" s="723">
        <v>14.785</v>
      </c>
      <c r="M115" s="724">
        <v>8.6389999999999993</v>
      </c>
    </row>
    <row r="116" spans="2:24" x14ac:dyDescent="0.2">
      <c r="B116" s="722" t="s">
        <v>216</v>
      </c>
      <c r="C116" s="723">
        <v>18.863</v>
      </c>
      <c r="D116" s="723">
        <v>12.608000000000001</v>
      </c>
      <c r="E116" s="723">
        <v>16.097999999999999</v>
      </c>
      <c r="F116" s="723">
        <v>15.664999999999999</v>
      </c>
      <c r="G116" s="723">
        <v>11.257</v>
      </c>
      <c r="H116" s="723">
        <v>13.71</v>
      </c>
      <c r="I116" s="723">
        <v>9.2260000000000009</v>
      </c>
      <c r="J116" s="723">
        <v>10.090999999999999</v>
      </c>
      <c r="K116" s="723">
        <v>12.76</v>
      </c>
      <c r="L116" s="723">
        <v>17.047000000000001</v>
      </c>
      <c r="M116" s="724">
        <v>9.4949999999999992</v>
      </c>
    </row>
    <row r="117" spans="2:24" x14ac:dyDescent="0.2">
      <c r="B117" s="722" t="s">
        <v>217</v>
      </c>
      <c r="C117" s="723">
        <v>47.677999999999997</v>
      </c>
      <c r="D117" s="723">
        <v>32.674999999999997</v>
      </c>
      <c r="E117" s="723">
        <v>43.433999999999997</v>
      </c>
      <c r="F117" s="723">
        <v>44.999000000000002</v>
      </c>
      <c r="G117" s="723">
        <v>33.255000000000003</v>
      </c>
      <c r="H117" s="723">
        <v>37.735999999999997</v>
      </c>
      <c r="I117" s="723">
        <v>26.105</v>
      </c>
      <c r="J117" s="723">
        <v>24.712</v>
      </c>
      <c r="K117" s="723">
        <v>30.221</v>
      </c>
      <c r="L117" s="723">
        <v>55.792000000000002</v>
      </c>
      <c r="M117" s="724">
        <v>28.629000000000001</v>
      </c>
    </row>
    <row r="118" spans="2:24" x14ac:dyDescent="0.2">
      <c r="B118" s="722" t="s">
        <v>218</v>
      </c>
      <c r="C118" s="723">
        <v>27.9</v>
      </c>
      <c r="D118" s="723">
        <v>23.722000000000001</v>
      </c>
      <c r="E118" s="723">
        <v>27.145</v>
      </c>
      <c r="F118" s="723">
        <v>31.449000000000002</v>
      </c>
      <c r="G118" s="723">
        <v>24.312000000000001</v>
      </c>
      <c r="H118" s="723">
        <v>25.195</v>
      </c>
      <c r="I118" s="723">
        <v>26.009</v>
      </c>
      <c r="J118" s="723">
        <v>16.198</v>
      </c>
      <c r="K118" s="723">
        <v>15.342000000000001</v>
      </c>
      <c r="L118" s="723">
        <v>48.241</v>
      </c>
      <c r="M118" s="724">
        <v>20.501999999999999</v>
      </c>
    </row>
    <row r="119" spans="2:24" x14ac:dyDescent="0.2">
      <c r="B119" s="722" t="s">
        <v>219</v>
      </c>
      <c r="C119" s="723">
        <v>5.5739999999999998</v>
      </c>
      <c r="D119" s="723">
        <v>6.7110000000000003</v>
      </c>
      <c r="E119" s="723">
        <v>6.0970000000000004</v>
      </c>
      <c r="F119" s="723">
        <v>7.0010000000000003</v>
      </c>
      <c r="G119" s="723">
        <v>5.8920000000000003</v>
      </c>
      <c r="H119" s="723">
        <v>5.282</v>
      </c>
      <c r="I119" s="723">
        <v>10.268000000000001</v>
      </c>
      <c r="J119" s="723">
        <v>4.9649999999999999</v>
      </c>
      <c r="K119" s="723">
        <v>3.8420000000000001</v>
      </c>
      <c r="L119" s="723">
        <v>13.504</v>
      </c>
      <c r="M119" s="724">
        <v>4.1959999999999997</v>
      </c>
    </row>
    <row r="120" spans="2:24" x14ac:dyDescent="0.2">
      <c r="B120" s="722" t="s">
        <v>220</v>
      </c>
      <c r="C120" s="723">
        <v>1.5880000000000001</v>
      </c>
      <c r="D120" s="723">
        <v>2.234</v>
      </c>
      <c r="E120" s="723">
        <v>1.968</v>
      </c>
      <c r="F120" s="723">
        <v>1.706</v>
      </c>
      <c r="G120" s="723">
        <v>2.0369999999999999</v>
      </c>
      <c r="H120" s="723">
        <v>1.4079999999999999</v>
      </c>
      <c r="I120" s="723">
        <v>4.4420000000000002</v>
      </c>
      <c r="J120" s="723">
        <v>2.0880000000000001</v>
      </c>
      <c r="K120" s="723">
        <v>1.7050000000000001</v>
      </c>
      <c r="L120" s="723">
        <v>4.2300000000000004</v>
      </c>
      <c r="M120" s="724">
        <v>1.423</v>
      </c>
    </row>
    <row r="121" spans="2:24" x14ac:dyDescent="0.2">
      <c r="B121" s="722" t="s">
        <v>221</v>
      </c>
      <c r="C121" s="723">
        <v>0.77500000000000002</v>
      </c>
      <c r="D121" s="723">
        <v>0.71</v>
      </c>
      <c r="E121" s="723">
        <v>1.0149999999999999</v>
      </c>
      <c r="F121" s="723">
        <v>1.333</v>
      </c>
      <c r="G121" s="723">
        <v>0.94199999999999995</v>
      </c>
      <c r="H121" s="723">
        <v>0.91600000000000004</v>
      </c>
      <c r="I121" s="723">
        <v>4.4329999999999998</v>
      </c>
      <c r="J121" s="723">
        <v>2.2559999999999998</v>
      </c>
      <c r="K121" s="723">
        <v>1.468</v>
      </c>
      <c r="L121" s="723">
        <v>3.6989999999999998</v>
      </c>
      <c r="M121" s="724">
        <v>1.7370000000000001</v>
      </c>
    </row>
    <row r="122" spans="2:24" ht="13.5" thickBot="1" x14ac:dyDescent="0.25">
      <c r="B122" s="749" t="s">
        <v>80</v>
      </c>
      <c r="C122" s="750">
        <v>169.035</v>
      </c>
      <c r="D122" s="750">
        <v>120.30500000000001</v>
      </c>
      <c r="E122" s="750">
        <v>143.113</v>
      </c>
      <c r="F122" s="750">
        <v>145.471</v>
      </c>
      <c r="G122" s="750">
        <v>109.753</v>
      </c>
      <c r="H122" s="750">
        <v>130.58199999999999</v>
      </c>
      <c r="I122" s="750">
        <v>116.366</v>
      </c>
      <c r="J122" s="750">
        <v>99.707999999999998</v>
      </c>
      <c r="K122" s="750">
        <v>108.762</v>
      </c>
      <c r="L122" s="750">
        <v>188.303</v>
      </c>
      <c r="M122" s="751">
        <v>95.311000000000007</v>
      </c>
    </row>
    <row r="125" spans="2:24" x14ac:dyDescent="0.2">
      <c r="B125" s="838" t="s">
        <v>747</v>
      </c>
      <c r="C125" s="836" t="s">
        <v>331</v>
      </c>
      <c r="D125" s="837"/>
      <c r="E125" s="836" t="s">
        <v>222</v>
      </c>
      <c r="F125" s="837"/>
      <c r="G125" s="836" t="s">
        <v>225</v>
      </c>
      <c r="H125" s="837"/>
      <c r="I125" s="836" t="s">
        <v>226</v>
      </c>
      <c r="J125" s="837"/>
      <c r="K125" s="836" t="s">
        <v>227</v>
      </c>
      <c r="L125" s="837"/>
      <c r="M125" s="836" t="s">
        <v>228</v>
      </c>
      <c r="N125" s="837"/>
      <c r="O125" s="836" t="s">
        <v>332</v>
      </c>
      <c r="P125" s="837"/>
      <c r="Q125" s="836" t="s">
        <v>333</v>
      </c>
      <c r="R125" s="837"/>
      <c r="S125" s="836" t="s">
        <v>231</v>
      </c>
      <c r="T125" s="837"/>
      <c r="U125" s="836" t="s">
        <v>232</v>
      </c>
      <c r="V125" s="837"/>
      <c r="W125" s="836" t="s">
        <v>233</v>
      </c>
      <c r="X125" s="841"/>
    </row>
    <row r="126" spans="2:24" x14ac:dyDescent="0.2">
      <c r="B126" s="839"/>
      <c r="C126" s="842" t="s">
        <v>79</v>
      </c>
      <c r="D126" s="843"/>
      <c r="E126" s="842" t="s">
        <v>79</v>
      </c>
      <c r="F126" s="843"/>
      <c r="G126" s="842" t="s">
        <v>79</v>
      </c>
      <c r="H126" s="843"/>
      <c r="I126" s="842" t="s">
        <v>79</v>
      </c>
      <c r="J126" s="843"/>
      <c r="K126" s="842" t="s">
        <v>79</v>
      </c>
      <c r="L126" s="843"/>
      <c r="M126" s="842" t="s">
        <v>79</v>
      </c>
      <c r="N126" s="843"/>
      <c r="O126" s="842"/>
      <c r="P126" s="843"/>
      <c r="Q126" s="842"/>
      <c r="R126" s="843"/>
      <c r="S126" s="842"/>
      <c r="T126" s="843"/>
      <c r="U126" s="842"/>
      <c r="V126" s="843"/>
      <c r="W126" s="842"/>
      <c r="X126" s="844"/>
    </row>
    <row r="127" spans="2:24" ht="39" thickBot="1" x14ac:dyDescent="0.25">
      <c r="B127" s="840"/>
      <c r="C127" s="717" t="s">
        <v>748</v>
      </c>
      <c r="D127" s="731" t="s">
        <v>82</v>
      </c>
      <c r="E127" s="717" t="s">
        <v>748</v>
      </c>
      <c r="F127" s="732" t="s">
        <v>82</v>
      </c>
      <c r="G127" s="717" t="s">
        <v>748</v>
      </c>
      <c r="H127" s="732" t="s">
        <v>82</v>
      </c>
      <c r="I127" s="717" t="s">
        <v>748</v>
      </c>
      <c r="J127" s="732" t="s">
        <v>82</v>
      </c>
      <c r="K127" s="717" t="s">
        <v>748</v>
      </c>
      <c r="L127" s="732" t="s">
        <v>82</v>
      </c>
      <c r="M127" s="717" t="s">
        <v>748</v>
      </c>
      <c r="N127" s="732" t="s">
        <v>82</v>
      </c>
      <c r="O127" s="717" t="s">
        <v>748</v>
      </c>
      <c r="P127" s="731" t="s">
        <v>82</v>
      </c>
      <c r="Q127" s="717" t="s">
        <v>748</v>
      </c>
      <c r="R127" s="731" t="s">
        <v>82</v>
      </c>
      <c r="S127" s="717" t="s">
        <v>748</v>
      </c>
      <c r="T127" s="731" t="s">
        <v>82</v>
      </c>
      <c r="U127" s="717" t="s">
        <v>748</v>
      </c>
      <c r="V127" s="731" t="s">
        <v>82</v>
      </c>
      <c r="W127" s="717" t="s">
        <v>748</v>
      </c>
      <c r="X127" s="731" t="s">
        <v>82</v>
      </c>
    </row>
    <row r="128" spans="2:24" x14ac:dyDescent="0.2">
      <c r="B128" s="748" t="s">
        <v>214</v>
      </c>
      <c r="C128" s="720">
        <v>29.106000000000002</v>
      </c>
      <c r="D128" s="733">
        <v>12.77</v>
      </c>
      <c r="E128" s="720">
        <v>24.683</v>
      </c>
      <c r="F128" s="733">
        <v>13.61</v>
      </c>
      <c r="G128" s="720">
        <v>33.082000000000001</v>
      </c>
      <c r="H128" s="733">
        <v>18.66</v>
      </c>
      <c r="I128" s="720">
        <v>32.505000000000003</v>
      </c>
      <c r="J128" s="733">
        <v>21.68</v>
      </c>
      <c r="K128" s="720">
        <v>26.219000000000001</v>
      </c>
      <c r="L128" s="733">
        <v>21.69</v>
      </c>
      <c r="M128" s="720">
        <v>22.039000000000001</v>
      </c>
      <c r="N128" s="733">
        <v>14.17</v>
      </c>
      <c r="O128" s="720">
        <v>30.594999999999999</v>
      </c>
      <c r="P128" s="733">
        <v>14.24</v>
      </c>
      <c r="Q128" s="720">
        <v>33.765000000000001</v>
      </c>
      <c r="R128" s="733">
        <v>11.83</v>
      </c>
      <c r="S128" s="720">
        <v>40.404000000000003</v>
      </c>
      <c r="T128" s="733">
        <v>10.66</v>
      </c>
      <c r="U128" s="720">
        <v>41.472999999999999</v>
      </c>
      <c r="V128" s="733">
        <v>10.11</v>
      </c>
      <c r="W128" s="720">
        <v>36.362000000000002</v>
      </c>
      <c r="X128" s="734">
        <v>9.8699999999999992</v>
      </c>
    </row>
    <row r="129" spans="2:24" x14ac:dyDescent="0.2">
      <c r="B129" s="722" t="s">
        <v>215</v>
      </c>
      <c r="C129" s="723">
        <v>12.81</v>
      </c>
      <c r="D129" s="735">
        <v>11.87</v>
      </c>
      <c r="E129" s="723">
        <v>12.19</v>
      </c>
      <c r="F129" s="735">
        <v>14.6</v>
      </c>
      <c r="G129" s="723">
        <v>16.605</v>
      </c>
      <c r="H129" s="735">
        <v>19.600000000000001</v>
      </c>
      <c r="I129" s="723">
        <v>14.464</v>
      </c>
      <c r="J129" s="735">
        <v>23.36</v>
      </c>
      <c r="K129" s="723">
        <v>11.512</v>
      </c>
      <c r="L129" s="735">
        <v>25.01</v>
      </c>
      <c r="M129" s="723">
        <v>6.6619999999999999</v>
      </c>
      <c r="N129" s="735">
        <v>13.83</v>
      </c>
      <c r="O129" s="723">
        <v>9.2650000000000006</v>
      </c>
      <c r="P129" s="735">
        <v>19.170000000000002</v>
      </c>
      <c r="Q129" s="723">
        <v>7.5250000000000004</v>
      </c>
      <c r="R129" s="735">
        <v>10.73</v>
      </c>
      <c r="S129" s="723">
        <v>10.212999999999999</v>
      </c>
      <c r="T129" s="735">
        <v>10.1</v>
      </c>
      <c r="U129" s="723">
        <v>11.926</v>
      </c>
      <c r="V129" s="735">
        <v>11.57</v>
      </c>
      <c r="W129" s="723">
        <v>12.217000000000001</v>
      </c>
      <c r="X129" s="736">
        <v>10.77</v>
      </c>
    </row>
    <row r="130" spans="2:24" x14ac:dyDescent="0.2">
      <c r="B130" s="722" t="s">
        <v>216</v>
      </c>
      <c r="C130" s="723">
        <v>15.99</v>
      </c>
      <c r="D130" s="735">
        <v>14.67</v>
      </c>
      <c r="E130" s="723">
        <v>15.497999999999999</v>
      </c>
      <c r="F130" s="735">
        <v>15.46</v>
      </c>
      <c r="G130" s="723">
        <v>22.695</v>
      </c>
      <c r="H130" s="735">
        <v>19.95</v>
      </c>
      <c r="I130" s="723">
        <v>18.004999999999999</v>
      </c>
      <c r="J130" s="735">
        <v>24.58</v>
      </c>
      <c r="K130" s="723">
        <v>13.303000000000001</v>
      </c>
      <c r="L130" s="735">
        <v>23.01</v>
      </c>
      <c r="M130" s="723">
        <v>7.2370000000000001</v>
      </c>
      <c r="N130" s="735">
        <v>15.98</v>
      </c>
      <c r="O130" s="723">
        <v>9.9930000000000003</v>
      </c>
      <c r="P130" s="735">
        <v>20.260000000000002</v>
      </c>
      <c r="Q130" s="723">
        <v>6.6829999999999998</v>
      </c>
      <c r="R130" s="735">
        <v>11.19</v>
      </c>
      <c r="S130" s="723">
        <v>8.8260000000000005</v>
      </c>
      <c r="T130" s="735">
        <v>11.42</v>
      </c>
      <c r="U130" s="723">
        <v>10.558</v>
      </c>
      <c r="V130" s="735">
        <v>10.43</v>
      </c>
      <c r="W130" s="723">
        <v>12.045999999999999</v>
      </c>
      <c r="X130" s="736">
        <v>11.76</v>
      </c>
    </row>
    <row r="131" spans="2:24" x14ac:dyDescent="0.2">
      <c r="B131" s="722" t="s">
        <v>217</v>
      </c>
      <c r="C131" s="723">
        <v>60.627000000000002</v>
      </c>
      <c r="D131" s="735">
        <v>18.7</v>
      </c>
      <c r="E131" s="723">
        <v>62.39</v>
      </c>
      <c r="F131" s="735">
        <v>18.91</v>
      </c>
      <c r="G131" s="723">
        <v>105.521</v>
      </c>
      <c r="H131" s="735">
        <v>19.420000000000002</v>
      </c>
      <c r="I131" s="723">
        <v>81.894999999999996</v>
      </c>
      <c r="J131" s="735">
        <v>21.46</v>
      </c>
      <c r="K131" s="723">
        <v>53.076000000000001</v>
      </c>
      <c r="L131" s="735">
        <v>21.43</v>
      </c>
      <c r="M131" s="723">
        <v>29.167000000000002</v>
      </c>
      <c r="N131" s="735">
        <v>18.04</v>
      </c>
      <c r="O131" s="723">
        <v>36.290999999999997</v>
      </c>
      <c r="P131" s="735">
        <v>21.4</v>
      </c>
      <c r="Q131" s="723">
        <v>21.782</v>
      </c>
      <c r="R131" s="735">
        <v>14.52</v>
      </c>
      <c r="S131" s="723">
        <v>26.89</v>
      </c>
      <c r="T131" s="735">
        <v>14.26</v>
      </c>
      <c r="U131" s="723">
        <v>32.963000000000001</v>
      </c>
      <c r="V131" s="735">
        <v>18.559999999999999</v>
      </c>
      <c r="W131" s="723">
        <v>37.570999999999998</v>
      </c>
      <c r="X131" s="736">
        <v>15</v>
      </c>
    </row>
    <row r="132" spans="2:24" x14ac:dyDescent="0.2">
      <c r="B132" s="722" t="s">
        <v>218</v>
      </c>
      <c r="C132" s="723">
        <v>76.819000000000003</v>
      </c>
      <c r="D132" s="735">
        <v>27.01</v>
      </c>
      <c r="E132" s="723">
        <v>88.914000000000001</v>
      </c>
      <c r="F132" s="735">
        <v>21.97</v>
      </c>
      <c r="G132" s="723">
        <v>159.84299999999999</v>
      </c>
      <c r="H132" s="735">
        <v>21.43</v>
      </c>
      <c r="I132" s="723">
        <v>115.631</v>
      </c>
      <c r="J132" s="735">
        <v>17.36</v>
      </c>
      <c r="K132" s="723">
        <v>86.771000000000001</v>
      </c>
      <c r="L132" s="735">
        <v>23.88</v>
      </c>
      <c r="M132" s="723">
        <v>49.962000000000003</v>
      </c>
      <c r="N132" s="735">
        <v>19.739999999999998</v>
      </c>
      <c r="O132" s="723">
        <v>58.683999999999997</v>
      </c>
      <c r="P132" s="735">
        <v>24.76</v>
      </c>
      <c r="Q132" s="723">
        <v>37.697000000000003</v>
      </c>
      <c r="R132" s="735">
        <v>20.89</v>
      </c>
      <c r="S132" s="723">
        <v>42.441000000000003</v>
      </c>
      <c r="T132" s="735">
        <v>22.81</v>
      </c>
      <c r="U132" s="723">
        <v>50.280999999999999</v>
      </c>
      <c r="V132" s="735">
        <v>35.67</v>
      </c>
      <c r="W132" s="723">
        <v>44.566000000000003</v>
      </c>
      <c r="X132" s="736">
        <v>30.5</v>
      </c>
    </row>
    <row r="133" spans="2:24" x14ac:dyDescent="0.2">
      <c r="B133" s="722" t="s">
        <v>219</v>
      </c>
      <c r="C133" s="723">
        <v>25.986999999999998</v>
      </c>
      <c r="D133" s="735">
        <v>25.78</v>
      </c>
      <c r="E133" s="723">
        <v>33.69</v>
      </c>
      <c r="F133" s="735">
        <v>22.04</v>
      </c>
      <c r="G133" s="723">
        <v>55.77</v>
      </c>
      <c r="H133" s="735">
        <v>21.7</v>
      </c>
      <c r="I133" s="723">
        <v>44.393000000000001</v>
      </c>
      <c r="J133" s="735">
        <v>18.190000000000001</v>
      </c>
      <c r="K133" s="723">
        <v>38.061</v>
      </c>
      <c r="L133" s="735">
        <v>25.14</v>
      </c>
      <c r="M133" s="723">
        <v>25.722999999999999</v>
      </c>
      <c r="N133" s="735">
        <v>19.850000000000001</v>
      </c>
      <c r="O133" s="723">
        <v>28.044</v>
      </c>
      <c r="P133" s="735">
        <v>26.47</v>
      </c>
      <c r="Q133" s="723">
        <v>20.196000000000002</v>
      </c>
      <c r="R133" s="735">
        <v>26.37</v>
      </c>
      <c r="S133" s="723">
        <v>24.347999999999999</v>
      </c>
      <c r="T133" s="735">
        <v>30.75</v>
      </c>
      <c r="U133" s="723">
        <v>28.231999999999999</v>
      </c>
      <c r="V133" s="735">
        <v>42.51</v>
      </c>
      <c r="W133" s="723">
        <v>23.812999999999999</v>
      </c>
      <c r="X133" s="736">
        <v>42.57</v>
      </c>
    </row>
    <row r="134" spans="2:24" x14ac:dyDescent="0.2">
      <c r="B134" s="722" t="s">
        <v>220</v>
      </c>
      <c r="C134" s="723">
        <v>10.071</v>
      </c>
      <c r="D134" s="735">
        <v>33.65</v>
      </c>
      <c r="E134" s="723">
        <v>13.227</v>
      </c>
      <c r="F134" s="735">
        <v>30.25</v>
      </c>
      <c r="G134" s="723">
        <v>16.902999999999999</v>
      </c>
      <c r="H134" s="735">
        <v>23.01</v>
      </c>
      <c r="I134" s="723">
        <v>19.643000000000001</v>
      </c>
      <c r="J134" s="735">
        <v>23.93</v>
      </c>
      <c r="K134" s="723">
        <v>15.435</v>
      </c>
      <c r="L134" s="735">
        <v>33.450000000000003</v>
      </c>
      <c r="M134" s="723">
        <v>12.177</v>
      </c>
      <c r="N134" s="735">
        <v>21.38</v>
      </c>
      <c r="O134" s="723">
        <v>12.705</v>
      </c>
      <c r="P134" s="735">
        <v>31.88</v>
      </c>
      <c r="Q134" s="723">
        <v>9.9169999999999998</v>
      </c>
      <c r="R134" s="735">
        <v>31.93</v>
      </c>
      <c r="S134" s="723">
        <v>12.093999999999999</v>
      </c>
      <c r="T134" s="735">
        <v>35.94</v>
      </c>
      <c r="U134" s="723">
        <v>14.302</v>
      </c>
      <c r="V134" s="735">
        <v>43.95</v>
      </c>
      <c r="W134" s="723">
        <v>12.446</v>
      </c>
      <c r="X134" s="736">
        <v>45.53</v>
      </c>
    </row>
    <row r="135" spans="2:24" x14ac:dyDescent="0.2">
      <c r="B135" s="722" t="s">
        <v>221</v>
      </c>
      <c r="C135" s="723">
        <v>6.5970000000000004</v>
      </c>
      <c r="D135" s="735">
        <v>28.7</v>
      </c>
      <c r="E135" s="723">
        <v>8.1379999999999999</v>
      </c>
      <c r="F135" s="735">
        <v>21.33</v>
      </c>
      <c r="G135" s="723">
        <v>10.003</v>
      </c>
      <c r="H135" s="735">
        <v>24.79</v>
      </c>
      <c r="I135" s="723">
        <v>23.902999999999999</v>
      </c>
      <c r="J135" s="735">
        <v>31.79</v>
      </c>
      <c r="K135" s="723">
        <v>12.813000000000001</v>
      </c>
      <c r="L135" s="735">
        <v>27.89</v>
      </c>
      <c r="M135" s="723">
        <v>13.427</v>
      </c>
      <c r="N135" s="735">
        <v>26.2</v>
      </c>
      <c r="O135" s="723">
        <v>15.651</v>
      </c>
      <c r="P135" s="735">
        <v>40.6</v>
      </c>
      <c r="Q135" s="723">
        <v>10.82</v>
      </c>
      <c r="R135" s="735">
        <v>26.46</v>
      </c>
      <c r="S135" s="723">
        <v>18.117000000000001</v>
      </c>
      <c r="T135" s="735">
        <v>46.17</v>
      </c>
      <c r="U135" s="723">
        <v>11.211</v>
      </c>
      <c r="V135" s="735">
        <v>31.26</v>
      </c>
      <c r="W135" s="723">
        <v>5.8010000000000002</v>
      </c>
      <c r="X135" s="736">
        <v>46.96</v>
      </c>
    </row>
    <row r="136" spans="2:24" ht="13.5" thickBot="1" x14ac:dyDescent="0.25">
      <c r="B136" s="749" t="s">
        <v>80</v>
      </c>
      <c r="C136" s="750">
        <v>238.006</v>
      </c>
      <c r="D136" s="752">
        <v>18.350000000000001</v>
      </c>
      <c r="E136" s="750">
        <v>258.863</v>
      </c>
      <c r="F136" s="752">
        <v>16.739999999999998</v>
      </c>
      <c r="G136" s="750">
        <v>420.42200000000003</v>
      </c>
      <c r="H136" s="752">
        <v>18.03</v>
      </c>
      <c r="I136" s="750">
        <v>350.44</v>
      </c>
      <c r="J136" s="752">
        <v>15.81</v>
      </c>
      <c r="K136" s="750">
        <v>257.19099999999997</v>
      </c>
      <c r="L136" s="752">
        <v>19.52</v>
      </c>
      <c r="M136" s="750">
        <v>166.393</v>
      </c>
      <c r="N136" s="752">
        <v>14.57</v>
      </c>
      <c r="O136" s="750">
        <v>201.227</v>
      </c>
      <c r="P136" s="752">
        <v>18.16</v>
      </c>
      <c r="Q136" s="750">
        <v>148.386</v>
      </c>
      <c r="R136" s="752">
        <v>14.64</v>
      </c>
      <c r="S136" s="750">
        <v>183.33199999999999</v>
      </c>
      <c r="T136" s="752">
        <v>16.809999999999999</v>
      </c>
      <c r="U136" s="750">
        <v>200.94499999999999</v>
      </c>
      <c r="V136" s="752">
        <v>22.23</v>
      </c>
      <c r="W136" s="750">
        <v>184.821</v>
      </c>
      <c r="X136" s="753">
        <v>20.38</v>
      </c>
    </row>
    <row r="139" spans="2:24" x14ac:dyDescent="0.2">
      <c r="B139" s="838" t="s">
        <v>747</v>
      </c>
      <c r="C139" s="712" t="s">
        <v>331</v>
      </c>
      <c r="D139" s="712" t="s">
        <v>222</v>
      </c>
      <c r="E139" s="712" t="s">
        <v>225</v>
      </c>
      <c r="F139" s="712" t="s">
        <v>226</v>
      </c>
      <c r="G139" s="712" t="s">
        <v>227</v>
      </c>
      <c r="H139" s="712" t="s">
        <v>228</v>
      </c>
      <c r="I139" s="712" t="s">
        <v>332</v>
      </c>
      <c r="J139" s="712" t="s">
        <v>333</v>
      </c>
      <c r="K139" s="712" t="s">
        <v>231</v>
      </c>
      <c r="L139" s="712" t="s">
        <v>232</v>
      </c>
      <c r="M139" s="712" t="s">
        <v>233</v>
      </c>
      <c r="N139" s="741"/>
    </row>
    <row r="140" spans="2:24" x14ac:dyDescent="0.2">
      <c r="B140" s="839"/>
      <c r="C140" s="711" t="s">
        <v>308</v>
      </c>
      <c r="D140" s="711" t="s">
        <v>308</v>
      </c>
      <c r="E140" s="711" t="s">
        <v>308</v>
      </c>
      <c r="F140" s="711" t="s">
        <v>308</v>
      </c>
      <c r="G140" s="711" t="s">
        <v>308</v>
      </c>
      <c r="H140" s="711" t="s">
        <v>308</v>
      </c>
      <c r="I140" s="711" t="s">
        <v>308</v>
      </c>
      <c r="J140" s="711" t="s">
        <v>308</v>
      </c>
      <c r="K140" s="711" t="s">
        <v>308</v>
      </c>
      <c r="L140" s="711" t="s">
        <v>308</v>
      </c>
      <c r="M140" s="713" t="s">
        <v>308</v>
      </c>
      <c r="N140" s="742"/>
    </row>
    <row r="141" spans="2:24" ht="39" thickBot="1" x14ac:dyDescent="0.25">
      <c r="B141" s="840"/>
      <c r="C141" s="717" t="s">
        <v>748</v>
      </c>
      <c r="D141" s="717" t="s">
        <v>748</v>
      </c>
      <c r="E141" s="717" t="s">
        <v>748</v>
      </c>
      <c r="F141" s="717" t="s">
        <v>748</v>
      </c>
      <c r="G141" s="717" t="s">
        <v>748</v>
      </c>
      <c r="H141" s="717" t="s">
        <v>748</v>
      </c>
      <c r="I141" s="717" t="s">
        <v>748</v>
      </c>
      <c r="J141" s="717" t="s">
        <v>748</v>
      </c>
      <c r="K141" s="717" t="s">
        <v>748</v>
      </c>
      <c r="L141" s="717" t="s">
        <v>748</v>
      </c>
      <c r="M141" s="717" t="s">
        <v>748</v>
      </c>
      <c r="N141" s="743"/>
    </row>
    <row r="142" spans="2:24" x14ac:dyDescent="0.2">
      <c r="B142" s="754" t="s">
        <v>214</v>
      </c>
      <c r="C142" s="726">
        <f t="shared" ref="C142:C150" si="40">C128</f>
        <v>29.106000000000002</v>
      </c>
      <c r="D142" s="726">
        <f t="shared" ref="D142:D150" si="41">E128</f>
        <v>24.683</v>
      </c>
      <c r="E142" s="726">
        <f t="shared" ref="E142:E150" si="42">G128</f>
        <v>33.082000000000001</v>
      </c>
      <c r="F142" s="726">
        <f t="shared" ref="F142:F150" si="43">I128</f>
        <v>32.505000000000003</v>
      </c>
      <c r="G142" s="726">
        <f t="shared" ref="G142:G150" si="44">K128</f>
        <v>26.219000000000001</v>
      </c>
      <c r="H142" s="726">
        <f t="shared" ref="H142:H150" si="45">M128</f>
        <v>22.039000000000001</v>
      </c>
      <c r="I142" s="726">
        <f t="shared" ref="I142:I150" si="46">O128</f>
        <v>30.594999999999999</v>
      </c>
      <c r="J142" s="726">
        <f t="shared" ref="J142:J150" si="47">Q128</f>
        <v>33.765000000000001</v>
      </c>
      <c r="K142" s="726">
        <f t="shared" ref="K142:K150" si="48">S128</f>
        <v>40.404000000000003</v>
      </c>
      <c r="L142" s="726">
        <f t="shared" ref="L142:L150" si="49">U128</f>
        <v>41.472999999999999</v>
      </c>
      <c r="M142" s="727">
        <f t="shared" ref="M142:M150" si="50">W128</f>
        <v>36.362000000000002</v>
      </c>
      <c r="N142" s="720"/>
    </row>
    <row r="143" spans="2:24" x14ac:dyDescent="0.2">
      <c r="B143" s="725" t="s">
        <v>215</v>
      </c>
      <c r="C143" s="726">
        <f t="shared" si="40"/>
        <v>12.81</v>
      </c>
      <c r="D143" s="726">
        <f t="shared" si="41"/>
        <v>12.19</v>
      </c>
      <c r="E143" s="726">
        <f t="shared" si="42"/>
        <v>16.605</v>
      </c>
      <c r="F143" s="726">
        <f t="shared" si="43"/>
        <v>14.464</v>
      </c>
      <c r="G143" s="726">
        <f t="shared" si="44"/>
        <v>11.512</v>
      </c>
      <c r="H143" s="726">
        <f t="shared" si="45"/>
        <v>6.6619999999999999</v>
      </c>
      <c r="I143" s="726">
        <f t="shared" si="46"/>
        <v>9.2650000000000006</v>
      </c>
      <c r="J143" s="726">
        <f t="shared" si="47"/>
        <v>7.5250000000000004</v>
      </c>
      <c r="K143" s="726">
        <f t="shared" si="48"/>
        <v>10.212999999999999</v>
      </c>
      <c r="L143" s="726">
        <f t="shared" si="49"/>
        <v>11.926</v>
      </c>
      <c r="M143" s="727">
        <f t="shared" si="50"/>
        <v>12.217000000000001</v>
      </c>
      <c r="N143" s="723"/>
    </row>
    <row r="144" spans="2:24" x14ac:dyDescent="0.2">
      <c r="B144" s="725" t="s">
        <v>216</v>
      </c>
      <c r="C144" s="726">
        <f t="shared" si="40"/>
        <v>15.99</v>
      </c>
      <c r="D144" s="726">
        <f t="shared" si="41"/>
        <v>15.497999999999999</v>
      </c>
      <c r="E144" s="726">
        <f t="shared" si="42"/>
        <v>22.695</v>
      </c>
      <c r="F144" s="726">
        <f t="shared" si="43"/>
        <v>18.004999999999999</v>
      </c>
      <c r="G144" s="726">
        <f t="shared" si="44"/>
        <v>13.303000000000001</v>
      </c>
      <c r="H144" s="726">
        <f t="shared" si="45"/>
        <v>7.2370000000000001</v>
      </c>
      <c r="I144" s="726">
        <f t="shared" si="46"/>
        <v>9.9930000000000003</v>
      </c>
      <c r="J144" s="726">
        <f t="shared" si="47"/>
        <v>6.6829999999999998</v>
      </c>
      <c r="K144" s="726">
        <f t="shared" si="48"/>
        <v>8.8260000000000005</v>
      </c>
      <c r="L144" s="726">
        <f t="shared" si="49"/>
        <v>10.558</v>
      </c>
      <c r="M144" s="727">
        <f t="shared" si="50"/>
        <v>12.045999999999999</v>
      </c>
      <c r="N144" s="723"/>
    </row>
    <row r="145" spans="2:14" x14ac:dyDescent="0.2">
      <c r="B145" s="725" t="s">
        <v>217</v>
      </c>
      <c r="C145" s="726">
        <f t="shared" si="40"/>
        <v>60.627000000000002</v>
      </c>
      <c r="D145" s="726">
        <f t="shared" si="41"/>
        <v>62.39</v>
      </c>
      <c r="E145" s="726">
        <f t="shared" si="42"/>
        <v>105.521</v>
      </c>
      <c r="F145" s="726">
        <f t="shared" si="43"/>
        <v>81.894999999999996</v>
      </c>
      <c r="G145" s="726">
        <f t="shared" si="44"/>
        <v>53.076000000000001</v>
      </c>
      <c r="H145" s="726">
        <f t="shared" si="45"/>
        <v>29.167000000000002</v>
      </c>
      <c r="I145" s="726">
        <f t="shared" si="46"/>
        <v>36.290999999999997</v>
      </c>
      <c r="J145" s="726">
        <f t="shared" si="47"/>
        <v>21.782</v>
      </c>
      <c r="K145" s="726">
        <f t="shared" si="48"/>
        <v>26.89</v>
      </c>
      <c r="L145" s="726">
        <f t="shared" si="49"/>
        <v>32.963000000000001</v>
      </c>
      <c r="M145" s="727">
        <f t="shared" si="50"/>
        <v>37.570999999999998</v>
      </c>
      <c r="N145" s="723"/>
    </row>
    <row r="146" spans="2:14" x14ac:dyDescent="0.2">
      <c r="B146" s="725" t="s">
        <v>218</v>
      </c>
      <c r="C146" s="726">
        <f t="shared" si="40"/>
        <v>76.819000000000003</v>
      </c>
      <c r="D146" s="726">
        <f t="shared" si="41"/>
        <v>88.914000000000001</v>
      </c>
      <c r="E146" s="726">
        <f t="shared" si="42"/>
        <v>159.84299999999999</v>
      </c>
      <c r="F146" s="726">
        <f t="shared" si="43"/>
        <v>115.631</v>
      </c>
      <c r="G146" s="726">
        <f t="shared" si="44"/>
        <v>86.771000000000001</v>
      </c>
      <c r="H146" s="726">
        <f t="shared" si="45"/>
        <v>49.962000000000003</v>
      </c>
      <c r="I146" s="726">
        <f t="shared" si="46"/>
        <v>58.683999999999997</v>
      </c>
      <c r="J146" s="726">
        <f t="shared" si="47"/>
        <v>37.697000000000003</v>
      </c>
      <c r="K146" s="726">
        <f t="shared" si="48"/>
        <v>42.441000000000003</v>
      </c>
      <c r="L146" s="726">
        <f t="shared" si="49"/>
        <v>50.280999999999999</v>
      </c>
      <c r="M146" s="727">
        <f t="shared" si="50"/>
        <v>44.566000000000003</v>
      </c>
      <c r="N146" s="723"/>
    </row>
    <row r="147" spans="2:14" x14ac:dyDescent="0.2">
      <c r="B147" s="725" t="s">
        <v>219</v>
      </c>
      <c r="C147" s="726">
        <f t="shared" si="40"/>
        <v>25.986999999999998</v>
      </c>
      <c r="D147" s="726">
        <f t="shared" si="41"/>
        <v>33.69</v>
      </c>
      <c r="E147" s="726">
        <f t="shared" si="42"/>
        <v>55.77</v>
      </c>
      <c r="F147" s="726">
        <f t="shared" si="43"/>
        <v>44.393000000000001</v>
      </c>
      <c r="G147" s="726">
        <f t="shared" si="44"/>
        <v>38.061</v>
      </c>
      <c r="H147" s="726">
        <f t="shared" si="45"/>
        <v>25.722999999999999</v>
      </c>
      <c r="I147" s="726">
        <f t="shared" si="46"/>
        <v>28.044</v>
      </c>
      <c r="J147" s="726">
        <f t="shared" si="47"/>
        <v>20.196000000000002</v>
      </c>
      <c r="K147" s="726">
        <f t="shared" si="48"/>
        <v>24.347999999999999</v>
      </c>
      <c r="L147" s="726">
        <f t="shared" si="49"/>
        <v>28.231999999999999</v>
      </c>
      <c r="M147" s="727">
        <f t="shared" si="50"/>
        <v>23.812999999999999</v>
      </c>
      <c r="N147" s="723"/>
    </row>
    <row r="148" spans="2:14" x14ac:dyDescent="0.2">
      <c r="B148" s="725" t="s">
        <v>220</v>
      </c>
      <c r="C148" s="726">
        <f t="shared" si="40"/>
        <v>10.071</v>
      </c>
      <c r="D148" s="726">
        <f t="shared" si="41"/>
        <v>13.227</v>
      </c>
      <c r="E148" s="726">
        <f t="shared" si="42"/>
        <v>16.902999999999999</v>
      </c>
      <c r="F148" s="726">
        <f t="shared" si="43"/>
        <v>19.643000000000001</v>
      </c>
      <c r="G148" s="726">
        <f t="shared" si="44"/>
        <v>15.435</v>
      </c>
      <c r="H148" s="726">
        <f t="shared" si="45"/>
        <v>12.177</v>
      </c>
      <c r="I148" s="726">
        <f t="shared" si="46"/>
        <v>12.705</v>
      </c>
      <c r="J148" s="726">
        <f t="shared" si="47"/>
        <v>9.9169999999999998</v>
      </c>
      <c r="K148" s="726">
        <f t="shared" si="48"/>
        <v>12.093999999999999</v>
      </c>
      <c r="L148" s="726">
        <f t="shared" si="49"/>
        <v>14.302</v>
      </c>
      <c r="M148" s="727">
        <f t="shared" si="50"/>
        <v>12.446</v>
      </c>
      <c r="N148" s="723"/>
    </row>
    <row r="149" spans="2:14" x14ac:dyDescent="0.2">
      <c r="B149" s="725" t="s">
        <v>221</v>
      </c>
      <c r="C149" s="726">
        <f t="shared" si="40"/>
        <v>6.5970000000000004</v>
      </c>
      <c r="D149" s="726">
        <f t="shared" si="41"/>
        <v>8.1379999999999999</v>
      </c>
      <c r="E149" s="726">
        <f t="shared" si="42"/>
        <v>10.003</v>
      </c>
      <c r="F149" s="726">
        <f t="shared" si="43"/>
        <v>23.902999999999999</v>
      </c>
      <c r="G149" s="726">
        <f t="shared" si="44"/>
        <v>12.813000000000001</v>
      </c>
      <c r="H149" s="726">
        <f t="shared" si="45"/>
        <v>13.427</v>
      </c>
      <c r="I149" s="726">
        <f t="shared" si="46"/>
        <v>15.651</v>
      </c>
      <c r="J149" s="726">
        <f t="shared" si="47"/>
        <v>10.82</v>
      </c>
      <c r="K149" s="726">
        <f t="shared" si="48"/>
        <v>18.117000000000001</v>
      </c>
      <c r="L149" s="726">
        <f t="shared" si="49"/>
        <v>11.211</v>
      </c>
      <c r="M149" s="727">
        <f t="shared" si="50"/>
        <v>5.8010000000000002</v>
      </c>
      <c r="N149" s="723"/>
    </row>
    <row r="150" spans="2:14" ht="13.5" thickBot="1" x14ac:dyDescent="0.25">
      <c r="B150" s="755" t="s">
        <v>80</v>
      </c>
      <c r="C150" s="756">
        <f t="shared" si="40"/>
        <v>238.006</v>
      </c>
      <c r="D150" s="756">
        <f t="shared" si="41"/>
        <v>258.863</v>
      </c>
      <c r="E150" s="756">
        <f t="shared" si="42"/>
        <v>420.42200000000003</v>
      </c>
      <c r="F150" s="756">
        <f t="shared" si="43"/>
        <v>350.44</v>
      </c>
      <c r="G150" s="756">
        <f t="shared" si="44"/>
        <v>257.19099999999997</v>
      </c>
      <c r="H150" s="756">
        <f t="shared" si="45"/>
        <v>166.393</v>
      </c>
      <c r="I150" s="756">
        <f t="shared" si="46"/>
        <v>201.227</v>
      </c>
      <c r="J150" s="756">
        <f t="shared" si="47"/>
        <v>148.386</v>
      </c>
      <c r="K150" s="756">
        <f t="shared" si="48"/>
        <v>183.33199999999999</v>
      </c>
      <c r="L150" s="756">
        <f t="shared" si="49"/>
        <v>200.94499999999999</v>
      </c>
      <c r="M150" s="757">
        <f t="shared" si="50"/>
        <v>184.821</v>
      </c>
      <c r="N150" s="723"/>
    </row>
    <row r="153" spans="2:14" x14ac:dyDescent="0.2">
      <c r="B153" s="838" t="s">
        <v>747</v>
      </c>
      <c r="C153" s="712" t="s">
        <v>331</v>
      </c>
      <c r="D153" s="712" t="s">
        <v>222</v>
      </c>
      <c r="E153" s="712" t="s">
        <v>225</v>
      </c>
      <c r="F153" s="712" t="s">
        <v>226</v>
      </c>
      <c r="G153" s="712" t="s">
        <v>227</v>
      </c>
      <c r="H153" s="712" t="s">
        <v>228</v>
      </c>
      <c r="I153" s="712" t="s">
        <v>332</v>
      </c>
      <c r="J153" s="712" t="s">
        <v>333</v>
      </c>
      <c r="K153" s="712" t="s">
        <v>231</v>
      </c>
      <c r="L153" s="712" t="s">
        <v>232</v>
      </c>
      <c r="M153" s="712" t="s">
        <v>233</v>
      </c>
      <c r="N153" s="741"/>
    </row>
    <row r="154" spans="2:14" x14ac:dyDescent="0.2">
      <c r="B154" s="839"/>
      <c r="C154" s="711" t="s">
        <v>486</v>
      </c>
      <c r="D154" s="711" t="s">
        <v>486</v>
      </c>
      <c r="E154" s="711" t="s">
        <v>486</v>
      </c>
      <c r="F154" s="711" t="s">
        <v>486</v>
      </c>
      <c r="G154" s="711" t="s">
        <v>486</v>
      </c>
      <c r="H154" s="711" t="s">
        <v>486</v>
      </c>
      <c r="I154" s="711" t="s">
        <v>486</v>
      </c>
      <c r="J154" s="711" t="s">
        <v>486</v>
      </c>
      <c r="K154" s="711" t="s">
        <v>486</v>
      </c>
      <c r="L154" s="711" t="s">
        <v>486</v>
      </c>
      <c r="M154" s="713" t="s">
        <v>486</v>
      </c>
      <c r="N154" s="742"/>
    </row>
    <row r="155" spans="2:14" ht="39" thickBot="1" x14ac:dyDescent="0.25">
      <c r="B155" s="840"/>
      <c r="C155" s="717" t="s">
        <v>748</v>
      </c>
      <c r="D155" s="717" t="s">
        <v>748</v>
      </c>
      <c r="E155" s="717" t="s">
        <v>748</v>
      </c>
      <c r="F155" s="717" t="s">
        <v>748</v>
      </c>
      <c r="G155" s="717" t="s">
        <v>748</v>
      </c>
      <c r="H155" s="717" t="s">
        <v>748</v>
      </c>
      <c r="I155" s="717" t="s">
        <v>748</v>
      </c>
      <c r="J155" s="717" t="s">
        <v>748</v>
      </c>
      <c r="K155" s="717" t="s">
        <v>748</v>
      </c>
      <c r="L155" s="717" t="s">
        <v>748</v>
      </c>
      <c r="M155" s="717" t="s">
        <v>748</v>
      </c>
      <c r="N155" s="743"/>
    </row>
    <row r="156" spans="2:14" x14ac:dyDescent="0.2">
      <c r="B156" s="754" t="s">
        <v>214</v>
      </c>
      <c r="C156" s="726">
        <f t="shared" ref="C156:C164" si="51">SUM(C114,C128)</f>
        <v>76.774000000000001</v>
      </c>
      <c r="D156" s="726">
        <f t="shared" ref="D156:D164" si="52">SUM(D114,E128)</f>
        <v>53.698999999999998</v>
      </c>
      <c r="E156" s="726">
        <f t="shared" ref="E156:E164" si="53">SUM(E114,G128)</f>
        <v>65.283000000000001</v>
      </c>
      <c r="F156" s="726">
        <f t="shared" ref="F156:F164" si="54">SUM(F114,I128)</f>
        <v>61.418000000000006</v>
      </c>
      <c r="G156" s="726">
        <f t="shared" ref="G156:G164" si="55">SUM(G114,K128)</f>
        <v>48.135000000000005</v>
      </c>
      <c r="H156" s="726">
        <f t="shared" ref="H156:H164" si="56">SUM(H114,M128)</f>
        <v>55.203000000000003</v>
      </c>
      <c r="I156" s="726">
        <f t="shared" ref="I156:I164" si="57">SUM(I114,O128)</f>
        <v>57.135999999999996</v>
      </c>
      <c r="J156" s="726">
        <f t="shared" ref="J156:J164" si="58">SUM(J114,Q128)</f>
        <v>62.628</v>
      </c>
      <c r="K156" s="726">
        <f t="shared" ref="K156:K164" si="59">SUM(K114,S128)</f>
        <v>71.13</v>
      </c>
      <c r="L156" s="726">
        <f t="shared" ref="L156:L164" si="60">SUM(L114,U128)</f>
        <v>72.477999999999994</v>
      </c>
      <c r="M156" s="727">
        <f t="shared" ref="M156:M164" si="61">SUM(M114,W128)</f>
        <v>57.052999999999997</v>
      </c>
      <c r="N156" s="720"/>
    </row>
    <row r="157" spans="2:14" x14ac:dyDescent="0.2">
      <c r="B157" s="725" t="s">
        <v>215</v>
      </c>
      <c r="C157" s="726">
        <f t="shared" si="51"/>
        <v>31.798000000000002</v>
      </c>
      <c r="D157" s="726">
        <f t="shared" si="52"/>
        <v>24.817999999999998</v>
      </c>
      <c r="E157" s="726">
        <f t="shared" si="53"/>
        <v>31.759</v>
      </c>
      <c r="F157" s="726">
        <f t="shared" si="54"/>
        <v>28.869</v>
      </c>
      <c r="G157" s="726">
        <f t="shared" si="55"/>
        <v>21.652000000000001</v>
      </c>
      <c r="H157" s="726">
        <f t="shared" si="56"/>
        <v>19.832999999999998</v>
      </c>
      <c r="I157" s="726">
        <f t="shared" si="57"/>
        <v>18.606000000000002</v>
      </c>
      <c r="J157" s="726">
        <f t="shared" si="58"/>
        <v>18.060000000000002</v>
      </c>
      <c r="K157" s="726">
        <f t="shared" si="59"/>
        <v>22.911000000000001</v>
      </c>
      <c r="L157" s="726">
        <f t="shared" si="60"/>
        <v>26.710999999999999</v>
      </c>
      <c r="M157" s="727">
        <f t="shared" si="61"/>
        <v>20.856000000000002</v>
      </c>
      <c r="N157" s="723"/>
    </row>
    <row r="158" spans="2:14" x14ac:dyDescent="0.2">
      <c r="B158" s="725" t="s">
        <v>216</v>
      </c>
      <c r="C158" s="726">
        <f t="shared" si="51"/>
        <v>34.853000000000002</v>
      </c>
      <c r="D158" s="726">
        <f t="shared" si="52"/>
        <v>28.106000000000002</v>
      </c>
      <c r="E158" s="726">
        <f t="shared" si="53"/>
        <v>38.792999999999999</v>
      </c>
      <c r="F158" s="726">
        <f t="shared" si="54"/>
        <v>33.67</v>
      </c>
      <c r="G158" s="726">
        <f t="shared" si="55"/>
        <v>24.560000000000002</v>
      </c>
      <c r="H158" s="726">
        <f t="shared" si="56"/>
        <v>20.947000000000003</v>
      </c>
      <c r="I158" s="726">
        <f t="shared" si="57"/>
        <v>19.219000000000001</v>
      </c>
      <c r="J158" s="726">
        <f t="shared" si="58"/>
        <v>16.774000000000001</v>
      </c>
      <c r="K158" s="726">
        <f t="shared" si="59"/>
        <v>21.585999999999999</v>
      </c>
      <c r="L158" s="726">
        <f t="shared" si="60"/>
        <v>27.605</v>
      </c>
      <c r="M158" s="727">
        <f t="shared" si="61"/>
        <v>21.540999999999997</v>
      </c>
      <c r="N158" s="723"/>
    </row>
    <row r="159" spans="2:14" x14ac:dyDescent="0.2">
      <c r="B159" s="725" t="s">
        <v>217</v>
      </c>
      <c r="C159" s="726">
        <f t="shared" si="51"/>
        <v>108.30500000000001</v>
      </c>
      <c r="D159" s="726">
        <f t="shared" si="52"/>
        <v>95.064999999999998</v>
      </c>
      <c r="E159" s="726">
        <f t="shared" si="53"/>
        <v>148.95499999999998</v>
      </c>
      <c r="F159" s="726">
        <f t="shared" si="54"/>
        <v>126.89400000000001</v>
      </c>
      <c r="G159" s="726">
        <f t="shared" si="55"/>
        <v>86.331000000000003</v>
      </c>
      <c r="H159" s="726">
        <f t="shared" si="56"/>
        <v>66.902999999999992</v>
      </c>
      <c r="I159" s="726">
        <f t="shared" si="57"/>
        <v>62.396000000000001</v>
      </c>
      <c r="J159" s="726">
        <f t="shared" si="58"/>
        <v>46.494</v>
      </c>
      <c r="K159" s="726">
        <f t="shared" si="59"/>
        <v>57.111000000000004</v>
      </c>
      <c r="L159" s="726">
        <f t="shared" si="60"/>
        <v>88.754999999999995</v>
      </c>
      <c r="M159" s="727">
        <f t="shared" si="61"/>
        <v>66.2</v>
      </c>
      <c r="N159" s="723"/>
    </row>
    <row r="160" spans="2:14" x14ac:dyDescent="0.2">
      <c r="B160" s="725" t="s">
        <v>218</v>
      </c>
      <c r="C160" s="726">
        <f t="shared" si="51"/>
        <v>104.71899999999999</v>
      </c>
      <c r="D160" s="726">
        <f t="shared" si="52"/>
        <v>112.636</v>
      </c>
      <c r="E160" s="726">
        <f t="shared" si="53"/>
        <v>186.988</v>
      </c>
      <c r="F160" s="726">
        <f t="shared" si="54"/>
        <v>147.08000000000001</v>
      </c>
      <c r="G160" s="726">
        <f t="shared" si="55"/>
        <v>111.083</v>
      </c>
      <c r="H160" s="726">
        <f t="shared" si="56"/>
        <v>75.157000000000011</v>
      </c>
      <c r="I160" s="726">
        <f t="shared" si="57"/>
        <v>84.692999999999998</v>
      </c>
      <c r="J160" s="726">
        <f t="shared" si="58"/>
        <v>53.895000000000003</v>
      </c>
      <c r="K160" s="726">
        <f t="shared" si="59"/>
        <v>57.783000000000001</v>
      </c>
      <c r="L160" s="726">
        <f t="shared" si="60"/>
        <v>98.521999999999991</v>
      </c>
      <c r="M160" s="727">
        <f t="shared" si="61"/>
        <v>65.067999999999998</v>
      </c>
      <c r="N160" s="723"/>
    </row>
    <row r="161" spans="2:14" x14ac:dyDescent="0.2">
      <c r="B161" s="725" t="s">
        <v>219</v>
      </c>
      <c r="C161" s="726">
        <f t="shared" si="51"/>
        <v>31.561</v>
      </c>
      <c r="D161" s="726">
        <f t="shared" si="52"/>
        <v>40.400999999999996</v>
      </c>
      <c r="E161" s="726">
        <f t="shared" si="53"/>
        <v>61.867000000000004</v>
      </c>
      <c r="F161" s="726">
        <f t="shared" si="54"/>
        <v>51.393999999999998</v>
      </c>
      <c r="G161" s="726">
        <f t="shared" si="55"/>
        <v>43.953000000000003</v>
      </c>
      <c r="H161" s="726">
        <f t="shared" si="56"/>
        <v>31.004999999999999</v>
      </c>
      <c r="I161" s="726">
        <f t="shared" si="57"/>
        <v>38.311999999999998</v>
      </c>
      <c r="J161" s="726">
        <f t="shared" si="58"/>
        <v>25.161000000000001</v>
      </c>
      <c r="K161" s="726">
        <f t="shared" si="59"/>
        <v>28.189999999999998</v>
      </c>
      <c r="L161" s="726">
        <f t="shared" si="60"/>
        <v>41.735999999999997</v>
      </c>
      <c r="M161" s="727">
        <f t="shared" si="61"/>
        <v>28.009</v>
      </c>
      <c r="N161" s="723"/>
    </row>
    <row r="162" spans="2:14" x14ac:dyDescent="0.2">
      <c r="B162" s="725" t="s">
        <v>220</v>
      </c>
      <c r="C162" s="726">
        <f t="shared" si="51"/>
        <v>11.658999999999999</v>
      </c>
      <c r="D162" s="726">
        <f t="shared" si="52"/>
        <v>15.461</v>
      </c>
      <c r="E162" s="726">
        <f t="shared" si="53"/>
        <v>18.870999999999999</v>
      </c>
      <c r="F162" s="726">
        <f t="shared" si="54"/>
        <v>21.349</v>
      </c>
      <c r="G162" s="726">
        <f t="shared" si="55"/>
        <v>17.472000000000001</v>
      </c>
      <c r="H162" s="726">
        <f t="shared" si="56"/>
        <v>13.584999999999999</v>
      </c>
      <c r="I162" s="726">
        <f t="shared" si="57"/>
        <v>17.146999999999998</v>
      </c>
      <c r="J162" s="726">
        <f t="shared" si="58"/>
        <v>12.004999999999999</v>
      </c>
      <c r="K162" s="726">
        <f t="shared" si="59"/>
        <v>13.798999999999999</v>
      </c>
      <c r="L162" s="726">
        <f t="shared" si="60"/>
        <v>18.532</v>
      </c>
      <c r="M162" s="727">
        <f t="shared" si="61"/>
        <v>13.869</v>
      </c>
      <c r="N162" s="723"/>
    </row>
    <row r="163" spans="2:14" x14ac:dyDescent="0.2">
      <c r="B163" s="725" t="s">
        <v>221</v>
      </c>
      <c r="C163" s="726">
        <f t="shared" si="51"/>
        <v>7.3720000000000008</v>
      </c>
      <c r="D163" s="726">
        <f t="shared" si="52"/>
        <v>8.847999999999999</v>
      </c>
      <c r="E163" s="726">
        <f t="shared" si="53"/>
        <v>11.018000000000001</v>
      </c>
      <c r="F163" s="726">
        <f t="shared" si="54"/>
        <v>25.235999999999997</v>
      </c>
      <c r="G163" s="726">
        <f t="shared" si="55"/>
        <v>13.755000000000001</v>
      </c>
      <c r="H163" s="726">
        <f t="shared" si="56"/>
        <v>14.343</v>
      </c>
      <c r="I163" s="726">
        <f t="shared" si="57"/>
        <v>20.084</v>
      </c>
      <c r="J163" s="726">
        <f t="shared" si="58"/>
        <v>13.076000000000001</v>
      </c>
      <c r="K163" s="726">
        <f t="shared" si="59"/>
        <v>19.585000000000001</v>
      </c>
      <c r="L163" s="726">
        <f t="shared" si="60"/>
        <v>14.91</v>
      </c>
      <c r="M163" s="727">
        <f t="shared" si="61"/>
        <v>7.5380000000000003</v>
      </c>
      <c r="N163" s="723"/>
    </row>
    <row r="164" spans="2:14" ht="13.5" thickBot="1" x14ac:dyDescent="0.25">
      <c r="B164" s="755" t="s">
        <v>80</v>
      </c>
      <c r="C164" s="756">
        <f t="shared" si="51"/>
        <v>407.041</v>
      </c>
      <c r="D164" s="756">
        <f t="shared" si="52"/>
        <v>379.16800000000001</v>
      </c>
      <c r="E164" s="756">
        <f t="shared" si="53"/>
        <v>563.53500000000008</v>
      </c>
      <c r="F164" s="756">
        <f t="shared" si="54"/>
        <v>495.911</v>
      </c>
      <c r="G164" s="756">
        <f t="shared" si="55"/>
        <v>366.94399999999996</v>
      </c>
      <c r="H164" s="756">
        <f t="shared" si="56"/>
        <v>296.97500000000002</v>
      </c>
      <c r="I164" s="756">
        <f t="shared" si="57"/>
        <v>317.59300000000002</v>
      </c>
      <c r="J164" s="756">
        <f t="shared" si="58"/>
        <v>248.09399999999999</v>
      </c>
      <c r="K164" s="756">
        <f t="shared" si="59"/>
        <v>292.09399999999999</v>
      </c>
      <c r="L164" s="756">
        <f t="shared" si="60"/>
        <v>389.24799999999999</v>
      </c>
      <c r="M164" s="757">
        <f t="shared" si="61"/>
        <v>280.13200000000001</v>
      </c>
      <c r="N164" s="723"/>
    </row>
  </sheetData>
  <mergeCells count="64">
    <mergeCell ref="B139:B141"/>
    <mergeCell ref="B153:B155"/>
    <mergeCell ref="O126:P126"/>
    <mergeCell ref="Q126:R126"/>
    <mergeCell ref="S126:T126"/>
    <mergeCell ref="U126:V126"/>
    <mergeCell ref="W126:X126"/>
    <mergeCell ref="E126:F126"/>
    <mergeCell ref="G126:H126"/>
    <mergeCell ref="I126:J126"/>
    <mergeCell ref="K126:L126"/>
    <mergeCell ref="M126:N126"/>
    <mergeCell ref="O125:P125"/>
    <mergeCell ref="Q125:R125"/>
    <mergeCell ref="S125:T125"/>
    <mergeCell ref="U125:V125"/>
    <mergeCell ref="W125:X125"/>
    <mergeCell ref="E125:F125"/>
    <mergeCell ref="G125:H125"/>
    <mergeCell ref="I125:J125"/>
    <mergeCell ref="K125:L125"/>
    <mergeCell ref="M125:N125"/>
    <mergeCell ref="B77:B79"/>
    <mergeCell ref="B94:B96"/>
    <mergeCell ref="B111:B113"/>
    <mergeCell ref="B125:B127"/>
    <mergeCell ref="C125:D125"/>
    <mergeCell ref="C126:D12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460</v>
      </c>
    </row>
    <row r="5" spans="2:6" ht="15" customHeight="1" x14ac:dyDescent="0.2">
      <c r="B5" s="946" t="s">
        <v>229</v>
      </c>
      <c r="C5" s="14" t="s">
        <v>78</v>
      </c>
      <c r="D5" s="891" t="s">
        <v>79</v>
      </c>
      <c r="E5" s="891"/>
      <c r="F5" s="15" t="s">
        <v>80</v>
      </c>
    </row>
    <row r="6" spans="2:6" ht="30" customHeight="1" x14ac:dyDescent="0.2">
      <c r="B6" s="947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817" t="str">
        <f>Index!$B$4</f>
        <v>Cumbria and Lancashire</v>
      </c>
      <c r="C7" s="819"/>
      <c r="D7" s="819"/>
      <c r="E7" s="819"/>
      <c r="F7" s="819"/>
    </row>
    <row r="8" spans="2:6" ht="15" customHeight="1" x14ac:dyDescent="0.2">
      <c r="B8" s="145" t="s">
        <v>331</v>
      </c>
      <c r="C8" s="137">
        <f>'Section 11 chart data'!D50</f>
        <v>0.20200000000000001</v>
      </c>
      <c r="D8" s="138">
        <f>'Section 11 chart data'!J50</f>
        <v>153.881</v>
      </c>
      <c r="E8" s="695">
        <f>'Section 11 chart data'!K50</f>
        <v>16.690000000000001</v>
      </c>
      <c r="F8" s="139">
        <f>SUM(C8,D8)</f>
        <v>154.083</v>
      </c>
    </row>
    <row r="9" spans="2:6" ht="15" customHeight="1" x14ac:dyDescent="0.2">
      <c r="B9" s="145" t="s">
        <v>222</v>
      </c>
      <c r="C9" s="137">
        <f>'Section 11 chart data'!D51</f>
        <v>0.30599999999999999</v>
      </c>
      <c r="D9" s="138">
        <f>'Section 11 chart data'!J51</f>
        <v>167.83799999999999</v>
      </c>
      <c r="E9" s="695">
        <f>'Section 11 chart data'!K51</f>
        <v>16.510000000000002</v>
      </c>
      <c r="F9" s="139">
        <f t="shared" ref="F9:F18" si="0">SUM(C9,D9)</f>
        <v>168.14400000000001</v>
      </c>
    </row>
    <row r="10" spans="2:6" ht="15" customHeight="1" x14ac:dyDescent="0.2">
      <c r="B10" s="145" t="s">
        <v>225</v>
      </c>
      <c r="C10" s="137">
        <f>'Section 11 chart data'!D52</f>
        <v>0.27700000000000002</v>
      </c>
      <c r="D10" s="138">
        <f>'Section 11 chart data'!J52</f>
        <v>61.006</v>
      </c>
      <c r="E10" s="695">
        <f>'Section 11 chart data'!K52</f>
        <v>24.92</v>
      </c>
      <c r="F10" s="139">
        <f t="shared" si="0"/>
        <v>61.283000000000001</v>
      </c>
    </row>
    <row r="11" spans="2:6" ht="15" customHeight="1" x14ac:dyDescent="0.2">
      <c r="B11" s="145" t="s">
        <v>226</v>
      </c>
      <c r="C11" s="137">
        <f>'Section 11 chart data'!D53</f>
        <v>0.17199999999999999</v>
      </c>
      <c r="D11" s="138">
        <f>'Section 11 chart data'!J53</f>
        <v>94.503</v>
      </c>
      <c r="E11" s="695">
        <f>'Section 11 chart data'!K53</f>
        <v>31.67</v>
      </c>
      <c r="F11" s="139">
        <f t="shared" si="0"/>
        <v>94.674999999999997</v>
      </c>
    </row>
    <row r="12" spans="2:6" ht="15" customHeight="1" x14ac:dyDescent="0.2">
      <c r="B12" s="145" t="s">
        <v>227</v>
      </c>
      <c r="C12" s="137">
        <f>'Section 11 chart data'!D54</f>
        <v>0.44</v>
      </c>
      <c r="D12" s="138">
        <f>'Section 11 chart data'!J54</f>
        <v>41.994</v>
      </c>
      <c r="E12" s="695">
        <f>'Section 11 chart data'!K54</f>
        <v>25.46</v>
      </c>
      <c r="F12" s="139">
        <f t="shared" si="0"/>
        <v>42.433999999999997</v>
      </c>
    </row>
    <row r="13" spans="2:6" ht="15" customHeight="1" x14ac:dyDescent="0.2">
      <c r="B13" s="145" t="s">
        <v>228</v>
      </c>
      <c r="C13" s="137">
        <f>'Section 11 chart data'!D55</f>
        <v>0.89700000000000002</v>
      </c>
      <c r="D13" s="138">
        <f>'Section 11 chart data'!J55</f>
        <v>46.180999999999997</v>
      </c>
      <c r="E13" s="695">
        <f>'Section 11 chart data'!K55</f>
        <v>15.12</v>
      </c>
      <c r="F13" s="139">
        <f t="shared" si="0"/>
        <v>47.077999999999996</v>
      </c>
    </row>
    <row r="14" spans="2:6" ht="15" customHeight="1" x14ac:dyDescent="0.2">
      <c r="B14" s="145" t="s">
        <v>332</v>
      </c>
      <c r="C14" s="137">
        <f>'Section 11 chart data'!D56</f>
        <v>7.2649999999999997</v>
      </c>
      <c r="D14" s="138">
        <f>'Section 11 chart data'!J56</f>
        <v>67.045000000000002</v>
      </c>
      <c r="E14" s="695">
        <f>'Section 11 chart data'!K56</f>
        <v>26.03</v>
      </c>
      <c r="F14" s="139">
        <f t="shared" si="0"/>
        <v>74.31</v>
      </c>
    </row>
    <row r="15" spans="2:6" ht="15" customHeight="1" x14ac:dyDescent="0.2">
      <c r="B15" s="145" t="s">
        <v>333</v>
      </c>
      <c r="C15" s="137">
        <f>'Section 11 chart data'!D57</f>
        <v>1.4870000000000001</v>
      </c>
      <c r="D15" s="138">
        <f>'Section 11 chart data'!J57</f>
        <v>102.124</v>
      </c>
      <c r="E15" s="695">
        <f>'Section 11 chart data'!K57</f>
        <v>42.15</v>
      </c>
      <c r="F15" s="139">
        <f t="shared" si="0"/>
        <v>103.61099999999999</v>
      </c>
    </row>
    <row r="16" spans="2:6" ht="15" customHeight="1" x14ac:dyDescent="0.2">
      <c r="B16" s="145" t="s">
        <v>231</v>
      </c>
      <c r="C16" s="137">
        <f>'Section 11 chart data'!D58</f>
        <v>2.597</v>
      </c>
      <c r="D16" s="138">
        <f>'Section 11 chart data'!J58</f>
        <v>53.963000000000001</v>
      </c>
      <c r="E16" s="695">
        <f>'Section 11 chart data'!K58</f>
        <v>13.71</v>
      </c>
      <c r="F16" s="139">
        <f t="shared" si="0"/>
        <v>56.56</v>
      </c>
    </row>
    <row r="17" spans="2:6" ht="15" customHeight="1" x14ac:dyDescent="0.2">
      <c r="B17" s="145" t="s">
        <v>232</v>
      </c>
      <c r="C17" s="137">
        <f>'Section 11 chart data'!D59</f>
        <v>2.7480000000000002</v>
      </c>
      <c r="D17" s="138">
        <f>'Section 11 chart data'!J59</f>
        <v>61.670999999999999</v>
      </c>
      <c r="E17" s="695">
        <f>'Section 11 chart data'!K59</f>
        <v>14.9</v>
      </c>
      <c r="F17" s="139">
        <f t="shared" si="0"/>
        <v>64.418999999999997</v>
      </c>
    </row>
    <row r="18" spans="2:6" ht="15" customHeight="1" x14ac:dyDescent="0.2">
      <c r="B18" s="146" t="s">
        <v>233</v>
      </c>
      <c r="C18" s="137">
        <f>'Section 11 chart data'!D60</f>
        <v>2.488</v>
      </c>
      <c r="D18" s="138">
        <f>'Section 11 chart data'!J60</f>
        <v>67.144999999999996</v>
      </c>
      <c r="E18" s="695">
        <f>'Section 11 chart data'!K60</f>
        <v>11.24</v>
      </c>
      <c r="F18" s="140">
        <f t="shared" si="0"/>
        <v>69.632999999999996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FBF1CD0A-C9BE-4196-A57E-DF1C16FBF281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491</v>
      </c>
    </row>
    <row r="5" spans="2:35" ht="15" customHeight="1" x14ac:dyDescent="0.2">
      <c r="B5" s="956" t="s">
        <v>77</v>
      </c>
      <c r="C5" s="950" t="s">
        <v>331</v>
      </c>
      <c r="D5" s="951"/>
      <c r="E5" s="952"/>
      <c r="F5" s="950" t="s">
        <v>222</v>
      </c>
      <c r="G5" s="951"/>
      <c r="H5" s="952"/>
      <c r="I5" s="950" t="s">
        <v>225</v>
      </c>
      <c r="J5" s="951"/>
      <c r="K5" s="952"/>
      <c r="L5" s="950" t="s">
        <v>226</v>
      </c>
      <c r="M5" s="951"/>
      <c r="N5" s="952"/>
      <c r="O5" s="950" t="s">
        <v>227</v>
      </c>
      <c r="P5" s="951"/>
      <c r="Q5" s="952"/>
      <c r="R5" s="950" t="s">
        <v>228</v>
      </c>
      <c r="S5" s="951"/>
      <c r="T5" s="952"/>
      <c r="U5" s="950" t="s">
        <v>332</v>
      </c>
      <c r="V5" s="951"/>
      <c r="W5" s="952"/>
      <c r="X5" s="950" t="s">
        <v>333</v>
      </c>
      <c r="Y5" s="951"/>
      <c r="Z5" s="952"/>
      <c r="AA5" s="950" t="s">
        <v>231</v>
      </c>
      <c r="AB5" s="951"/>
      <c r="AC5" s="952"/>
      <c r="AD5" s="950" t="s">
        <v>232</v>
      </c>
      <c r="AE5" s="951"/>
      <c r="AF5" s="952"/>
      <c r="AG5" s="950" t="s">
        <v>233</v>
      </c>
      <c r="AH5" s="951"/>
      <c r="AI5" s="951"/>
    </row>
    <row r="6" spans="2:35" ht="15" customHeight="1" x14ac:dyDescent="0.2">
      <c r="B6" s="956"/>
      <c r="C6" s="714" t="s">
        <v>78</v>
      </c>
      <c r="D6" s="953" t="s">
        <v>79</v>
      </c>
      <c r="E6" s="954"/>
      <c r="F6" s="714" t="s">
        <v>78</v>
      </c>
      <c r="G6" s="953" t="s">
        <v>79</v>
      </c>
      <c r="H6" s="954"/>
      <c r="I6" s="714" t="s">
        <v>78</v>
      </c>
      <c r="J6" s="953" t="s">
        <v>79</v>
      </c>
      <c r="K6" s="954"/>
      <c r="L6" s="714" t="s">
        <v>78</v>
      </c>
      <c r="M6" s="953" t="s">
        <v>79</v>
      </c>
      <c r="N6" s="954"/>
      <c r="O6" s="714" t="s">
        <v>78</v>
      </c>
      <c r="P6" s="953" t="s">
        <v>79</v>
      </c>
      <c r="Q6" s="954"/>
      <c r="R6" s="714" t="s">
        <v>78</v>
      </c>
      <c r="S6" s="953" t="s">
        <v>79</v>
      </c>
      <c r="T6" s="954"/>
      <c r="U6" s="714" t="s">
        <v>78</v>
      </c>
      <c r="V6" s="953" t="s">
        <v>79</v>
      </c>
      <c r="W6" s="954"/>
      <c r="X6" s="714" t="s">
        <v>78</v>
      </c>
      <c r="Y6" s="953" t="s">
        <v>79</v>
      </c>
      <c r="Z6" s="954"/>
      <c r="AA6" s="714" t="s">
        <v>78</v>
      </c>
      <c r="AB6" s="953" t="s">
        <v>79</v>
      </c>
      <c r="AC6" s="954"/>
      <c r="AD6" s="714" t="s">
        <v>78</v>
      </c>
      <c r="AE6" s="953" t="s">
        <v>79</v>
      </c>
      <c r="AF6" s="954"/>
      <c r="AG6" s="714" t="s">
        <v>78</v>
      </c>
      <c r="AH6" s="953" t="s">
        <v>79</v>
      </c>
      <c r="AI6" s="955"/>
    </row>
    <row r="7" spans="2:35" ht="30" customHeight="1" x14ac:dyDescent="0.2">
      <c r="B7" s="957"/>
      <c r="C7" s="948" t="s">
        <v>748</v>
      </c>
      <c r="D7" s="949"/>
      <c r="E7" s="16" t="s">
        <v>82</v>
      </c>
      <c r="F7" s="948" t="s">
        <v>748</v>
      </c>
      <c r="G7" s="949"/>
      <c r="H7" s="16" t="s">
        <v>82</v>
      </c>
      <c r="I7" s="948" t="s">
        <v>748</v>
      </c>
      <c r="J7" s="949"/>
      <c r="K7" s="16" t="s">
        <v>82</v>
      </c>
      <c r="L7" s="948" t="s">
        <v>748</v>
      </c>
      <c r="M7" s="949"/>
      <c r="N7" s="16" t="s">
        <v>82</v>
      </c>
      <c r="O7" s="948" t="s">
        <v>748</v>
      </c>
      <c r="P7" s="949"/>
      <c r="Q7" s="16" t="s">
        <v>82</v>
      </c>
      <c r="R7" s="948" t="s">
        <v>748</v>
      </c>
      <c r="S7" s="949"/>
      <c r="T7" s="16" t="s">
        <v>82</v>
      </c>
      <c r="U7" s="948" t="s">
        <v>748</v>
      </c>
      <c r="V7" s="949"/>
      <c r="W7" s="16" t="s">
        <v>82</v>
      </c>
      <c r="X7" s="948" t="s">
        <v>748</v>
      </c>
      <c r="Y7" s="949"/>
      <c r="Z7" s="16" t="s">
        <v>82</v>
      </c>
      <c r="AA7" s="948" t="s">
        <v>748</v>
      </c>
      <c r="AB7" s="949"/>
      <c r="AC7" s="16" t="s">
        <v>82</v>
      </c>
      <c r="AD7" s="948" t="s">
        <v>748</v>
      </c>
      <c r="AE7" s="949"/>
      <c r="AF7" s="16" t="s">
        <v>82</v>
      </c>
      <c r="AG7" s="948" t="s">
        <v>748</v>
      </c>
      <c r="AH7" s="949"/>
      <c r="AI7" s="17" t="s">
        <v>82</v>
      </c>
    </row>
    <row r="8" spans="2:35" ht="15" customHeight="1" x14ac:dyDescent="0.2">
      <c r="B8" s="817" t="str">
        <f>Index!$B$4</f>
        <v>Cumbria and Lancashire</v>
      </c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820"/>
      <c r="AF8" s="820"/>
      <c r="AG8" s="820"/>
      <c r="AH8" s="820"/>
      <c r="AI8" s="820"/>
    </row>
    <row r="9" spans="2:35" ht="15" customHeight="1" x14ac:dyDescent="0.2">
      <c r="B9" s="2" t="s">
        <v>105</v>
      </c>
      <c r="C9" s="108">
        <f>'Section 11 chart data'!$C$66</f>
        <v>0.20200000000000001</v>
      </c>
      <c r="D9" s="108">
        <f>'Section 11 chart data'!$C$83</f>
        <v>153.881</v>
      </c>
      <c r="E9" s="707">
        <f>'Section 11 chart data'!$D$83</f>
        <v>16.690000000000001</v>
      </c>
      <c r="F9" s="108">
        <f>'Section 11 chart data'!$D$66</f>
        <v>0.30599999999999999</v>
      </c>
      <c r="G9" s="108">
        <f>'Section 11 chart data'!$E$83</f>
        <v>167.83799999999999</v>
      </c>
      <c r="H9" s="707">
        <f>'Section 11 chart data'!$F$83</f>
        <v>16.510000000000002</v>
      </c>
      <c r="I9" s="108">
        <f>'Section 11 chart data'!$E$66</f>
        <v>0.27700000000000002</v>
      </c>
      <c r="J9" s="108">
        <f>'Section 11 chart data'!$G$83</f>
        <v>61.006</v>
      </c>
      <c r="K9" s="707">
        <f>'Section 11 chart data'!$H$83</f>
        <v>24.92</v>
      </c>
      <c r="L9" s="108">
        <f>'Section 11 chart data'!$F$66</f>
        <v>0.17199999999999999</v>
      </c>
      <c r="M9" s="108">
        <f>'Section 11 chart data'!$I$83</f>
        <v>94.503</v>
      </c>
      <c r="N9" s="707">
        <f>'Section 11 chart data'!$J$83</f>
        <v>31.67</v>
      </c>
      <c r="O9" s="108">
        <f>'Section 11 chart data'!$G$66</f>
        <v>0.44</v>
      </c>
      <c r="P9" s="108">
        <f>'Section 11 chart data'!$K$83</f>
        <v>41.994</v>
      </c>
      <c r="Q9" s="707">
        <f>'Section 11 chart data'!$L$83</f>
        <v>25.46</v>
      </c>
      <c r="R9" s="108">
        <f>'Section 11 chart data'!$H$66</f>
        <v>0.89700000000000002</v>
      </c>
      <c r="S9" s="108">
        <f>'Section 11 chart data'!$M$83</f>
        <v>46.180999999999997</v>
      </c>
      <c r="T9" s="707">
        <f>'Section 11 chart data'!$N$83</f>
        <v>15.12</v>
      </c>
      <c r="U9" s="108">
        <f>'Section 11 chart data'!$I$66</f>
        <v>7.2649999999999997</v>
      </c>
      <c r="V9" s="108">
        <f>'Section 11 chart data'!$O$83</f>
        <v>67.045000000000002</v>
      </c>
      <c r="W9" s="707">
        <f>'Section 11 chart data'!$P$83</f>
        <v>26.03</v>
      </c>
      <c r="X9" s="108">
        <f>'Section 11 chart data'!$J$66</f>
        <v>1.4870000000000001</v>
      </c>
      <c r="Y9" s="108">
        <f>'Section 11 chart data'!$Q$83</f>
        <v>102.124</v>
      </c>
      <c r="Z9" s="707">
        <f>'Section 11 chart data'!$R$83</f>
        <v>42.15</v>
      </c>
      <c r="AA9" s="108">
        <f>'Section 11 chart data'!$K$66</f>
        <v>2.597</v>
      </c>
      <c r="AB9" s="108">
        <f>'Section 11 chart data'!$S$83</f>
        <v>53.963000000000001</v>
      </c>
      <c r="AC9" s="707">
        <f>'Section 11 chart data'!$T$83</f>
        <v>13.71</v>
      </c>
      <c r="AD9" s="108">
        <f>'Section 11 chart data'!$L$66</f>
        <v>2.7480000000000002</v>
      </c>
      <c r="AE9" s="108">
        <f>'Section 11 chart data'!$U$83</f>
        <v>61.670999999999999</v>
      </c>
      <c r="AF9" s="707">
        <f>'Section 11 chart data'!$V$83</f>
        <v>14.9</v>
      </c>
      <c r="AG9" s="108">
        <f>'Section 11 chart data'!$M$66</f>
        <v>2.488</v>
      </c>
      <c r="AH9" s="108">
        <f>'Section 11 chart data'!$W$83</f>
        <v>67.144999999999996</v>
      </c>
      <c r="AI9" s="707">
        <f>'Section 11 chart data'!$X$83</f>
        <v>11.24</v>
      </c>
    </row>
    <row r="10" spans="2:35" ht="15" customHeight="1" x14ac:dyDescent="0.2">
      <c r="B10" s="1" t="s">
        <v>94</v>
      </c>
      <c r="C10" s="110">
        <f>'Section 11 chart data'!$C$67</f>
        <v>1.0999999999999999E-2</v>
      </c>
      <c r="D10" s="110">
        <f>'Section 11 chart data'!$C$84</f>
        <v>73.983000000000004</v>
      </c>
      <c r="E10" s="708">
        <f>'Section 11 chart data'!$D$84</f>
        <v>30</v>
      </c>
      <c r="F10" s="110">
        <f>'Section 11 chart data'!$D$67</f>
        <v>2.4E-2</v>
      </c>
      <c r="G10" s="110">
        <f>'Section 11 chart data'!$E$84</f>
        <v>81.863</v>
      </c>
      <c r="H10" s="708">
        <f>'Section 11 chart data'!$F$84</f>
        <v>29.67</v>
      </c>
      <c r="I10" s="110">
        <f>'Section 11 chart data'!$E$67</f>
        <v>2.5000000000000001E-2</v>
      </c>
      <c r="J10" s="110">
        <f>'Section 11 chart data'!$G$84</f>
        <v>12.67</v>
      </c>
      <c r="K10" s="708">
        <f>'Section 11 chart data'!$H$84</f>
        <v>23.17</v>
      </c>
      <c r="L10" s="110">
        <f>'Section 11 chart data'!$F$67</f>
        <v>1.0999999999999999E-2</v>
      </c>
      <c r="M10" s="110">
        <f>'Section 11 chart data'!$I$84</f>
        <v>67.239000000000004</v>
      </c>
      <c r="N10" s="708">
        <f>'Section 11 chart data'!$J$84</f>
        <v>43.32</v>
      </c>
      <c r="O10" s="110">
        <f>'Section 11 chart data'!$G$67</f>
        <v>2.4E-2</v>
      </c>
      <c r="P10" s="110">
        <f>'Section 11 chart data'!$K$84</f>
        <v>15.955</v>
      </c>
      <c r="Q10" s="708">
        <f>'Section 11 chart data'!$L$84</f>
        <v>48.67</v>
      </c>
      <c r="R10" s="110">
        <f>'Section 11 chart data'!$H$67</f>
        <v>6.0999999999999999E-2</v>
      </c>
      <c r="S10" s="110">
        <f>'Section 11 chart data'!$M$84</f>
        <v>13.515000000000001</v>
      </c>
      <c r="T10" s="708">
        <f>'Section 11 chart data'!$N$84</f>
        <v>29.59</v>
      </c>
      <c r="U10" s="110">
        <f>'Section 11 chart data'!$I$67</f>
        <v>5.3970000000000002</v>
      </c>
      <c r="V10" s="110">
        <f>'Section 11 chart data'!$O$84</f>
        <v>17.367999999999999</v>
      </c>
      <c r="W10" s="708">
        <f>'Section 11 chart data'!$P$84</f>
        <v>53.86</v>
      </c>
      <c r="X10" s="110">
        <f>'Section 11 chart data'!$J$67</f>
        <v>0.20799999999999999</v>
      </c>
      <c r="Y10" s="110">
        <f>'Section 11 chart data'!$Q$84</f>
        <v>55.225000000000001</v>
      </c>
      <c r="Z10" s="708">
        <f>'Section 11 chart data'!$R$84</f>
        <v>76.09</v>
      </c>
      <c r="AA10" s="110">
        <f>'Section 11 chart data'!$K$67</f>
        <v>0.32800000000000001</v>
      </c>
      <c r="AB10" s="110">
        <f>'Section 11 chart data'!$S$84</f>
        <v>12.268000000000001</v>
      </c>
      <c r="AC10" s="708">
        <f>'Section 11 chart data'!$T$84</f>
        <v>23.47</v>
      </c>
      <c r="AD10" s="110">
        <f>'Section 11 chart data'!$L$67</f>
        <v>0.373</v>
      </c>
      <c r="AE10" s="110">
        <f>'Section 11 chart data'!$U$84</f>
        <v>16.145</v>
      </c>
      <c r="AF10" s="708">
        <f>'Section 11 chart data'!$V$84</f>
        <v>31.26</v>
      </c>
      <c r="AG10" s="110">
        <f>'Section 11 chart data'!$M$67</f>
        <v>0.47899999999999998</v>
      </c>
      <c r="AH10" s="110">
        <f>'Section 11 chart data'!$W$84</f>
        <v>12.986000000000001</v>
      </c>
      <c r="AI10" s="708">
        <f>'Section 11 chart data'!$X$84</f>
        <v>19.239999999999998</v>
      </c>
    </row>
    <row r="11" spans="2:35" ht="15" customHeight="1" x14ac:dyDescent="0.2">
      <c r="B11" s="1" t="s">
        <v>95</v>
      </c>
      <c r="C11" s="110">
        <f>'Section 11 chart data'!$C$68</f>
        <v>5.3999999999999999E-2</v>
      </c>
      <c r="D11" s="110">
        <f>'Section 11 chart data'!$C$85</f>
        <v>5.7489999999999997</v>
      </c>
      <c r="E11" s="708">
        <f>'Section 11 chart data'!$D$85</f>
        <v>31.16</v>
      </c>
      <c r="F11" s="110">
        <f>'Section 11 chart data'!$D$68</f>
        <v>9.6000000000000002E-2</v>
      </c>
      <c r="G11" s="110">
        <f>'Section 11 chart data'!$E$85</f>
        <v>12.404</v>
      </c>
      <c r="H11" s="708">
        <f>'Section 11 chart data'!$F$85</f>
        <v>40.619999999999997</v>
      </c>
      <c r="I11" s="110">
        <f>'Section 11 chart data'!$E$68</f>
        <v>3.6999999999999998E-2</v>
      </c>
      <c r="J11" s="110">
        <f>'Section 11 chart data'!$G$85</f>
        <v>9.2439999999999998</v>
      </c>
      <c r="K11" s="708">
        <f>'Section 11 chart data'!$H$85</f>
        <v>41.94</v>
      </c>
      <c r="L11" s="110">
        <f>'Section 11 chart data'!$F$68</f>
        <v>5.0000000000000001E-3</v>
      </c>
      <c r="M11" s="110">
        <f>'Section 11 chart data'!$I$85</f>
        <v>12.835000000000001</v>
      </c>
      <c r="N11" s="708">
        <f>'Section 11 chart data'!$J$85</f>
        <v>55.4</v>
      </c>
      <c r="O11" s="110">
        <f>'Section 11 chart data'!$G$68</f>
        <v>5.6000000000000001E-2</v>
      </c>
      <c r="P11" s="110">
        <f>'Section 11 chart data'!$K$85</f>
        <v>11.836</v>
      </c>
      <c r="Q11" s="708">
        <f>'Section 11 chart data'!$L$85</f>
        <v>57.4</v>
      </c>
      <c r="R11" s="110">
        <f>'Section 11 chart data'!$H$68</f>
        <v>5.0999999999999997E-2</v>
      </c>
      <c r="S11" s="110">
        <f>'Section 11 chart data'!$M$85</f>
        <v>7.8540000000000001</v>
      </c>
      <c r="T11" s="708">
        <f>'Section 11 chart data'!$N$85</f>
        <v>37.549999999999997</v>
      </c>
      <c r="U11" s="110">
        <f>'Section 11 chart data'!$I$68</f>
        <v>0.25700000000000001</v>
      </c>
      <c r="V11" s="110">
        <f>'Section 11 chart data'!$O$85</f>
        <v>16.405999999999999</v>
      </c>
      <c r="W11" s="708">
        <f>'Section 11 chart data'!$P$85</f>
        <v>85.12</v>
      </c>
      <c r="X11" s="110">
        <f>'Section 11 chart data'!$J$68</f>
        <v>0.35899999999999999</v>
      </c>
      <c r="Y11" s="110">
        <f>'Section 11 chart data'!$Q$85</f>
        <v>14.832000000000001</v>
      </c>
      <c r="Z11" s="708">
        <f>'Section 11 chart data'!$R$85</f>
        <v>56.4</v>
      </c>
      <c r="AA11" s="110">
        <f>'Section 11 chart data'!$K$68</f>
        <v>0.72599999999999998</v>
      </c>
      <c r="AB11" s="110">
        <f>'Section 11 chart data'!$S$85</f>
        <v>8.4390000000000001</v>
      </c>
      <c r="AC11" s="708">
        <f>'Section 11 chart data'!$T$85</f>
        <v>45.6</v>
      </c>
      <c r="AD11" s="110">
        <f>'Section 11 chart data'!$L$68</f>
        <v>0.48899999999999999</v>
      </c>
      <c r="AE11" s="110">
        <f>'Section 11 chart data'!$U$85</f>
        <v>4.0490000000000004</v>
      </c>
      <c r="AF11" s="708">
        <f>'Section 11 chart data'!$V$85</f>
        <v>39.89</v>
      </c>
      <c r="AG11" s="110">
        <f>'Section 11 chart data'!$M$68</f>
        <v>0.56100000000000005</v>
      </c>
      <c r="AH11" s="110">
        <f>'Section 11 chart data'!$W$85</f>
        <v>3.76</v>
      </c>
      <c r="AI11" s="708">
        <f>'Section 11 chart data'!$X$85</f>
        <v>26.57</v>
      </c>
    </row>
    <row r="12" spans="2:35" ht="15" customHeight="1" x14ac:dyDescent="0.2">
      <c r="B12" s="1" t="s">
        <v>96</v>
      </c>
      <c r="C12" s="110">
        <f>'Section 11 chart data'!$C$69</f>
        <v>3.0000000000000001E-3</v>
      </c>
      <c r="D12" s="110">
        <f>'Section 11 chart data'!$C$86</f>
        <v>26.155999999999999</v>
      </c>
      <c r="E12" s="708">
        <f>'Section 11 chart data'!$D$86</f>
        <v>30.8</v>
      </c>
      <c r="F12" s="110">
        <f>'Section 11 chart data'!$D$69</f>
        <v>1.7999999999999999E-2</v>
      </c>
      <c r="G12" s="110">
        <f>'Section 11 chart data'!$E$86</f>
        <v>15.824999999999999</v>
      </c>
      <c r="H12" s="708">
        <f>'Section 11 chart data'!$F$86</f>
        <v>28.51</v>
      </c>
      <c r="I12" s="110">
        <f>'Section 11 chart data'!$E$69</f>
        <v>6.0000000000000001E-3</v>
      </c>
      <c r="J12" s="110">
        <f>'Section 11 chart data'!$G$86</f>
        <v>22.956</v>
      </c>
      <c r="K12" s="708">
        <f>'Section 11 chart data'!$H$86</f>
        <v>61.94</v>
      </c>
      <c r="L12" s="110">
        <f>'Section 11 chart data'!$F$69</f>
        <v>3.0000000000000001E-3</v>
      </c>
      <c r="M12" s="110">
        <f>'Section 11 chart data'!$I$86</f>
        <v>2.8580000000000001</v>
      </c>
      <c r="N12" s="708">
        <f>'Section 11 chart data'!$J$86</f>
        <v>46.75</v>
      </c>
      <c r="O12" s="110">
        <f>'Section 11 chart data'!$G$69</f>
        <v>0</v>
      </c>
      <c r="P12" s="110">
        <f>'Section 11 chart data'!$K$86</f>
        <v>2.2010000000000001</v>
      </c>
      <c r="Q12" s="708">
        <f>'Section 11 chart data'!$L$86</f>
        <v>42.93</v>
      </c>
      <c r="R12" s="110">
        <f>'Section 11 chart data'!$H$69</f>
        <v>7.0000000000000001E-3</v>
      </c>
      <c r="S12" s="110">
        <f>'Section 11 chart data'!$M$86</f>
        <v>3.7189999999999999</v>
      </c>
      <c r="T12" s="708">
        <f>'Section 11 chart data'!$N$86</f>
        <v>37.619999999999997</v>
      </c>
      <c r="U12" s="110">
        <f>'Section 11 chart data'!$I$69</f>
        <v>4.2000000000000003E-2</v>
      </c>
      <c r="V12" s="110">
        <f>'Section 11 chart data'!$O$86</f>
        <v>4.9630000000000001</v>
      </c>
      <c r="W12" s="708">
        <f>'Section 11 chart data'!$P$86</f>
        <v>30.03</v>
      </c>
      <c r="X12" s="110">
        <f>'Section 11 chart data'!$J$69</f>
        <v>3.2000000000000001E-2</v>
      </c>
      <c r="Y12" s="110">
        <f>'Section 11 chart data'!$Q$86</f>
        <v>6.1379999999999999</v>
      </c>
      <c r="Z12" s="708">
        <f>'Section 11 chart data'!$R$86</f>
        <v>27.68</v>
      </c>
      <c r="AA12" s="110">
        <f>'Section 11 chart data'!$K$69</f>
        <v>9.1999999999999998E-2</v>
      </c>
      <c r="AB12" s="110">
        <f>'Section 11 chart data'!$S$86</f>
        <v>7.3010000000000002</v>
      </c>
      <c r="AC12" s="708">
        <f>'Section 11 chart data'!$T$86</f>
        <v>35.99</v>
      </c>
      <c r="AD12" s="110">
        <f>'Section 11 chart data'!$L$69</f>
        <v>5.0000000000000001E-3</v>
      </c>
      <c r="AE12" s="110">
        <f>'Section 11 chart data'!$U$86</f>
        <v>13.936999999999999</v>
      </c>
      <c r="AF12" s="708">
        <f>'Section 11 chart data'!$V$86</f>
        <v>36.020000000000003</v>
      </c>
      <c r="AG12" s="110">
        <f>'Section 11 chart data'!$M$69</f>
        <v>5.0000000000000001E-3</v>
      </c>
      <c r="AH12" s="110">
        <f>'Section 11 chart data'!$W$86</f>
        <v>10.961</v>
      </c>
      <c r="AI12" s="708">
        <f>'Section 11 chart data'!$X$86</f>
        <v>27.79</v>
      </c>
    </row>
    <row r="13" spans="2:35" ht="15" customHeight="1" x14ac:dyDescent="0.2">
      <c r="B13" s="1" t="s">
        <v>97</v>
      </c>
      <c r="C13" s="110">
        <f>'Section 11 chart data'!$C$70</f>
        <v>4.0000000000000001E-3</v>
      </c>
      <c r="D13" s="110">
        <f>'Section 11 chart data'!$C$87</f>
        <v>10.037000000000001</v>
      </c>
      <c r="E13" s="708">
        <f>'Section 11 chart data'!$D$87</f>
        <v>41.01</v>
      </c>
      <c r="F13" s="110">
        <f>'Section 11 chart data'!$D$70</f>
        <v>0</v>
      </c>
      <c r="G13" s="110">
        <f>'Section 11 chart data'!$E$87</f>
        <v>10.189</v>
      </c>
      <c r="H13" s="708">
        <f>'Section 11 chart data'!$F$87</f>
        <v>40.92</v>
      </c>
      <c r="I13" s="110">
        <f>'Section 11 chart data'!$E$70</f>
        <v>3.0000000000000001E-3</v>
      </c>
      <c r="J13" s="110">
        <f>'Section 11 chart data'!$G$87</f>
        <v>3.3759999999999999</v>
      </c>
      <c r="K13" s="708">
        <f>'Section 11 chart data'!$H$87</f>
        <v>29.29</v>
      </c>
      <c r="L13" s="110">
        <f>'Section 11 chart data'!$F$70</f>
        <v>1E-3</v>
      </c>
      <c r="M13" s="110">
        <f>'Section 11 chart data'!$I$87</f>
        <v>1.835</v>
      </c>
      <c r="N13" s="708">
        <f>'Section 11 chart data'!$J$87</f>
        <v>28.37</v>
      </c>
      <c r="O13" s="110">
        <f>'Section 11 chart data'!$G$70</f>
        <v>5.0000000000000001E-3</v>
      </c>
      <c r="P13" s="110">
        <f>'Section 11 chart data'!$K$87</f>
        <v>2.6440000000000001</v>
      </c>
      <c r="Q13" s="708">
        <f>'Section 11 chart data'!$L$87</f>
        <v>34.11</v>
      </c>
      <c r="R13" s="110">
        <f>'Section 11 chart data'!$H$70</f>
        <v>5.3999999999999999E-2</v>
      </c>
      <c r="S13" s="110">
        <f>'Section 11 chart data'!$M$87</f>
        <v>3.2610000000000001</v>
      </c>
      <c r="T13" s="708">
        <f>'Section 11 chart data'!$N$87</f>
        <v>29.92</v>
      </c>
      <c r="U13" s="110">
        <f>'Section 11 chart data'!$I$70</f>
        <v>5.2999999999999999E-2</v>
      </c>
      <c r="V13" s="110">
        <f>'Section 11 chart data'!$O$87</f>
        <v>4.7450000000000001</v>
      </c>
      <c r="W13" s="708">
        <f>'Section 11 chart data'!$P$87</f>
        <v>22.01</v>
      </c>
      <c r="X13" s="110">
        <f>'Section 11 chart data'!$J$70</f>
        <v>7.0000000000000001E-3</v>
      </c>
      <c r="Y13" s="110">
        <f>'Section 11 chart data'!$Q$87</f>
        <v>4.5110000000000001</v>
      </c>
      <c r="Z13" s="708">
        <f>'Section 11 chart data'!$R$87</f>
        <v>27.07</v>
      </c>
      <c r="AA13" s="110">
        <f>'Section 11 chart data'!$K$70</f>
        <v>7.0000000000000001E-3</v>
      </c>
      <c r="AB13" s="110">
        <f>'Section 11 chart data'!$S$87</f>
        <v>4.0579999999999998</v>
      </c>
      <c r="AC13" s="708">
        <f>'Section 11 chart data'!$T$87</f>
        <v>42.22</v>
      </c>
      <c r="AD13" s="110">
        <f>'Section 11 chart data'!$L$70</f>
        <v>7.0000000000000001E-3</v>
      </c>
      <c r="AE13" s="110">
        <f>'Section 11 chart data'!$U$87</f>
        <v>5.6079999999999997</v>
      </c>
      <c r="AF13" s="708">
        <f>'Section 11 chart data'!$V$87</f>
        <v>50.26</v>
      </c>
      <c r="AG13" s="110">
        <f>'Section 11 chart data'!$M$70</f>
        <v>7.0000000000000001E-3</v>
      </c>
      <c r="AH13" s="110">
        <f>'Section 11 chart data'!$W$87</f>
        <v>4.4240000000000004</v>
      </c>
      <c r="AI13" s="708">
        <f>'Section 11 chart data'!$X$87</f>
        <v>38.33</v>
      </c>
    </row>
    <row r="14" spans="2:35" ht="15" customHeight="1" x14ac:dyDescent="0.2">
      <c r="B14" s="1" t="s">
        <v>98</v>
      </c>
      <c r="C14" s="110">
        <f>'Section 11 chart data'!$C$71</f>
        <v>1.2999999999999999E-2</v>
      </c>
      <c r="D14" s="110">
        <f>'Section 11 chart data'!$C$88</f>
        <v>15.124000000000001</v>
      </c>
      <c r="E14" s="708">
        <f>'Section 11 chart data'!$D$88</f>
        <v>21.26</v>
      </c>
      <c r="F14" s="110">
        <f>'Section 11 chart data'!$D$71</f>
        <v>7.0000000000000007E-2</v>
      </c>
      <c r="G14" s="110">
        <f>'Section 11 chart data'!$E$88</f>
        <v>22.321999999999999</v>
      </c>
      <c r="H14" s="708">
        <f>'Section 11 chart data'!$F$88</f>
        <v>28.87</v>
      </c>
      <c r="I14" s="110">
        <f>'Section 11 chart data'!$E$71</f>
        <v>7.9000000000000001E-2</v>
      </c>
      <c r="J14" s="110">
        <f>'Section 11 chart data'!$G$88</f>
        <v>5.04</v>
      </c>
      <c r="K14" s="708">
        <f>'Section 11 chart data'!$H$88</f>
        <v>17.36</v>
      </c>
      <c r="L14" s="110">
        <f>'Section 11 chart data'!$F$71</f>
        <v>4.3999999999999997E-2</v>
      </c>
      <c r="M14" s="110">
        <f>'Section 11 chart data'!$I$88</f>
        <v>4.6769999999999996</v>
      </c>
      <c r="N14" s="708">
        <f>'Section 11 chart data'!$J$88</f>
        <v>27.98</v>
      </c>
      <c r="O14" s="110">
        <f>'Section 11 chart data'!$G$71</f>
        <v>0.191</v>
      </c>
      <c r="P14" s="110">
        <f>'Section 11 chart data'!$K$88</f>
        <v>4.4240000000000004</v>
      </c>
      <c r="Q14" s="708">
        <f>'Section 11 chart data'!$L$88</f>
        <v>20.05</v>
      </c>
      <c r="R14" s="110">
        <f>'Section 11 chart data'!$H$71</f>
        <v>0.36499999999999999</v>
      </c>
      <c r="S14" s="110">
        <f>'Section 11 chart data'!$M$88</f>
        <v>9.0619999999999994</v>
      </c>
      <c r="T14" s="708">
        <f>'Section 11 chart data'!$N$88</f>
        <v>41.83</v>
      </c>
      <c r="U14" s="110">
        <f>'Section 11 chart data'!$I$71</f>
        <v>0.53900000000000003</v>
      </c>
      <c r="V14" s="110">
        <f>'Section 11 chart data'!$O$88</f>
        <v>12.801</v>
      </c>
      <c r="W14" s="708">
        <f>'Section 11 chart data'!$P$88</f>
        <v>17.98</v>
      </c>
      <c r="X14" s="110">
        <f>'Section 11 chart data'!$J$71</f>
        <v>0.39200000000000002</v>
      </c>
      <c r="Y14" s="110">
        <f>'Section 11 chart data'!$Q$88</f>
        <v>10.641999999999999</v>
      </c>
      <c r="Z14" s="708">
        <f>'Section 11 chart data'!$R$88</f>
        <v>19.010000000000002</v>
      </c>
      <c r="AA14" s="110">
        <f>'Section 11 chart data'!$K$71</f>
        <v>1.093</v>
      </c>
      <c r="AB14" s="110">
        <f>'Section 11 chart data'!$S$88</f>
        <v>12.428000000000001</v>
      </c>
      <c r="AC14" s="708">
        <f>'Section 11 chart data'!$T$88</f>
        <v>29.18</v>
      </c>
      <c r="AD14" s="110">
        <f>'Section 11 chart data'!$L$71</f>
        <v>1.571</v>
      </c>
      <c r="AE14" s="110">
        <f>'Section 11 chart data'!$U$88</f>
        <v>10.476000000000001</v>
      </c>
      <c r="AF14" s="708">
        <f>'Section 11 chart data'!$V$88</f>
        <v>20.51</v>
      </c>
      <c r="AG14" s="110">
        <f>'Section 11 chart data'!$M$71</f>
        <v>1.276</v>
      </c>
      <c r="AH14" s="110">
        <f>'Section 11 chart data'!$W$88</f>
        <v>18.350000000000001</v>
      </c>
      <c r="AI14" s="708">
        <f>'Section 11 chart data'!$X$88</f>
        <v>20.79</v>
      </c>
    </row>
    <row r="15" spans="2:35" ht="15" customHeight="1" x14ac:dyDescent="0.2">
      <c r="B15" s="1" t="s">
        <v>99</v>
      </c>
      <c r="C15" s="110">
        <f>'Section 11 chart data'!$C$72</f>
        <v>0</v>
      </c>
      <c r="D15" s="110">
        <f>'Section 11 chart data'!$C$89</f>
        <v>0</v>
      </c>
      <c r="E15" s="708">
        <f>'Section 11 chart data'!$D$89</f>
        <v>0</v>
      </c>
      <c r="F15" s="110">
        <f>'Section 11 chart data'!$D$72</f>
        <v>0</v>
      </c>
      <c r="G15" s="110">
        <f>'Section 11 chart data'!$E$89</f>
        <v>0</v>
      </c>
      <c r="H15" s="708">
        <f>'Section 11 chart data'!$F$89</f>
        <v>0</v>
      </c>
      <c r="I15" s="110">
        <f>'Section 11 chart data'!$E$72</f>
        <v>0</v>
      </c>
      <c r="J15" s="110">
        <f>'Section 11 chart data'!$G$89</f>
        <v>0</v>
      </c>
      <c r="K15" s="708">
        <f>'Section 11 chart data'!$H$89</f>
        <v>0</v>
      </c>
      <c r="L15" s="110">
        <f>'Section 11 chart data'!$F$72</f>
        <v>0</v>
      </c>
      <c r="M15" s="110">
        <f>'Section 11 chart data'!$I$89</f>
        <v>0</v>
      </c>
      <c r="N15" s="708">
        <f>'Section 11 chart data'!$J$89</f>
        <v>0</v>
      </c>
      <c r="O15" s="110">
        <f>'Section 11 chart data'!$G$72</f>
        <v>0</v>
      </c>
      <c r="P15" s="110">
        <f>'Section 11 chart data'!$K$89</f>
        <v>0</v>
      </c>
      <c r="Q15" s="708">
        <f>'Section 11 chart data'!$L$89</f>
        <v>0</v>
      </c>
      <c r="R15" s="110">
        <f>'Section 11 chart data'!$H$72</f>
        <v>0</v>
      </c>
      <c r="S15" s="110">
        <f>'Section 11 chart data'!$M$89</f>
        <v>0</v>
      </c>
      <c r="T15" s="708">
        <f>'Section 11 chart data'!$N$89</f>
        <v>0</v>
      </c>
      <c r="U15" s="110">
        <f>'Section 11 chart data'!$I$72</f>
        <v>0</v>
      </c>
      <c r="V15" s="110">
        <f>'Section 11 chart data'!$O$89</f>
        <v>0</v>
      </c>
      <c r="W15" s="708">
        <f>'Section 11 chart data'!$P$89</f>
        <v>0</v>
      </c>
      <c r="X15" s="110">
        <f>'Section 11 chart data'!$J$72</f>
        <v>0</v>
      </c>
      <c r="Y15" s="110">
        <f>'Section 11 chart data'!$Q$89</f>
        <v>0</v>
      </c>
      <c r="Z15" s="708">
        <f>'Section 11 chart data'!$R$89</f>
        <v>0</v>
      </c>
      <c r="AA15" s="110">
        <f>'Section 11 chart data'!$K$72</f>
        <v>0</v>
      </c>
      <c r="AB15" s="110">
        <f>'Section 11 chart data'!$S$89</f>
        <v>0</v>
      </c>
      <c r="AC15" s="708">
        <f>'Section 11 chart data'!$T$89</f>
        <v>0</v>
      </c>
      <c r="AD15" s="110">
        <f>'Section 11 chart data'!$L$72</f>
        <v>0</v>
      </c>
      <c r="AE15" s="110">
        <f>'Section 11 chart data'!$U$89</f>
        <v>0</v>
      </c>
      <c r="AF15" s="708">
        <f>'Section 11 chart data'!$V$89</f>
        <v>0</v>
      </c>
      <c r="AG15" s="110">
        <f>'Section 11 chart data'!$M$72</f>
        <v>0</v>
      </c>
      <c r="AH15" s="110">
        <f>'Section 11 chart data'!$W$89</f>
        <v>0</v>
      </c>
      <c r="AI15" s="708">
        <f>'Section 11 chart data'!$X$89</f>
        <v>0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2.5099999999999998</v>
      </c>
      <c r="E16" s="708">
        <f>'Section 11 chart data'!$D$90</f>
        <v>35.840000000000003</v>
      </c>
      <c r="F16" s="110">
        <f>'Section 11 chart data'!$D$73</f>
        <v>0</v>
      </c>
      <c r="G16" s="110">
        <f>'Section 11 chart data'!$E$90</f>
        <v>3.6280000000000001</v>
      </c>
      <c r="H16" s="708">
        <f>'Section 11 chart data'!$F$90</f>
        <v>40.06</v>
      </c>
      <c r="I16" s="110">
        <f>'Section 11 chart data'!$E$73</f>
        <v>0</v>
      </c>
      <c r="J16" s="110">
        <f>'Section 11 chart data'!$G$90</f>
        <v>0.85099999999999998</v>
      </c>
      <c r="K16" s="708">
        <f>'Section 11 chart data'!$H$90</f>
        <v>24.87</v>
      </c>
      <c r="L16" s="110">
        <f>'Section 11 chart data'!$F$73</f>
        <v>0</v>
      </c>
      <c r="M16" s="110">
        <f>'Section 11 chart data'!$I$90</f>
        <v>1.5029999999999999</v>
      </c>
      <c r="N16" s="708">
        <f>'Section 11 chart data'!$J$90</f>
        <v>69.099999999999994</v>
      </c>
      <c r="O16" s="110">
        <f>'Section 11 chart data'!$G$73</f>
        <v>0</v>
      </c>
      <c r="P16" s="110">
        <f>'Section 11 chart data'!$K$90</f>
        <v>0.38500000000000001</v>
      </c>
      <c r="Q16" s="708">
        <f>'Section 11 chart data'!$L$90</f>
        <v>18.72</v>
      </c>
      <c r="R16" s="110">
        <f>'Section 11 chart data'!$H$73</f>
        <v>0</v>
      </c>
      <c r="S16" s="110">
        <f>'Section 11 chart data'!$M$90</f>
        <v>0.9</v>
      </c>
      <c r="T16" s="708">
        <f>'Section 11 chart data'!$N$90</f>
        <v>42.23</v>
      </c>
      <c r="U16" s="110">
        <f>'Section 11 chart data'!$I$73</f>
        <v>0</v>
      </c>
      <c r="V16" s="110">
        <f>'Section 11 chart data'!$O$90</f>
        <v>2.13</v>
      </c>
      <c r="W16" s="708">
        <f>'Section 11 chart data'!$P$90</f>
        <v>27.09</v>
      </c>
      <c r="X16" s="110">
        <f>'Section 11 chart data'!$J$73</f>
        <v>0</v>
      </c>
      <c r="Y16" s="110">
        <f>'Section 11 chart data'!$Q$90</f>
        <v>2.3610000000000002</v>
      </c>
      <c r="Z16" s="708">
        <f>'Section 11 chart data'!$R$90</f>
        <v>26.12</v>
      </c>
      <c r="AA16" s="110">
        <f>'Section 11 chart data'!$K$73</f>
        <v>0</v>
      </c>
      <c r="AB16" s="110">
        <f>'Section 11 chart data'!$S$90</f>
        <v>1.2130000000000001</v>
      </c>
      <c r="AC16" s="708">
        <f>'Section 11 chart data'!$T$90</f>
        <v>37.14</v>
      </c>
      <c r="AD16" s="110">
        <f>'Section 11 chart data'!$L$73</f>
        <v>0</v>
      </c>
      <c r="AE16" s="110">
        <f>'Section 11 chart data'!$U$90</f>
        <v>1.3120000000000001</v>
      </c>
      <c r="AF16" s="708">
        <f>'Section 11 chart data'!$V$90</f>
        <v>38.25</v>
      </c>
      <c r="AG16" s="110">
        <f>'Section 11 chart data'!$M$73</f>
        <v>0</v>
      </c>
      <c r="AH16" s="110">
        <f>'Section 11 chart data'!$W$90</f>
        <v>4.3730000000000002</v>
      </c>
      <c r="AI16" s="708">
        <f>'Section 11 chart data'!$X$90</f>
        <v>62.51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0.24199999999999999</v>
      </c>
      <c r="E17" s="708">
        <f>'Section 11 chart data'!$D$91</f>
        <v>53.67</v>
      </c>
      <c r="F17" s="110">
        <f>'Section 11 chart data'!$D$74</f>
        <v>0</v>
      </c>
      <c r="G17" s="110">
        <f>'Section 11 chart data'!$E$91</f>
        <v>0.57099999999999995</v>
      </c>
      <c r="H17" s="708">
        <f>'Section 11 chart data'!$F$91</f>
        <v>33.799999999999997</v>
      </c>
      <c r="I17" s="110">
        <f>'Section 11 chart data'!$E$74</f>
        <v>0</v>
      </c>
      <c r="J17" s="110">
        <f>'Section 11 chart data'!$G$91</f>
        <v>0.63700000000000001</v>
      </c>
      <c r="K17" s="708">
        <f>'Section 11 chart data'!$H$91</f>
        <v>32.270000000000003</v>
      </c>
      <c r="L17" s="110">
        <f>'Section 11 chart data'!$F$74</f>
        <v>0</v>
      </c>
      <c r="M17" s="110">
        <f>'Section 11 chart data'!$I$91</f>
        <v>0.69099999999999995</v>
      </c>
      <c r="N17" s="708">
        <f>'Section 11 chart data'!$J$91</f>
        <v>30.02</v>
      </c>
      <c r="O17" s="110">
        <f>'Section 11 chart data'!$G$74</f>
        <v>0</v>
      </c>
      <c r="P17" s="110">
        <f>'Section 11 chart data'!$K$91</f>
        <v>0.72799999999999998</v>
      </c>
      <c r="Q17" s="708">
        <f>'Section 11 chart data'!$L$91</f>
        <v>27.83</v>
      </c>
      <c r="R17" s="110">
        <f>'Section 11 chart data'!$H$74</f>
        <v>0</v>
      </c>
      <c r="S17" s="110">
        <f>'Section 11 chart data'!$M$91</f>
        <v>0.72099999999999997</v>
      </c>
      <c r="T17" s="708">
        <f>'Section 11 chart data'!$N$91</f>
        <v>27.07</v>
      </c>
      <c r="U17" s="110">
        <f>'Section 11 chart data'!$I$74</f>
        <v>0</v>
      </c>
      <c r="V17" s="110">
        <f>'Section 11 chart data'!$O$91</f>
        <v>0.73899999999999999</v>
      </c>
      <c r="W17" s="708">
        <f>'Section 11 chart data'!$P$91</f>
        <v>26.61</v>
      </c>
      <c r="X17" s="110">
        <f>'Section 11 chart data'!$J$74</f>
        <v>0</v>
      </c>
      <c r="Y17" s="110">
        <f>'Section 11 chart data'!$Q$91</f>
        <v>0.74099999999999999</v>
      </c>
      <c r="Z17" s="708">
        <f>'Section 11 chart data'!$R$91</f>
        <v>26.56</v>
      </c>
      <c r="AA17" s="110">
        <f>'Section 11 chart data'!$K$74</f>
        <v>0</v>
      </c>
      <c r="AB17" s="110">
        <f>'Section 11 chart data'!$S$91</f>
        <v>0.74099999999999999</v>
      </c>
      <c r="AC17" s="708">
        <f>'Section 11 chart data'!$T$91</f>
        <v>26.56</v>
      </c>
      <c r="AD17" s="110">
        <f>'Section 11 chart data'!$L$74</f>
        <v>0</v>
      </c>
      <c r="AE17" s="110">
        <f>'Section 11 chart data'!$U$91</f>
        <v>3.8149999999999999</v>
      </c>
      <c r="AF17" s="708">
        <f>'Section 11 chart data'!$V$91</f>
        <v>68.11</v>
      </c>
      <c r="AG17" s="110">
        <f>'Section 11 chart data'!$M$74</f>
        <v>0</v>
      </c>
      <c r="AH17" s="110">
        <f>'Section 11 chart data'!$W$91</f>
        <v>0.63300000000000001</v>
      </c>
      <c r="AI17" s="708">
        <f>'Section 11 chart data'!$X$91</f>
        <v>28.94</v>
      </c>
    </row>
    <row r="18" spans="2:35" ht="15" customHeight="1" x14ac:dyDescent="0.2">
      <c r="B18" s="1" t="s">
        <v>102</v>
      </c>
      <c r="C18" s="110">
        <f>'Section 11 chart data'!$C$75</f>
        <v>5.0000000000000001E-3</v>
      </c>
      <c r="D18" s="110">
        <f>'Section 11 chart data'!$C$92</f>
        <v>18.170000000000002</v>
      </c>
      <c r="E18" s="708">
        <f>'Section 11 chart data'!$D$92</f>
        <v>41.34</v>
      </c>
      <c r="F18" s="110">
        <f>'Section 11 chart data'!$D$75</f>
        <v>0</v>
      </c>
      <c r="G18" s="110">
        <f>'Section 11 chart data'!$E$92</f>
        <v>18.568999999999999</v>
      </c>
      <c r="H18" s="708">
        <f>'Section 11 chart data'!$F$92</f>
        <v>40.18</v>
      </c>
      <c r="I18" s="110">
        <f>'Section 11 chart data'!$E$75</f>
        <v>1.6E-2</v>
      </c>
      <c r="J18" s="110">
        <f>'Section 11 chart data'!$G$92</f>
        <v>4.0880000000000001</v>
      </c>
      <c r="K18" s="708">
        <f>'Section 11 chart data'!$H$92</f>
        <v>37.409999999999997</v>
      </c>
      <c r="L18" s="110">
        <f>'Section 11 chart data'!$F$75</f>
        <v>0</v>
      </c>
      <c r="M18" s="110">
        <f>'Section 11 chart data'!$I$92</f>
        <v>2.6520000000000001</v>
      </c>
      <c r="N18" s="708">
        <f>'Section 11 chart data'!$J$92</f>
        <v>87.96</v>
      </c>
      <c r="O18" s="110">
        <f>'Section 11 chart data'!$G$75</f>
        <v>5.0000000000000001E-3</v>
      </c>
      <c r="P18" s="110">
        <f>'Section 11 chart data'!$K$92</f>
        <v>0.623</v>
      </c>
      <c r="Q18" s="708">
        <f>'Section 11 chart data'!$L$92</f>
        <v>23.25</v>
      </c>
      <c r="R18" s="110">
        <f>'Section 11 chart data'!$H$75</f>
        <v>2E-3</v>
      </c>
      <c r="S18" s="110">
        <f>'Section 11 chart data'!$M$92</f>
        <v>1.621</v>
      </c>
      <c r="T18" s="708">
        <f>'Section 11 chart data'!$N$92</f>
        <v>28.81</v>
      </c>
      <c r="U18" s="110">
        <f>'Section 11 chart data'!$I$75</f>
        <v>6.3E-2</v>
      </c>
      <c r="V18" s="110">
        <f>'Section 11 chart data'!$O$92</f>
        <v>3.31</v>
      </c>
      <c r="W18" s="708">
        <f>'Section 11 chart data'!$P$92</f>
        <v>25.25</v>
      </c>
      <c r="X18" s="110">
        <f>'Section 11 chart data'!$J$75</f>
        <v>8.0000000000000002E-3</v>
      </c>
      <c r="Y18" s="110">
        <f>'Section 11 chart data'!$Q$92</f>
        <v>2.9710000000000001</v>
      </c>
      <c r="Z18" s="708">
        <f>'Section 11 chart data'!$R$92</f>
        <v>30.43</v>
      </c>
      <c r="AA18" s="110">
        <f>'Section 11 chart data'!$K$75</f>
        <v>4.7E-2</v>
      </c>
      <c r="AB18" s="110">
        <f>'Section 11 chart data'!$S$92</f>
        <v>2.8050000000000002</v>
      </c>
      <c r="AC18" s="708">
        <f>'Section 11 chart data'!$T$92</f>
        <v>30.69</v>
      </c>
      <c r="AD18" s="110">
        <f>'Section 11 chart data'!$L$75</f>
        <v>8.9999999999999993E-3</v>
      </c>
      <c r="AE18" s="110">
        <f>'Section 11 chart data'!$U$92</f>
        <v>2.7229999999999999</v>
      </c>
      <c r="AF18" s="708">
        <f>'Section 11 chart data'!$V$92</f>
        <v>33.21</v>
      </c>
      <c r="AG18" s="110">
        <f>'Section 11 chart data'!$M$75</f>
        <v>8.0000000000000002E-3</v>
      </c>
      <c r="AH18" s="110">
        <f>'Section 11 chart data'!$W$92</f>
        <v>6.3150000000000004</v>
      </c>
      <c r="AI18" s="708">
        <f>'Section 11 chart data'!$X$92</f>
        <v>34.25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4.1000000000000002E-2</v>
      </c>
      <c r="E19" s="708">
        <f>'Section 11 chart data'!$D$93</f>
        <v>47.72</v>
      </c>
      <c r="F19" s="110">
        <f>'Section 11 chart data'!$D$76</f>
        <v>0</v>
      </c>
      <c r="G19" s="110">
        <f>'Section 11 chart data'!$E$93</f>
        <v>0.26900000000000002</v>
      </c>
      <c r="H19" s="708">
        <f>'Section 11 chart data'!$F$93</f>
        <v>41.92</v>
      </c>
      <c r="I19" s="110">
        <f>'Section 11 chart data'!$E$76</f>
        <v>0</v>
      </c>
      <c r="J19" s="110">
        <f>'Section 11 chart data'!$G$93</f>
        <v>0.48599999999999999</v>
      </c>
      <c r="K19" s="708">
        <f>'Section 11 chart data'!$H$93</f>
        <v>28.43</v>
      </c>
      <c r="L19" s="110">
        <f>'Section 11 chart data'!$F$76</f>
        <v>0</v>
      </c>
      <c r="M19" s="110">
        <f>'Section 11 chart data'!$I$93</f>
        <v>0.78300000000000003</v>
      </c>
      <c r="N19" s="708">
        <f>'Section 11 chart data'!$J$93</f>
        <v>26.2</v>
      </c>
      <c r="O19" s="110">
        <f>'Section 11 chart data'!$G$76</f>
        <v>0</v>
      </c>
      <c r="P19" s="110">
        <f>'Section 11 chart data'!$K$93</f>
        <v>0.81599999999999995</v>
      </c>
      <c r="Q19" s="708">
        <f>'Section 11 chart data'!$L$93</f>
        <v>25.28</v>
      </c>
      <c r="R19" s="110">
        <f>'Section 11 chart data'!$H$76</f>
        <v>1E-3</v>
      </c>
      <c r="S19" s="110">
        <f>'Section 11 chart data'!$M$93</f>
        <v>0.81799999999999995</v>
      </c>
      <c r="T19" s="708">
        <f>'Section 11 chart data'!$N$93</f>
        <v>25.2</v>
      </c>
      <c r="U19" s="110">
        <f>'Section 11 chart data'!$I$76</f>
        <v>2E-3</v>
      </c>
      <c r="V19" s="110">
        <f>'Section 11 chart data'!$O$93</f>
        <v>0.81799999999999995</v>
      </c>
      <c r="W19" s="708">
        <f>'Section 11 chart data'!$P$93</f>
        <v>25.2</v>
      </c>
      <c r="X19" s="110">
        <f>'Section 11 chart data'!$J$76</f>
        <v>3.0000000000000001E-3</v>
      </c>
      <c r="Y19" s="110">
        <f>'Section 11 chart data'!$Q$93</f>
        <v>0.81799999999999995</v>
      </c>
      <c r="Z19" s="708">
        <f>'Section 11 chart data'!$R$93</f>
        <v>25.2</v>
      </c>
      <c r="AA19" s="110">
        <f>'Section 11 chart data'!$K$76</f>
        <v>3.0000000000000001E-3</v>
      </c>
      <c r="AB19" s="110">
        <f>'Section 11 chart data'!$S$93</f>
        <v>0.81799999999999995</v>
      </c>
      <c r="AC19" s="708">
        <f>'Section 11 chart data'!$T$93</f>
        <v>25.2</v>
      </c>
      <c r="AD19" s="110">
        <f>'Section 11 chart data'!$L$76</f>
        <v>3.0000000000000001E-3</v>
      </c>
      <c r="AE19" s="110">
        <f>'Section 11 chart data'!$U$93</f>
        <v>0.81799999999999995</v>
      </c>
      <c r="AF19" s="708">
        <f>'Section 11 chart data'!$V$93</f>
        <v>25.2</v>
      </c>
      <c r="AG19" s="110">
        <f>'Section 11 chart data'!$M$76</f>
        <v>3.0000000000000001E-3</v>
      </c>
      <c r="AH19" s="110">
        <f>'Section 11 chart data'!$W$93</f>
        <v>1.7410000000000001</v>
      </c>
      <c r="AI19" s="708">
        <f>'Section 11 chart data'!$X$93</f>
        <v>28.8</v>
      </c>
    </row>
    <row r="20" spans="2:35" ht="15" customHeight="1" x14ac:dyDescent="0.2">
      <c r="B20" s="1" t="s">
        <v>104</v>
      </c>
      <c r="C20" s="110">
        <f>'Section 11 chart data'!$C$77</f>
        <v>0.113</v>
      </c>
      <c r="D20" s="114">
        <f>'Section 11 chart data'!$C$94</f>
        <v>2.1520000000000001</v>
      </c>
      <c r="E20" s="709">
        <f>'Section 11 chart data'!$D$94</f>
        <v>64.150000000000006</v>
      </c>
      <c r="F20" s="110">
        <f>'Section 11 chart data'!$D$77</f>
        <v>9.7000000000000003E-2</v>
      </c>
      <c r="G20" s="114">
        <f>'Section 11 chart data'!$E$94</f>
        <v>2.427</v>
      </c>
      <c r="H20" s="709">
        <f>'Section 11 chart data'!$F$94</f>
        <v>58.2</v>
      </c>
      <c r="I20" s="110">
        <f>'Section 11 chart data'!$E$77</f>
        <v>0.112</v>
      </c>
      <c r="J20" s="114">
        <f>'Section 11 chart data'!$G$94</f>
        <v>1.609</v>
      </c>
      <c r="K20" s="709">
        <f>'Section 11 chart data'!$H$94</f>
        <v>29.44</v>
      </c>
      <c r="L20" s="110">
        <f>'Section 11 chart data'!$F$77</f>
        <v>0.109</v>
      </c>
      <c r="M20" s="114">
        <f>'Section 11 chart data'!$I$94</f>
        <v>1.466</v>
      </c>
      <c r="N20" s="709">
        <f>'Section 11 chart data'!$J$94</f>
        <v>16.079999999999998</v>
      </c>
      <c r="O20" s="110">
        <f>'Section 11 chart data'!$G$77</f>
        <v>0.16</v>
      </c>
      <c r="P20" s="114">
        <f>'Section 11 chart data'!$K$94</f>
        <v>2.21</v>
      </c>
      <c r="Q20" s="709">
        <f>'Section 11 chart data'!$L$94</f>
        <v>18.48</v>
      </c>
      <c r="R20" s="110">
        <f>'Section 11 chart data'!$H$77</f>
        <v>0.35499999999999998</v>
      </c>
      <c r="S20" s="114">
        <f>'Section 11 chart data'!$M$94</f>
        <v>4.4880000000000004</v>
      </c>
      <c r="T20" s="709">
        <f>'Section 11 chart data'!$N$94</f>
        <v>26.77</v>
      </c>
      <c r="U20" s="110">
        <f>'Section 11 chart data'!$I$77</f>
        <v>0.91200000000000003</v>
      </c>
      <c r="V20" s="114">
        <f>'Section 11 chart data'!$O$94</f>
        <v>3.4750000000000001</v>
      </c>
      <c r="W20" s="709">
        <f>'Section 11 chart data'!$P$94</f>
        <v>21.96</v>
      </c>
      <c r="X20" s="110">
        <f>'Section 11 chart data'!$J$77</f>
        <v>0.47799999999999998</v>
      </c>
      <c r="Y20" s="114">
        <f>'Section 11 chart data'!$Q$94</f>
        <v>3.6850000000000001</v>
      </c>
      <c r="Z20" s="709">
        <f>'Section 11 chart data'!$R$94</f>
        <v>21.59</v>
      </c>
      <c r="AA20" s="110">
        <f>'Section 11 chart data'!$K$77</f>
        <v>0.30099999999999999</v>
      </c>
      <c r="AB20" s="114">
        <f>'Section 11 chart data'!$S$94</f>
        <v>3.7269999999999999</v>
      </c>
      <c r="AC20" s="709">
        <f>'Section 11 chart data'!$T$94</f>
        <v>31.76</v>
      </c>
      <c r="AD20" s="110">
        <f>'Section 11 chart data'!$L$77</f>
        <v>0.28999999999999998</v>
      </c>
      <c r="AE20" s="114">
        <f>'Section 11 chart data'!$U$94</f>
        <v>2.6739999999999999</v>
      </c>
      <c r="AF20" s="709">
        <f>'Section 11 chart data'!$V$94</f>
        <v>26.55</v>
      </c>
      <c r="AG20" s="110">
        <f>'Section 11 chart data'!$M$77</f>
        <v>0.14799999999999999</v>
      </c>
      <c r="AH20" s="114">
        <f>'Section 11 chart data'!$W$94</f>
        <v>3.6579999999999999</v>
      </c>
      <c r="AI20" s="709">
        <f>'Section 11 chart data'!$X$94</f>
        <v>25.54</v>
      </c>
    </row>
    <row r="23" spans="2:35" ht="15" customHeight="1" x14ac:dyDescent="0.2">
      <c r="B23" s="956" t="s">
        <v>77</v>
      </c>
      <c r="C23" s="950" t="s">
        <v>331</v>
      </c>
      <c r="D23" s="951"/>
      <c r="E23" s="952"/>
      <c r="F23" s="950" t="s">
        <v>222</v>
      </c>
      <c r="G23" s="951"/>
      <c r="H23" s="951"/>
    </row>
    <row r="24" spans="2:35" ht="15" customHeight="1" x14ac:dyDescent="0.2">
      <c r="B24" s="956"/>
      <c r="C24" s="714" t="s">
        <v>78</v>
      </c>
      <c r="D24" s="953" t="s">
        <v>79</v>
      </c>
      <c r="E24" s="954"/>
      <c r="F24" s="714" t="s">
        <v>78</v>
      </c>
      <c r="G24" s="953" t="s">
        <v>79</v>
      </c>
      <c r="H24" s="955"/>
    </row>
    <row r="25" spans="2:35" ht="30" customHeight="1" x14ac:dyDescent="0.2">
      <c r="B25" s="957"/>
      <c r="C25" s="948" t="s">
        <v>748</v>
      </c>
      <c r="D25" s="949"/>
      <c r="E25" s="16" t="s">
        <v>82</v>
      </c>
      <c r="F25" s="948" t="s">
        <v>748</v>
      </c>
      <c r="G25" s="949"/>
      <c r="H25" s="17" t="s">
        <v>82</v>
      </c>
    </row>
    <row r="26" spans="2:35" ht="15" customHeight="1" x14ac:dyDescent="0.2">
      <c r="B26" s="817" t="str">
        <f>Index!$B$4</f>
        <v>Cumbria and Lancashire</v>
      </c>
      <c r="C26" s="820"/>
      <c r="D26" s="820"/>
      <c r="E26" s="820"/>
      <c r="F26" s="820"/>
      <c r="G26" s="820"/>
      <c r="H26" s="820"/>
    </row>
    <row r="27" spans="2:35" ht="15" customHeight="1" x14ac:dyDescent="0.2">
      <c r="B27" s="2" t="s">
        <v>105</v>
      </c>
      <c r="C27" s="108">
        <f>$C$9</f>
        <v>0.20200000000000001</v>
      </c>
      <c r="D27" s="108">
        <f>$D$9</f>
        <v>153.881</v>
      </c>
      <c r="E27" s="108">
        <f>$E$9</f>
        <v>16.690000000000001</v>
      </c>
      <c r="F27" s="108">
        <f>$F$9</f>
        <v>0.30599999999999999</v>
      </c>
      <c r="G27" s="108">
        <f>$G$9</f>
        <v>167.83799999999999</v>
      </c>
      <c r="H27" s="108">
        <f>$H$9</f>
        <v>16.510000000000002</v>
      </c>
    </row>
    <row r="28" spans="2:35" ht="15" customHeight="1" x14ac:dyDescent="0.2">
      <c r="B28" s="1" t="s">
        <v>94</v>
      </c>
      <c r="C28" s="110">
        <f>$C$10</f>
        <v>1.0999999999999999E-2</v>
      </c>
      <c r="D28" s="110">
        <f>$D$10</f>
        <v>73.983000000000004</v>
      </c>
      <c r="E28" s="708">
        <f>$E$10</f>
        <v>30</v>
      </c>
      <c r="F28" s="110">
        <f>$F$10</f>
        <v>2.4E-2</v>
      </c>
      <c r="G28" s="110">
        <f>$G$10</f>
        <v>81.863</v>
      </c>
      <c r="H28" s="708">
        <f>$H$10</f>
        <v>29.67</v>
      </c>
    </row>
    <row r="29" spans="2:35" ht="15" customHeight="1" x14ac:dyDescent="0.2">
      <c r="B29" s="1" t="s">
        <v>95</v>
      </c>
      <c r="C29" s="110">
        <f>$C$11</f>
        <v>5.3999999999999999E-2</v>
      </c>
      <c r="D29" s="110">
        <f>$D$11</f>
        <v>5.7489999999999997</v>
      </c>
      <c r="E29" s="708">
        <f>$E$11</f>
        <v>31.16</v>
      </c>
      <c r="F29" s="110">
        <f>$F$11</f>
        <v>9.6000000000000002E-2</v>
      </c>
      <c r="G29" s="110">
        <f>$G$11</f>
        <v>12.404</v>
      </c>
      <c r="H29" s="708">
        <f>$H$11</f>
        <v>40.619999999999997</v>
      </c>
    </row>
    <row r="30" spans="2:35" ht="15" customHeight="1" x14ac:dyDescent="0.2">
      <c r="B30" s="1" t="s">
        <v>96</v>
      </c>
      <c r="C30" s="110">
        <f>$C$12</f>
        <v>3.0000000000000001E-3</v>
      </c>
      <c r="D30" s="110">
        <f>$D$12</f>
        <v>26.155999999999999</v>
      </c>
      <c r="E30" s="708">
        <f>$E$12</f>
        <v>30.8</v>
      </c>
      <c r="F30" s="110">
        <f>$F$12</f>
        <v>1.7999999999999999E-2</v>
      </c>
      <c r="G30" s="110">
        <f>$G$12</f>
        <v>15.824999999999999</v>
      </c>
      <c r="H30" s="708">
        <f>$H$12</f>
        <v>28.51</v>
      </c>
    </row>
    <row r="31" spans="2:35" ht="15" customHeight="1" x14ac:dyDescent="0.2">
      <c r="B31" s="1" t="s">
        <v>97</v>
      </c>
      <c r="C31" s="110">
        <f>$C$13</f>
        <v>4.0000000000000001E-3</v>
      </c>
      <c r="D31" s="110">
        <f>$D$13</f>
        <v>10.037000000000001</v>
      </c>
      <c r="E31" s="708">
        <f>$E$13</f>
        <v>41.01</v>
      </c>
      <c r="F31" s="110">
        <f>$F$13</f>
        <v>0</v>
      </c>
      <c r="G31" s="110">
        <f>$G$13</f>
        <v>10.189</v>
      </c>
      <c r="H31" s="708">
        <f>$H$13</f>
        <v>40.92</v>
      </c>
    </row>
    <row r="32" spans="2:35" ht="15" customHeight="1" x14ac:dyDescent="0.2">
      <c r="B32" s="1" t="s">
        <v>98</v>
      </c>
      <c r="C32" s="110">
        <f>$C$14</f>
        <v>1.2999999999999999E-2</v>
      </c>
      <c r="D32" s="110">
        <f>$D$14</f>
        <v>15.124000000000001</v>
      </c>
      <c r="E32" s="708">
        <f>$E$14</f>
        <v>21.26</v>
      </c>
      <c r="F32" s="110">
        <f>$F$14</f>
        <v>7.0000000000000007E-2</v>
      </c>
      <c r="G32" s="110">
        <f>$G$14</f>
        <v>22.321999999999999</v>
      </c>
      <c r="H32" s="708">
        <f>$H$14</f>
        <v>28.87</v>
      </c>
    </row>
    <row r="33" spans="2:8" ht="15" customHeight="1" x14ac:dyDescent="0.2">
      <c r="B33" s="1" t="s">
        <v>99</v>
      </c>
      <c r="C33" s="110">
        <f>$C$15</f>
        <v>0</v>
      </c>
      <c r="D33" s="110">
        <f>$D$15</f>
        <v>0</v>
      </c>
      <c r="E33" s="708">
        <f>$E$15</f>
        <v>0</v>
      </c>
      <c r="F33" s="110">
        <f>$F$15</f>
        <v>0</v>
      </c>
      <c r="G33" s="110">
        <f>$G$15</f>
        <v>0</v>
      </c>
      <c r="H33" s="708">
        <f>$H$15</f>
        <v>0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2.5099999999999998</v>
      </c>
      <c r="E34" s="708">
        <f>$E$16</f>
        <v>35.840000000000003</v>
      </c>
      <c r="F34" s="110">
        <f>$F$16</f>
        <v>0</v>
      </c>
      <c r="G34" s="110">
        <f>$G$16</f>
        <v>3.6280000000000001</v>
      </c>
      <c r="H34" s="708">
        <f>$H$16</f>
        <v>40.06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0.24199999999999999</v>
      </c>
      <c r="E35" s="708">
        <f>$E$17</f>
        <v>53.67</v>
      </c>
      <c r="F35" s="110">
        <f>$F$17</f>
        <v>0</v>
      </c>
      <c r="G35" s="110">
        <f>$G$17</f>
        <v>0.57099999999999995</v>
      </c>
      <c r="H35" s="708">
        <f>$H$17</f>
        <v>33.799999999999997</v>
      </c>
    </row>
    <row r="36" spans="2:8" ht="15" customHeight="1" x14ac:dyDescent="0.2">
      <c r="B36" s="1" t="s">
        <v>102</v>
      </c>
      <c r="C36" s="110">
        <f>$C$18</f>
        <v>5.0000000000000001E-3</v>
      </c>
      <c r="D36" s="110">
        <f>$D$18</f>
        <v>18.170000000000002</v>
      </c>
      <c r="E36" s="708">
        <f>$E$18</f>
        <v>41.34</v>
      </c>
      <c r="F36" s="110">
        <f>$F$18</f>
        <v>0</v>
      </c>
      <c r="G36" s="110">
        <f>$G$18</f>
        <v>18.568999999999999</v>
      </c>
      <c r="H36" s="708">
        <f>$H$18</f>
        <v>40.18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4.1000000000000002E-2</v>
      </c>
      <c r="E37" s="708">
        <f>$E$19</f>
        <v>47.72</v>
      </c>
      <c r="F37" s="110">
        <f>$F$19</f>
        <v>0</v>
      </c>
      <c r="G37" s="110">
        <f>$G$19</f>
        <v>0.26900000000000002</v>
      </c>
      <c r="H37" s="708">
        <f>$H$19</f>
        <v>41.92</v>
      </c>
    </row>
    <row r="38" spans="2:8" ht="15" customHeight="1" x14ac:dyDescent="0.2">
      <c r="B38" s="1" t="s">
        <v>104</v>
      </c>
      <c r="C38" s="110">
        <f>$C$20</f>
        <v>0.113</v>
      </c>
      <c r="D38" s="114">
        <f>$D$20</f>
        <v>2.1520000000000001</v>
      </c>
      <c r="E38" s="709">
        <f>$E$20</f>
        <v>64.150000000000006</v>
      </c>
      <c r="F38" s="110">
        <f>$F$20</f>
        <v>9.7000000000000003E-2</v>
      </c>
      <c r="G38" s="114">
        <f>$G$20</f>
        <v>2.427</v>
      </c>
      <c r="H38" s="709">
        <f>$H$20</f>
        <v>58.2</v>
      </c>
    </row>
    <row r="41" spans="2:8" ht="15" customHeight="1" x14ac:dyDescent="0.2">
      <c r="B41" s="956" t="s">
        <v>77</v>
      </c>
      <c r="C41" s="950" t="s">
        <v>225</v>
      </c>
      <c r="D41" s="951"/>
      <c r="E41" s="952"/>
      <c r="F41" s="950" t="s">
        <v>226</v>
      </c>
      <c r="G41" s="951"/>
      <c r="H41" s="951"/>
    </row>
    <row r="42" spans="2:8" ht="15" customHeight="1" x14ac:dyDescent="0.2">
      <c r="B42" s="956"/>
      <c r="C42" s="714" t="s">
        <v>78</v>
      </c>
      <c r="D42" s="953" t="s">
        <v>79</v>
      </c>
      <c r="E42" s="954"/>
      <c r="F42" s="714" t="s">
        <v>78</v>
      </c>
      <c r="G42" s="953" t="s">
        <v>79</v>
      </c>
      <c r="H42" s="955"/>
    </row>
    <row r="43" spans="2:8" ht="30" customHeight="1" x14ac:dyDescent="0.2">
      <c r="B43" s="957"/>
      <c r="C43" s="948" t="s">
        <v>748</v>
      </c>
      <c r="D43" s="949"/>
      <c r="E43" s="16" t="s">
        <v>82</v>
      </c>
      <c r="F43" s="948" t="s">
        <v>748</v>
      </c>
      <c r="G43" s="949"/>
      <c r="H43" s="17" t="s">
        <v>82</v>
      </c>
    </row>
    <row r="44" spans="2:8" ht="15" customHeight="1" x14ac:dyDescent="0.2">
      <c r="B44" s="817" t="str">
        <f>Index!$B$4</f>
        <v>Cumbria and Lancashire</v>
      </c>
      <c r="C44" s="820"/>
      <c r="D44" s="820"/>
      <c r="E44" s="820"/>
      <c r="F44" s="820"/>
      <c r="G44" s="820"/>
      <c r="H44" s="820"/>
    </row>
    <row r="45" spans="2:8" ht="15" customHeight="1" x14ac:dyDescent="0.2">
      <c r="B45" s="2" t="s">
        <v>105</v>
      </c>
      <c r="C45" s="108">
        <f>$I$9</f>
        <v>0.27700000000000002</v>
      </c>
      <c r="D45" s="108">
        <f>$J$9</f>
        <v>61.006</v>
      </c>
      <c r="E45" s="108">
        <f>$K$9</f>
        <v>24.92</v>
      </c>
      <c r="F45" s="108">
        <f>$L$9</f>
        <v>0.17199999999999999</v>
      </c>
      <c r="G45" s="108">
        <f>$M$9</f>
        <v>94.503</v>
      </c>
      <c r="H45" s="108">
        <f>$N$9</f>
        <v>31.67</v>
      </c>
    </row>
    <row r="46" spans="2:8" ht="15" customHeight="1" x14ac:dyDescent="0.2">
      <c r="B46" s="1" t="s">
        <v>94</v>
      </c>
      <c r="C46" s="110">
        <f>$I$10</f>
        <v>2.5000000000000001E-2</v>
      </c>
      <c r="D46" s="110">
        <f>$J$10</f>
        <v>12.67</v>
      </c>
      <c r="E46" s="708">
        <f>$K$10</f>
        <v>23.17</v>
      </c>
      <c r="F46" s="110">
        <f>$L$10</f>
        <v>1.0999999999999999E-2</v>
      </c>
      <c r="G46" s="110">
        <f>$M$10</f>
        <v>67.239000000000004</v>
      </c>
      <c r="H46" s="708">
        <f>$N$10</f>
        <v>43.32</v>
      </c>
    </row>
    <row r="47" spans="2:8" ht="15" customHeight="1" x14ac:dyDescent="0.2">
      <c r="B47" s="1" t="s">
        <v>95</v>
      </c>
      <c r="C47" s="110">
        <f>$I$11</f>
        <v>3.6999999999999998E-2</v>
      </c>
      <c r="D47" s="110">
        <f>$J$11</f>
        <v>9.2439999999999998</v>
      </c>
      <c r="E47" s="708">
        <f>$K$11</f>
        <v>41.94</v>
      </c>
      <c r="F47" s="110">
        <f>$L$11</f>
        <v>5.0000000000000001E-3</v>
      </c>
      <c r="G47" s="110">
        <f>$M$11</f>
        <v>12.835000000000001</v>
      </c>
      <c r="H47" s="708">
        <f>$N$11</f>
        <v>55.4</v>
      </c>
    </row>
    <row r="48" spans="2:8" ht="15" customHeight="1" x14ac:dyDescent="0.2">
      <c r="B48" s="1" t="s">
        <v>96</v>
      </c>
      <c r="C48" s="110">
        <f>$I$12</f>
        <v>6.0000000000000001E-3</v>
      </c>
      <c r="D48" s="110">
        <f>$J$12</f>
        <v>22.956</v>
      </c>
      <c r="E48" s="708">
        <f>$K$12</f>
        <v>61.94</v>
      </c>
      <c r="F48" s="110">
        <f>$L$12</f>
        <v>3.0000000000000001E-3</v>
      </c>
      <c r="G48" s="110">
        <f>$M$12</f>
        <v>2.8580000000000001</v>
      </c>
      <c r="H48" s="708">
        <f>$N$12</f>
        <v>46.75</v>
      </c>
    </row>
    <row r="49" spans="2:8" ht="15" customHeight="1" x14ac:dyDescent="0.2">
      <c r="B49" s="1" t="s">
        <v>97</v>
      </c>
      <c r="C49" s="110">
        <f>$I$13</f>
        <v>3.0000000000000001E-3</v>
      </c>
      <c r="D49" s="110">
        <f>$J$13</f>
        <v>3.3759999999999999</v>
      </c>
      <c r="E49" s="708">
        <f>$K$13</f>
        <v>29.29</v>
      </c>
      <c r="F49" s="110">
        <f>$L$13</f>
        <v>1E-3</v>
      </c>
      <c r="G49" s="110">
        <f>$M$13</f>
        <v>1.835</v>
      </c>
      <c r="H49" s="708">
        <f>$N$13</f>
        <v>28.37</v>
      </c>
    </row>
    <row r="50" spans="2:8" ht="15" customHeight="1" x14ac:dyDescent="0.2">
      <c r="B50" s="1" t="s">
        <v>98</v>
      </c>
      <c r="C50" s="110">
        <f>$I$14</f>
        <v>7.9000000000000001E-2</v>
      </c>
      <c r="D50" s="110">
        <f>$J$14</f>
        <v>5.04</v>
      </c>
      <c r="E50" s="708">
        <f>$K$14</f>
        <v>17.36</v>
      </c>
      <c r="F50" s="110">
        <f>$L$14</f>
        <v>4.3999999999999997E-2</v>
      </c>
      <c r="G50" s="110">
        <f>$M$14</f>
        <v>4.6769999999999996</v>
      </c>
      <c r="H50" s="708">
        <f>$N$14</f>
        <v>27.98</v>
      </c>
    </row>
    <row r="51" spans="2:8" ht="15" customHeight="1" x14ac:dyDescent="0.2">
      <c r="B51" s="1" t="s">
        <v>99</v>
      </c>
      <c r="C51" s="110">
        <f>$I$15</f>
        <v>0</v>
      </c>
      <c r="D51" s="110">
        <f>$J$15</f>
        <v>0</v>
      </c>
      <c r="E51" s="708">
        <f>$K$15</f>
        <v>0</v>
      </c>
      <c r="F51" s="110">
        <f>$L$15</f>
        <v>0</v>
      </c>
      <c r="G51" s="110">
        <f>$M$15</f>
        <v>0</v>
      </c>
      <c r="H51" s="708">
        <f>$N$15</f>
        <v>0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0.85099999999999998</v>
      </c>
      <c r="E52" s="708">
        <f>$K$16</f>
        <v>24.87</v>
      </c>
      <c r="F52" s="110">
        <f>$L$16</f>
        <v>0</v>
      </c>
      <c r="G52" s="110">
        <f>$M$16</f>
        <v>1.5029999999999999</v>
      </c>
      <c r="H52" s="708">
        <f>$N$16</f>
        <v>69.099999999999994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0.63700000000000001</v>
      </c>
      <c r="E53" s="708">
        <f>$K$17</f>
        <v>32.270000000000003</v>
      </c>
      <c r="F53" s="110">
        <f>$L$17</f>
        <v>0</v>
      </c>
      <c r="G53" s="110">
        <f>$M$17</f>
        <v>0.69099999999999995</v>
      </c>
      <c r="H53" s="708">
        <f>$N$17</f>
        <v>30.02</v>
      </c>
    </row>
    <row r="54" spans="2:8" ht="15" customHeight="1" x14ac:dyDescent="0.2">
      <c r="B54" s="1" t="s">
        <v>102</v>
      </c>
      <c r="C54" s="110">
        <f>$I$18</f>
        <v>1.6E-2</v>
      </c>
      <c r="D54" s="110">
        <f>$J$18</f>
        <v>4.0880000000000001</v>
      </c>
      <c r="E54" s="708">
        <f>$K$18</f>
        <v>37.409999999999997</v>
      </c>
      <c r="F54" s="110">
        <f>$L$18</f>
        <v>0</v>
      </c>
      <c r="G54" s="110">
        <f>$M$18</f>
        <v>2.6520000000000001</v>
      </c>
      <c r="H54" s="708">
        <f>$N$18</f>
        <v>87.96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0.48599999999999999</v>
      </c>
      <c r="E55" s="708">
        <f>$K$19</f>
        <v>28.43</v>
      </c>
      <c r="F55" s="110">
        <f>$L$19</f>
        <v>0</v>
      </c>
      <c r="G55" s="110">
        <f>$M$19</f>
        <v>0.78300000000000003</v>
      </c>
      <c r="H55" s="708">
        <f>$N$19</f>
        <v>26.2</v>
      </c>
    </row>
    <row r="56" spans="2:8" ht="15" customHeight="1" x14ac:dyDescent="0.2">
      <c r="B56" s="1" t="s">
        <v>104</v>
      </c>
      <c r="C56" s="110">
        <f>$I$20</f>
        <v>0.112</v>
      </c>
      <c r="D56" s="114">
        <f>$J$20</f>
        <v>1.609</v>
      </c>
      <c r="E56" s="709">
        <f>$K$20</f>
        <v>29.44</v>
      </c>
      <c r="F56" s="110">
        <f>$L$20</f>
        <v>0.109</v>
      </c>
      <c r="G56" s="114">
        <f>$M$20</f>
        <v>1.466</v>
      </c>
      <c r="H56" s="709">
        <f>$N$20</f>
        <v>16.079999999999998</v>
      </c>
    </row>
    <row r="59" spans="2:8" ht="15" customHeight="1" x14ac:dyDescent="0.2">
      <c r="B59" s="956" t="s">
        <v>77</v>
      </c>
      <c r="C59" s="950" t="s">
        <v>227</v>
      </c>
      <c r="D59" s="951"/>
      <c r="E59" s="952"/>
      <c r="F59" s="950" t="s">
        <v>228</v>
      </c>
      <c r="G59" s="951"/>
      <c r="H59" s="951"/>
    </row>
    <row r="60" spans="2:8" ht="15" customHeight="1" x14ac:dyDescent="0.2">
      <c r="B60" s="956"/>
      <c r="C60" s="714" t="s">
        <v>78</v>
      </c>
      <c r="D60" s="953" t="s">
        <v>79</v>
      </c>
      <c r="E60" s="954"/>
      <c r="F60" s="714" t="s">
        <v>78</v>
      </c>
      <c r="G60" s="953" t="s">
        <v>79</v>
      </c>
      <c r="H60" s="955"/>
    </row>
    <row r="61" spans="2:8" ht="30" customHeight="1" x14ac:dyDescent="0.2">
      <c r="B61" s="957"/>
      <c r="C61" s="948" t="s">
        <v>748</v>
      </c>
      <c r="D61" s="949"/>
      <c r="E61" s="16" t="s">
        <v>82</v>
      </c>
      <c r="F61" s="948" t="s">
        <v>748</v>
      </c>
      <c r="G61" s="949"/>
      <c r="H61" s="17" t="s">
        <v>82</v>
      </c>
    </row>
    <row r="62" spans="2:8" ht="15" customHeight="1" x14ac:dyDescent="0.2">
      <c r="B62" s="817" t="str">
        <f>Index!$B$4</f>
        <v>Cumbria and Lancashire</v>
      </c>
      <c r="C62" s="820"/>
      <c r="D62" s="820"/>
      <c r="E62" s="820"/>
      <c r="F62" s="820"/>
      <c r="G62" s="820"/>
      <c r="H62" s="820"/>
    </row>
    <row r="63" spans="2:8" ht="15" customHeight="1" x14ac:dyDescent="0.2">
      <c r="B63" s="2" t="s">
        <v>105</v>
      </c>
      <c r="C63" s="108">
        <f>$O$9</f>
        <v>0.44</v>
      </c>
      <c r="D63" s="108">
        <f>$P$9</f>
        <v>41.994</v>
      </c>
      <c r="E63" s="108">
        <f>$Q$9</f>
        <v>25.46</v>
      </c>
      <c r="F63" s="108">
        <f>$R$9</f>
        <v>0.89700000000000002</v>
      </c>
      <c r="G63" s="108">
        <f>$S$9</f>
        <v>46.180999999999997</v>
      </c>
      <c r="H63" s="108">
        <f>$T$9</f>
        <v>15.12</v>
      </c>
    </row>
    <row r="64" spans="2:8" ht="15" customHeight="1" x14ac:dyDescent="0.2">
      <c r="B64" s="1" t="s">
        <v>94</v>
      </c>
      <c r="C64" s="110">
        <f>$O$10</f>
        <v>2.4E-2</v>
      </c>
      <c r="D64" s="110">
        <f>$P$10</f>
        <v>15.955</v>
      </c>
      <c r="E64" s="708">
        <f>$Q$10</f>
        <v>48.67</v>
      </c>
      <c r="F64" s="110">
        <f>$R$10</f>
        <v>6.0999999999999999E-2</v>
      </c>
      <c r="G64" s="110">
        <f>$S$10</f>
        <v>13.515000000000001</v>
      </c>
      <c r="H64" s="708">
        <f>$T$10</f>
        <v>29.59</v>
      </c>
    </row>
    <row r="65" spans="2:8" ht="15" customHeight="1" x14ac:dyDescent="0.2">
      <c r="B65" s="1" t="s">
        <v>95</v>
      </c>
      <c r="C65" s="110">
        <f>$O$11</f>
        <v>5.6000000000000001E-2</v>
      </c>
      <c r="D65" s="110">
        <f>$P$11</f>
        <v>11.836</v>
      </c>
      <c r="E65" s="708">
        <f>$Q$11</f>
        <v>57.4</v>
      </c>
      <c r="F65" s="110">
        <f>$R$11</f>
        <v>5.0999999999999997E-2</v>
      </c>
      <c r="G65" s="110">
        <f>$S$11</f>
        <v>7.8540000000000001</v>
      </c>
      <c r="H65" s="708">
        <f>$T$11</f>
        <v>37.549999999999997</v>
      </c>
    </row>
    <row r="66" spans="2:8" ht="15" customHeight="1" x14ac:dyDescent="0.2">
      <c r="B66" s="1" t="s">
        <v>96</v>
      </c>
      <c r="C66" s="110">
        <f>$O$12</f>
        <v>0</v>
      </c>
      <c r="D66" s="110">
        <f>$P$12</f>
        <v>2.2010000000000001</v>
      </c>
      <c r="E66" s="708">
        <f>$Q$12</f>
        <v>42.93</v>
      </c>
      <c r="F66" s="110">
        <f>$R$12</f>
        <v>7.0000000000000001E-3</v>
      </c>
      <c r="G66" s="110">
        <f>$S$12</f>
        <v>3.7189999999999999</v>
      </c>
      <c r="H66" s="708">
        <f>$T$12</f>
        <v>37.619999999999997</v>
      </c>
    </row>
    <row r="67" spans="2:8" ht="15" customHeight="1" x14ac:dyDescent="0.2">
      <c r="B67" s="1" t="s">
        <v>97</v>
      </c>
      <c r="C67" s="110">
        <f>$O$13</f>
        <v>5.0000000000000001E-3</v>
      </c>
      <c r="D67" s="110">
        <f>$P$13</f>
        <v>2.6440000000000001</v>
      </c>
      <c r="E67" s="708">
        <f>$Q$13</f>
        <v>34.11</v>
      </c>
      <c r="F67" s="110">
        <f>$R$13</f>
        <v>5.3999999999999999E-2</v>
      </c>
      <c r="G67" s="110">
        <f>$S$13</f>
        <v>3.2610000000000001</v>
      </c>
      <c r="H67" s="708">
        <f>$T$13</f>
        <v>29.92</v>
      </c>
    </row>
    <row r="68" spans="2:8" ht="15" customHeight="1" x14ac:dyDescent="0.2">
      <c r="B68" s="1" t="s">
        <v>98</v>
      </c>
      <c r="C68" s="110">
        <f>$O$14</f>
        <v>0.191</v>
      </c>
      <c r="D68" s="110">
        <f>$P$14</f>
        <v>4.4240000000000004</v>
      </c>
      <c r="E68" s="708">
        <f>$Q$14</f>
        <v>20.05</v>
      </c>
      <c r="F68" s="110">
        <f>$R$14</f>
        <v>0.36499999999999999</v>
      </c>
      <c r="G68" s="110">
        <f>$S$14</f>
        <v>9.0619999999999994</v>
      </c>
      <c r="H68" s="708">
        <f>$T$14</f>
        <v>41.83</v>
      </c>
    </row>
    <row r="69" spans="2:8" ht="15" customHeight="1" x14ac:dyDescent="0.2">
      <c r="B69" s="1" t="s">
        <v>99</v>
      </c>
      <c r="C69" s="110">
        <f>$O$15</f>
        <v>0</v>
      </c>
      <c r="D69" s="110">
        <f>$P$15</f>
        <v>0</v>
      </c>
      <c r="E69" s="708">
        <f>$Q$15</f>
        <v>0</v>
      </c>
      <c r="F69" s="110">
        <f>$R$15</f>
        <v>0</v>
      </c>
      <c r="G69" s="110">
        <f>$S$15</f>
        <v>0</v>
      </c>
      <c r="H69" s="708">
        <f>$T$15</f>
        <v>0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0.38500000000000001</v>
      </c>
      <c r="E70" s="708">
        <f>$Q$16</f>
        <v>18.72</v>
      </c>
      <c r="F70" s="110">
        <f>$R$16</f>
        <v>0</v>
      </c>
      <c r="G70" s="110">
        <f>$S$16</f>
        <v>0.9</v>
      </c>
      <c r="H70" s="708">
        <f>$T$16</f>
        <v>42.23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0.72799999999999998</v>
      </c>
      <c r="E71" s="708">
        <f>$Q$17</f>
        <v>27.83</v>
      </c>
      <c r="F71" s="110">
        <f>$R$17</f>
        <v>0</v>
      </c>
      <c r="G71" s="110">
        <f>$S$17</f>
        <v>0.72099999999999997</v>
      </c>
      <c r="H71" s="708">
        <f>$T$17</f>
        <v>27.07</v>
      </c>
    </row>
    <row r="72" spans="2:8" ht="15" customHeight="1" x14ac:dyDescent="0.2">
      <c r="B72" s="1" t="s">
        <v>102</v>
      </c>
      <c r="C72" s="110">
        <f>$O$18</f>
        <v>5.0000000000000001E-3</v>
      </c>
      <c r="D72" s="110">
        <f>$P$18</f>
        <v>0.623</v>
      </c>
      <c r="E72" s="708">
        <f>$Q$18</f>
        <v>23.25</v>
      </c>
      <c r="F72" s="110">
        <f>$R$18</f>
        <v>2E-3</v>
      </c>
      <c r="G72" s="110">
        <f>$S$18</f>
        <v>1.621</v>
      </c>
      <c r="H72" s="708">
        <f>$T$18</f>
        <v>28.81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0.81599999999999995</v>
      </c>
      <c r="E73" s="708">
        <f>$Q$19</f>
        <v>25.28</v>
      </c>
      <c r="F73" s="110">
        <f>$R$19</f>
        <v>1E-3</v>
      </c>
      <c r="G73" s="110">
        <f>$S$19</f>
        <v>0.81799999999999995</v>
      </c>
      <c r="H73" s="708">
        <f>$T$19</f>
        <v>25.2</v>
      </c>
    </row>
    <row r="74" spans="2:8" ht="15" customHeight="1" x14ac:dyDescent="0.2">
      <c r="B74" s="1" t="s">
        <v>104</v>
      </c>
      <c r="C74" s="110">
        <f>$O$20</f>
        <v>0.16</v>
      </c>
      <c r="D74" s="114">
        <f>$P$20</f>
        <v>2.21</v>
      </c>
      <c r="E74" s="709">
        <f>$Q$20</f>
        <v>18.48</v>
      </c>
      <c r="F74" s="110">
        <f>$R$20</f>
        <v>0.35499999999999998</v>
      </c>
      <c r="G74" s="114">
        <f>$S$20</f>
        <v>4.4880000000000004</v>
      </c>
      <c r="H74" s="709">
        <f>$T$20</f>
        <v>26.77</v>
      </c>
    </row>
    <row r="77" spans="2:8" ht="15" customHeight="1" x14ac:dyDescent="0.2">
      <c r="B77" s="956" t="s">
        <v>77</v>
      </c>
      <c r="C77" s="950" t="s">
        <v>332</v>
      </c>
      <c r="D77" s="951"/>
      <c r="E77" s="952"/>
      <c r="F77" s="950" t="s">
        <v>333</v>
      </c>
      <c r="G77" s="951"/>
      <c r="H77" s="951"/>
    </row>
    <row r="78" spans="2:8" ht="15" customHeight="1" x14ac:dyDescent="0.2">
      <c r="B78" s="956"/>
      <c r="C78" s="714" t="s">
        <v>78</v>
      </c>
      <c r="D78" s="953" t="s">
        <v>79</v>
      </c>
      <c r="E78" s="954"/>
      <c r="F78" s="714" t="s">
        <v>78</v>
      </c>
      <c r="G78" s="953" t="s">
        <v>79</v>
      </c>
      <c r="H78" s="955"/>
    </row>
    <row r="79" spans="2:8" ht="30" customHeight="1" x14ac:dyDescent="0.2">
      <c r="B79" s="957"/>
      <c r="C79" s="948" t="s">
        <v>748</v>
      </c>
      <c r="D79" s="949"/>
      <c r="E79" s="16" t="s">
        <v>82</v>
      </c>
      <c r="F79" s="948" t="s">
        <v>748</v>
      </c>
      <c r="G79" s="949"/>
      <c r="H79" s="17" t="s">
        <v>82</v>
      </c>
    </row>
    <row r="80" spans="2:8" ht="15" customHeight="1" x14ac:dyDescent="0.2">
      <c r="B80" s="817" t="str">
        <f>Index!$B$4</f>
        <v>Cumbria and Lancashire</v>
      </c>
      <c r="C80" s="820"/>
      <c r="D80" s="820"/>
      <c r="E80" s="820"/>
      <c r="F80" s="820"/>
      <c r="G80" s="820"/>
      <c r="H80" s="820"/>
    </row>
    <row r="81" spans="2:8" ht="15" customHeight="1" x14ac:dyDescent="0.2">
      <c r="B81" s="2" t="s">
        <v>105</v>
      </c>
      <c r="C81" s="108">
        <f>$U$9</f>
        <v>7.2649999999999997</v>
      </c>
      <c r="D81" s="108">
        <f>$V$9</f>
        <v>67.045000000000002</v>
      </c>
      <c r="E81" s="108">
        <f>$W$9</f>
        <v>26.03</v>
      </c>
      <c r="F81" s="108">
        <f>$X$9</f>
        <v>1.4870000000000001</v>
      </c>
      <c r="G81" s="108">
        <f>$Y$9</f>
        <v>102.124</v>
      </c>
      <c r="H81" s="108">
        <f>$Z$9</f>
        <v>42.15</v>
      </c>
    </row>
    <row r="82" spans="2:8" ht="15" customHeight="1" x14ac:dyDescent="0.2">
      <c r="B82" s="1" t="s">
        <v>94</v>
      </c>
      <c r="C82" s="110">
        <f>$U$10</f>
        <v>5.3970000000000002</v>
      </c>
      <c r="D82" s="110">
        <f>$V$10</f>
        <v>17.367999999999999</v>
      </c>
      <c r="E82" s="708">
        <f>$W$10</f>
        <v>53.86</v>
      </c>
      <c r="F82" s="110">
        <f>$X$10</f>
        <v>0.20799999999999999</v>
      </c>
      <c r="G82" s="110">
        <f>$Y$10</f>
        <v>55.225000000000001</v>
      </c>
      <c r="H82" s="708">
        <f>$Z$10</f>
        <v>76.09</v>
      </c>
    </row>
    <row r="83" spans="2:8" ht="15" customHeight="1" x14ac:dyDescent="0.2">
      <c r="B83" s="1" t="s">
        <v>95</v>
      </c>
      <c r="C83" s="110">
        <f>$U$11</f>
        <v>0.25700000000000001</v>
      </c>
      <c r="D83" s="110">
        <f>$V$11</f>
        <v>16.405999999999999</v>
      </c>
      <c r="E83" s="708">
        <f>$W$11</f>
        <v>85.12</v>
      </c>
      <c r="F83" s="110">
        <f>$X$11</f>
        <v>0.35899999999999999</v>
      </c>
      <c r="G83" s="110">
        <f>$Y$11</f>
        <v>14.832000000000001</v>
      </c>
      <c r="H83" s="708">
        <f>$Z$11</f>
        <v>56.4</v>
      </c>
    </row>
    <row r="84" spans="2:8" ht="15" customHeight="1" x14ac:dyDescent="0.2">
      <c r="B84" s="1" t="s">
        <v>96</v>
      </c>
      <c r="C84" s="110">
        <f>$U$12</f>
        <v>4.2000000000000003E-2</v>
      </c>
      <c r="D84" s="110">
        <f>$V$12</f>
        <v>4.9630000000000001</v>
      </c>
      <c r="E84" s="708">
        <f>$W$12</f>
        <v>30.03</v>
      </c>
      <c r="F84" s="110">
        <f>$X$12</f>
        <v>3.2000000000000001E-2</v>
      </c>
      <c r="G84" s="110">
        <f>$Y$12</f>
        <v>6.1379999999999999</v>
      </c>
      <c r="H84" s="708">
        <f>$Z$12</f>
        <v>27.68</v>
      </c>
    </row>
    <row r="85" spans="2:8" ht="15" customHeight="1" x14ac:dyDescent="0.2">
      <c r="B85" s="1" t="s">
        <v>97</v>
      </c>
      <c r="C85" s="110">
        <f>$U$13</f>
        <v>5.2999999999999999E-2</v>
      </c>
      <c r="D85" s="110">
        <f>$V$13</f>
        <v>4.7450000000000001</v>
      </c>
      <c r="E85" s="708">
        <f>$W$13</f>
        <v>22.01</v>
      </c>
      <c r="F85" s="110">
        <f>$X$13</f>
        <v>7.0000000000000001E-3</v>
      </c>
      <c r="G85" s="110">
        <f>$Y$13</f>
        <v>4.5110000000000001</v>
      </c>
      <c r="H85" s="708">
        <f>$Z$13</f>
        <v>27.07</v>
      </c>
    </row>
    <row r="86" spans="2:8" ht="15" customHeight="1" x14ac:dyDescent="0.2">
      <c r="B86" s="1" t="s">
        <v>98</v>
      </c>
      <c r="C86" s="110">
        <f>$U$14</f>
        <v>0.53900000000000003</v>
      </c>
      <c r="D86" s="110">
        <f>$V$14</f>
        <v>12.801</v>
      </c>
      <c r="E86" s="708">
        <f>$W$14</f>
        <v>17.98</v>
      </c>
      <c r="F86" s="110">
        <f>$X$14</f>
        <v>0.39200000000000002</v>
      </c>
      <c r="G86" s="110">
        <f>$Y$14</f>
        <v>10.641999999999999</v>
      </c>
      <c r="H86" s="708">
        <f>$Z$14</f>
        <v>19.010000000000002</v>
      </c>
    </row>
    <row r="87" spans="2:8" ht="15" customHeight="1" x14ac:dyDescent="0.2">
      <c r="B87" s="1" t="s">
        <v>99</v>
      </c>
      <c r="C87" s="110">
        <f>$U$15</f>
        <v>0</v>
      </c>
      <c r="D87" s="110">
        <f>$V$15</f>
        <v>0</v>
      </c>
      <c r="E87" s="708">
        <f>$W$15</f>
        <v>0</v>
      </c>
      <c r="F87" s="110">
        <f>$X$15</f>
        <v>0</v>
      </c>
      <c r="G87" s="110">
        <f>$Y$15</f>
        <v>0</v>
      </c>
      <c r="H87" s="708">
        <f>$Z$15</f>
        <v>0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2.13</v>
      </c>
      <c r="E88" s="708">
        <f>$W$16</f>
        <v>27.09</v>
      </c>
      <c r="F88" s="110">
        <f>$X$16</f>
        <v>0</v>
      </c>
      <c r="G88" s="110">
        <f>$Y$16</f>
        <v>2.3610000000000002</v>
      </c>
      <c r="H88" s="708">
        <f>$Z$16</f>
        <v>26.12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0.73899999999999999</v>
      </c>
      <c r="E89" s="708">
        <f>$W$17</f>
        <v>26.61</v>
      </c>
      <c r="F89" s="110">
        <f>$X$17</f>
        <v>0</v>
      </c>
      <c r="G89" s="110">
        <f>$Y$17</f>
        <v>0.74099999999999999</v>
      </c>
      <c r="H89" s="708">
        <f>$Z$17</f>
        <v>26.56</v>
      </c>
    </row>
    <row r="90" spans="2:8" ht="15" customHeight="1" x14ac:dyDescent="0.2">
      <c r="B90" s="1" t="s">
        <v>102</v>
      </c>
      <c r="C90" s="110">
        <f>$U$18</f>
        <v>6.3E-2</v>
      </c>
      <c r="D90" s="110">
        <f>$V$18</f>
        <v>3.31</v>
      </c>
      <c r="E90" s="708">
        <f>$W$18</f>
        <v>25.25</v>
      </c>
      <c r="F90" s="110">
        <f>$X$18</f>
        <v>8.0000000000000002E-3</v>
      </c>
      <c r="G90" s="110">
        <f>$Y$18</f>
        <v>2.9710000000000001</v>
      </c>
      <c r="H90" s="708">
        <f>$Z$18</f>
        <v>30.43</v>
      </c>
    </row>
    <row r="91" spans="2:8" ht="15" customHeight="1" x14ac:dyDescent="0.2">
      <c r="B91" s="1" t="s">
        <v>103</v>
      </c>
      <c r="C91" s="110">
        <f>$U$19</f>
        <v>2E-3</v>
      </c>
      <c r="D91" s="110">
        <f>$V$19</f>
        <v>0.81799999999999995</v>
      </c>
      <c r="E91" s="708">
        <f>$W$19</f>
        <v>25.2</v>
      </c>
      <c r="F91" s="110">
        <f>$X$19</f>
        <v>3.0000000000000001E-3</v>
      </c>
      <c r="G91" s="110">
        <f>$Y$19</f>
        <v>0.81799999999999995</v>
      </c>
      <c r="H91" s="708">
        <f>$Z$19</f>
        <v>25.2</v>
      </c>
    </row>
    <row r="92" spans="2:8" ht="15" customHeight="1" x14ac:dyDescent="0.2">
      <c r="B92" s="1" t="s">
        <v>104</v>
      </c>
      <c r="C92" s="110">
        <f>$U$20</f>
        <v>0.91200000000000003</v>
      </c>
      <c r="D92" s="114">
        <f>$V$20</f>
        <v>3.4750000000000001</v>
      </c>
      <c r="E92" s="709">
        <f>$W$20</f>
        <v>21.96</v>
      </c>
      <c r="F92" s="110">
        <f>$X$20</f>
        <v>0.47799999999999998</v>
      </c>
      <c r="G92" s="114">
        <f>$Y$20</f>
        <v>3.6850000000000001</v>
      </c>
      <c r="H92" s="709">
        <f>$Z$20</f>
        <v>21.59</v>
      </c>
    </row>
    <row r="95" spans="2:8" ht="15" customHeight="1" x14ac:dyDescent="0.2">
      <c r="B95" s="956" t="s">
        <v>77</v>
      </c>
      <c r="C95" s="950" t="s">
        <v>231</v>
      </c>
      <c r="D95" s="951"/>
      <c r="E95" s="952"/>
      <c r="F95" s="950" t="s">
        <v>232</v>
      </c>
      <c r="G95" s="951"/>
      <c r="H95" s="951"/>
    </row>
    <row r="96" spans="2:8" ht="15" customHeight="1" x14ac:dyDescent="0.2">
      <c r="B96" s="956"/>
      <c r="C96" s="714" t="s">
        <v>78</v>
      </c>
      <c r="D96" s="953" t="s">
        <v>79</v>
      </c>
      <c r="E96" s="954"/>
      <c r="F96" s="714" t="s">
        <v>78</v>
      </c>
      <c r="G96" s="953" t="s">
        <v>79</v>
      </c>
      <c r="H96" s="955"/>
    </row>
    <row r="97" spans="2:8" ht="30" customHeight="1" x14ac:dyDescent="0.2">
      <c r="B97" s="957"/>
      <c r="C97" s="948" t="s">
        <v>748</v>
      </c>
      <c r="D97" s="949"/>
      <c r="E97" s="16" t="s">
        <v>82</v>
      </c>
      <c r="F97" s="948" t="s">
        <v>748</v>
      </c>
      <c r="G97" s="949"/>
      <c r="H97" s="17" t="s">
        <v>82</v>
      </c>
    </row>
    <row r="98" spans="2:8" ht="15" customHeight="1" x14ac:dyDescent="0.2">
      <c r="B98" s="817" t="str">
        <f>Index!$B$4</f>
        <v>Cumbria and Lancashire</v>
      </c>
      <c r="C98" s="820"/>
      <c r="D98" s="820"/>
      <c r="E98" s="820"/>
      <c r="F98" s="820"/>
      <c r="G98" s="820"/>
      <c r="H98" s="820"/>
    </row>
    <row r="99" spans="2:8" ht="15" customHeight="1" x14ac:dyDescent="0.2">
      <c r="B99" s="2" t="s">
        <v>105</v>
      </c>
      <c r="C99" s="108">
        <f>$AA$9</f>
        <v>2.597</v>
      </c>
      <c r="D99" s="108">
        <f>$AB$9</f>
        <v>53.963000000000001</v>
      </c>
      <c r="E99" s="108">
        <f>$AC$9</f>
        <v>13.71</v>
      </c>
      <c r="F99" s="108">
        <f>$AD$9</f>
        <v>2.7480000000000002</v>
      </c>
      <c r="G99" s="108">
        <f>$AE$9</f>
        <v>61.670999999999999</v>
      </c>
      <c r="H99" s="108">
        <f>$AF$9</f>
        <v>14.9</v>
      </c>
    </row>
    <row r="100" spans="2:8" ht="15" customHeight="1" x14ac:dyDescent="0.2">
      <c r="B100" s="1" t="s">
        <v>94</v>
      </c>
      <c r="C100" s="110">
        <f>$AA$10</f>
        <v>0.32800000000000001</v>
      </c>
      <c r="D100" s="110">
        <f>$AB$10</f>
        <v>12.268000000000001</v>
      </c>
      <c r="E100" s="708">
        <f>$AC$10</f>
        <v>23.47</v>
      </c>
      <c r="F100" s="110">
        <f>$AD$10</f>
        <v>0.373</v>
      </c>
      <c r="G100" s="110">
        <f>$AE$10</f>
        <v>16.145</v>
      </c>
      <c r="H100" s="708">
        <f>$AF$10</f>
        <v>31.26</v>
      </c>
    </row>
    <row r="101" spans="2:8" ht="15" customHeight="1" x14ac:dyDescent="0.2">
      <c r="B101" s="1" t="s">
        <v>95</v>
      </c>
      <c r="C101" s="110">
        <f>$AA$11</f>
        <v>0.72599999999999998</v>
      </c>
      <c r="D101" s="110">
        <f>$AB$11</f>
        <v>8.4390000000000001</v>
      </c>
      <c r="E101" s="708">
        <f>$AC$11</f>
        <v>45.6</v>
      </c>
      <c r="F101" s="110">
        <f>$AD$11</f>
        <v>0.48899999999999999</v>
      </c>
      <c r="G101" s="110">
        <f>$AE$11</f>
        <v>4.0490000000000004</v>
      </c>
      <c r="H101" s="708">
        <f>$AF$11</f>
        <v>39.89</v>
      </c>
    </row>
    <row r="102" spans="2:8" ht="15" customHeight="1" x14ac:dyDescent="0.2">
      <c r="B102" s="1" t="s">
        <v>96</v>
      </c>
      <c r="C102" s="110">
        <f>$AA$12</f>
        <v>9.1999999999999998E-2</v>
      </c>
      <c r="D102" s="110">
        <f>$AB$12</f>
        <v>7.3010000000000002</v>
      </c>
      <c r="E102" s="708">
        <f>$AC$12</f>
        <v>35.99</v>
      </c>
      <c r="F102" s="110">
        <f>$AD$12</f>
        <v>5.0000000000000001E-3</v>
      </c>
      <c r="G102" s="110">
        <f>$AE$12</f>
        <v>13.936999999999999</v>
      </c>
      <c r="H102" s="708">
        <f>$AF$12</f>
        <v>36.020000000000003</v>
      </c>
    </row>
    <row r="103" spans="2:8" ht="15" customHeight="1" x14ac:dyDescent="0.2">
      <c r="B103" s="1" t="s">
        <v>97</v>
      </c>
      <c r="C103" s="110">
        <f>$AA$13</f>
        <v>7.0000000000000001E-3</v>
      </c>
      <c r="D103" s="110">
        <f>$AB$13</f>
        <v>4.0579999999999998</v>
      </c>
      <c r="E103" s="708">
        <f>$AC$13</f>
        <v>42.22</v>
      </c>
      <c r="F103" s="110">
        <f>$AD$13</f>
        <v>7.0000000000000001E-3</v>
      </c>
      <c r="G103" s="110">
        <f>$AE$13</f>
        <v>5.6079999999999997</v>
      </c>
      <c r="H103" s="708">
        <f>$AF$13</f>
        <v>50.26</v>
      </c>
    </row>
    <row r="104" spans="2:8" ht="15" customHeight="1" x14ac:dyDescent="0.2">
      <c r="B104" s="1" t="s">
        <v>98</v>
      </c>
      <c r="C104" s="110">
        <f>$AA$14</f>
        <v>1.093</v>
      </c>
      <c r="D104" s="110">
        <f>$AB$14</f>
        <v>12.428000000000001</v>
      </c>
      <c r="E104" s="708">
        <f>$AC$14</f>
        <v>29.18</v>
      </c>
      <c r="F104" s="110">
        <f>$AD$14</f>
        <v>1.571</v>
      </c>
      <c r="G104" s="110">
        <f>$AE$14</f>
        <v>10.476000000000001</v>
      </c>
      <c r="H104" s="708">
        <f>$AF$14</f>
        <v>20.51</v>
      </c>
    </row>
    <row r="105" spans="2:8" ht="15" customHeight="1" x14ac:dyDescent="0.2">
      <c r="B105" s="1" t="s">
        <v>99</v>
      </c>
      <c r="C105" s="110">
        <f>$AA$15</f>
        <v>0</v>
      </c>
      <c r="D105" s="110">
        <f>$AB$15</f>
        <v>0</v>
      </c>
      <c r="E105" s="708">
        <f>$AC$15</f>
        <v>0</v>
      </c>
      <c r="F105" s="110">
        <f>$AD$15</f>
        <v>0</v>
      </c>
      <c r="G105" s="110">
        <f>$AE$15</f>
        <v>0</v>
      </c>
      <c r="H105" s="708">
        <f>$AF$15</f>
        <v>0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1.2130000000000001</v>
      </c>
      <c r="E106" s="708">
        <f>$AC$16</f>
        <v>37.14</v>
      </c>
      <c r="F106" s="110">
        <f>$AD$16</f>
        <v>0</v>
      </c>
      <c r="G106" s="110">
        <f>$AE$16</f>
        <v>1.3120000000000001</v>
      </c>
      <c r="H106" s="708">
        <f>$AF$16</f>
        <v>38.25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0.74099999999999999</v>
      </c>
      <c r="E107" s="708">
        <f>$AC$17</f>
        <v>26.56</v>
      </c>
      <c r="F107" s="110">
        <f>$AD$17</f>
        <v>0</v>
      </c>
      <c r="G107" s="110">
        <f>$AE$17</f>
        <v>3.8149999999999999</v>
      </c>
      <c r="H107" s="708">
        <f>$AF$17</f>
        <v>68.11</v>
      </c>
    </row>
    <row r="108" spans="2:8" ht="15" customHeight="1" x14ac:dyDescent="0.2">
      <c r="B108" s="1" t="s">
        <v>102</v>
      </c>
      <c r="C108" s="110">
        <f>$AA$18</f>
        <v>4.7E-2</v>
      </c>
      <c r="D108" s="110">
        <f>$AB$18</f>
        <v>2.8050000000000002</v>
      </c>
      <c r="E108" s="708">
        <f>$AC$18</f>
        <v>30.69</v>
      </c>
      <c r="F108" s="110">
        <f>$AD$18</f>
        <v>8.9999999999999993E-3</v>
      </c>
      <c r="G108" s="110">
        <f>$AE$18</f>
        <v>2.7229999999999999</v>
      </c>
      <c r="H108" s="708">
        <f>$AF$18</f>
        <v>33.21</v>
      </c>
    </row>
    <row r="109" spans="2:8" ht="15" customHeight="1" x14ac:dyDescent="0.2">
      <c r="B109" s="1" t="s">
        <v>103</v>
      </c>
      <c r="C109" s="110">
        <f>$AA$19</f>
        <v>3.0000000000000001E-3</v>
      </c>
      <c r="D109" s="110">
        <f>$AB$19</f>
        <v>0.81799999999999995</v>
      </c>
      <c r="E109" s="708">
        <f>$AC$19</f>
        <v>25.2</v>
      </c>
      <c r="F109" s="110">
        <f>$AD$19</f>
        <v>3.0000000000000001E-3</v>
      </c>
      <c r="G109" s="110">
        <f>$AE$19</f>
        <v>0.81799999999999995</v>
      </c>
      <c r="H109" s="708">
        <f>$AF$19</f>
        <v>25.2</v>
      </c>
    </row>
    <row r="110" spans="2:8" ht="15" customHeight="1" x14ac:dyDescent="0.2">
      <c r="B110" s="1" t="s">
        <v>104</v>
      </c>
      <c r="C110" s="110">
        <f>$AA$20</f>
        <v>0.30099999999999999</v>
      </c>
      <c r="D110" s="114">
        <f>$AB$20</f>
        <v>3.7269999999999999</v>
      </c>
      <c r="E110" s="709">
        <f>$AC$20</f>
        <v>31.76</v>
      </c>
      <c r="F110" s="110">
        <f>$AD$20</f>
        <v>0.28999999999999998</v>
      </c>
      <c r="G110" s="114">
        <f>$AE$20</f>
        <v>2.6739999999999999</v>
      </c>
      <c r="H110" s="709">
        <f>$AF$20</f>
        <v>26.55</v>
      </c>
    </row>
    <row r="113" spans="2:5" ht="15" customHeight="1" x14ac:dyDescent="0.2">
      <c r="B113" s="956" t="s">
        <v>77</v>
      </c>
      <c r="C113" s="950" t="s">
        <v>233</v>
      </c>
      <c r="D113" s="951"/>
      <c r="E113" s="951"/>
    </row>
    <row r="114" spans="2:5" ht="15" customHeight="1" x14ac:dyDescent="0.2">
      <c r="B114" s="956"/>
      <c r="C114" s="714" t="s">
        <v>78</v>
      </c>
      <c r="D114" s="953" t="s">
        <v>79</v>
      </c>
      <c r="E114" s="955"/>
    </row>
    <row r="115" spans="2:5" ht="30" customHeight="1" x14ac:dyDescent="0.2">
      <c r="B115" s="957"/>
      <c r="C115" s="948" t="s">
        <v>748</v>
      </c>
      <c r="D115" s="949"/>
      <c r="E115" s="17" t="s">
        <v>82</v>
      </c>
    </row>
    <row r="116" spans="2:5" ht="15" customHeight="1" x14ac:dyDescent="0.2">
      <c r="B116" s="817" t="str">
        <f>Index!$B$4</f>
        <v>Cumbria and Lancashire</v>
      </c>
      <c r="C116" s="820"/>
      <c r="D116" s="820"/>
      <c r="E116" s="820"/>
    </row>
    <row r="117" spans="2:5" ht="15" customHeight="1" x14ac:dyDescent="0.2">
      <c r="B117" s="2" t="s">
        <v>105</v>
      </c>
      <c r="C117" s="108">
        <f>$AG$9</f>
        <v>2.488</v>
      </c>
      <c r="D117" s="108">
        <f>$AH$9</f>
        <v>67.144999999999996</v>
      </c>
      <c r="E117" s="108">
        <f>$AI$9</f>
        <v>11.24</v>
      </c>
    </row>
    <row r="118" spans="2:5" ht="15" customHeight="1" x14ac:dyDescent="0.2">
      <c r="B118" s="1" t="s">
        <v>94</v>
      </c>
      <c r="C118" s="110">
        <f>$AG$10</f>
        <v>0.47899999999999998</v>
      </c>
      <c r="D118" s="110">
        <f>$AH$10</f>
        <v>12.986000000000001</v>
      </c>
      <c r="E118" s="708">
        <f>$AI$10</f>
        <v>19.239999999999998</v>
      </c>
    </row>
    <row r="119" spans="2:5" ht="15" customHeight="1" x14ac:dyDescent="0.2">
      <c r="B119" s="1" t="s">
        <v>95</v>
      </c>
      <c r="C119" s="110">
        <f>$AG$11</f>
        <v>0.56100000000000005</v>
      </c>
      <c r="D119" s="110">
        <f>$AH$11</f>
        <v>3.76</v>
      </c>
      <c r="E119" s="708">
        <f>$AI$11</f>
        <v>26.57</v>
      </c>
    </row>
    <row r="120" spans="2:5" ht="15" customHeight="1" x14ac:dyDescent="0.2">
      <c r="B120" s="1" t="s">
        <v>96</v>
      </c>
      <c r="C120" s="110">
        <f>$AG$12</f>
        <v>5.0000000000000001E-3</v>
      </c>
      <c r="D120" s="110">
        <f>$AH$12</f>
        <v>10.961</v>
      </c>
      <c r="E120" s="708">
        <f>$AI$12</f>
        <v>27.79</v>
      </c>
    </row>
    <row r="121" spans="2:5" ht="15" customHeight="1" x14ac:dyDescent="0.2">
      <c r="B121" s="1" t="s">
        <v>97</v>
      </c>
      <c r="C121" s="110">
        <f>$AG$13</f>
        <v>7.0000000000000001E-3</v>
      </c>
      <c r="D121" s="110">
        <f>$AH$13</f>
        <v>4.4240000000000004</v>
      </c>
      <c r="E121" s="708">
        <f>$AI$13</f>
        <v>38.33</v>
      </c>
    </row>
    <row r="122" spans="2:5" ht="15" customHeight="1" x14ac:dyDescent="0.2">
      <c r="B122" s="1" t="s">
        <v>98</v>
      </c>
      <c r="C122" s="110">
        <f>$AG$14</f>
        <v>1.276</v>
      </c>
      <c r="D122" s="110">
        <f>$AH$14</f>
        <v>18.350000000000001</v>
      </c>
      <c r="E122" s="708">
        <f>$AI$14</f>
        <v>20.79</v>
      </c>
    </row>
    <row r="123" spans="2:5" ht="15" customHeight="1" x14ac:dyDescent="0.2">
      <c r="B123" s="1" t="s">
        <v>99</v>
      </c>
      <c r="C123" s="110">
        <f>$AG$15</f>
        <v>0</v>
      </c>
      <c r="D123" s="110">
        <f>$AH$15</f>
        <v>0</v>
      </c>
      <c r="E123" s="708">
        <f>$AI$15</f>
        <v>0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4.3730000000000002</v>
      </c>
      <c r="E124" s="708">
        <f>$AI$16</f>
        <v>62.51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0.63300000000000001</v>
      </c>
      <c r="E125" s="708">
        <f>$AI$17</f>
        <v>28.94</v>
      </c>
    </row>
    <row r="126" spans="2:5" ht="15" customHeight="1" x14ac:dyDescent="0.2">
      <c r="B126" s="1" t="s">
        <v>102</v>
      </c>
      <c r="C126" s="110">
        <f>$AG$18</f>
        <v>8.0000000000000002E-3</v>
      </c>
      <c r="D126" s="110">
        <f>$AH$18</f>
        <v>6.3150000000000004</v>
      </c>
      <c r="E126" s="708">
        <f>$AI$18</f>
        <v>34.25</v>
      </c>
    </row>
    <row r="127" spans="2:5" ht="15" customHeight="1" x14ac:dyDescent="0.2">
      <c r="B127" s="1" t="s">
        <v>103</v>
      </c>
      <c r="C127" s="110">
        <f>$AG$19</f>
        <v>3.0000000000000001E-3</v>
      </c>
      <c r="D127" s="110">
        <f>$AH$19</f>
        <v>1.7410000000000001</v>
      </c>
      <c r="E127" s="708">
        <f>$AI$19</f>
        <v>28.8</v>
      </c>
    </row>
    <row r="128" spans="2:5" ht="15" customHeight="1" x14ac:dyDescent="0.2">
      <c r="B128" s="1" t="s">
        <v>104</v>
      </c>
      <c r="C128" s="110">
        <f>$AG$20</f>
        <v>0.14799999999999999</v>
      </c>
      <c r="D128" s="114">
        <f>$AH$20</f>
        <v>3.6579999999999999</v>
      </c>
      <c r="E128" s="709">
        <f>$AI$20</f>
        <v>25.54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4" operator="between" id="{72AC8A54-D18D-42C2-B62B-518CA29D0E7E}">
            <xm:f>Sheet1!$D$4</xm:f>
            <xm:f>Sheet1!$E$4</xm:f>
            <x14:dxf>
              <font>
                <color rgb="FF7C7C7C"/>
              </font>
              <numFmt numFmtId="173" formatCode="&quot;&lt; 1&quot;"/>
            </x14:dxf>
          </x14:cfRule>
          <xm:sqref>C9:D20 F9:G20 I9:J20 L9:M20 O9:P20 R9:S20 U9:V20 X9:Y20 AA9:AB20 AD9:AE20 AG9:AH20</xm:sqref>
        </x14:conditionalFormatting>
        <x14:conditionalFormatting xmlns:xm="http://schemas.microsoft.com/office/excel/2006/main">
          <x14:cfRule type="cellIs" priority="23" operator="between" id="{2AC5202D-9657-49D0-97A9-B8C2D443DB5C}">
            <xm:f>Sheet1!$D$4</xm:f>
            <xm:f>Sheet1!$E$4</xm:f>
            <x14:dxf>
              <font>
                <color rgb="FF7C7C7C"/>
              </font>
              <numFmt numFmtId="173" formatCode="&quot;&lt; 1&quot;"/>
            </x14:dxf>
          </x14:cfRule>
          <xm:sqref>C27:D38 F27:G38 C45:D56 F45:G56 C63:D74 F63:G74 C81:D92 F81:G92 C99:D110 F99:G110 C117:D128</xm:sqref>
        </x14:conditionalFormatting>
        <x14:conditionalFormatting xmlns:xm="http://schemas.microsoft.com/office/excel/2006/main">
          <x14:cfRule type="expression" priority="22" id="{3CFFD237-BC05-41EB-9ADC-52DC69833FB6}">
            <xm:f>IF($E9&gt;Sheet1!$F$4,1,)</xm:f>
            <x14:dxf>
              <font>
                <color rgb="FF7C7C7C"/>
              </font>
            </x14:dxf>
          </x14:cfRule>
          <xm:sqref>D9:E20</xm:sqref>
        </x14:conditionalFormatting>
        <x14:conditionalFormatting xmlns:xm="http://schemas.microsoft.com/office/excel/2006/main">
          <x14:cfRule type="expression" priority="21" id="{0A46670F-0C66-4224-85D8-013AA3BA4D28}">
            <xm:f>IF($H9&gt;Sheet1!$F$4,1,)</xm:f>
            <x14:dxf>
              <font>
                <color rgb="FF7C7C7C"/>
              </font>
            </x14:dxf>
          </x14:cfRule>
          <xm:sqref>G9:H20</xm:sqref>
        </x14:conditionalFormatting>
        <x14:conditionalFormatting xmlns:xm="http://schemas.microsoft.com/office/excel/2006/main">
          <x14:cfRule type="expression" priority="20" id="{1E47C942-4A65-452A-AD91-880302748D5E}">
            <xm:f>IF($K9&gt;Sheet1!$F$4,1,)</xm:f>
            <x14:dxf>
              <font>
                <color rgb="FF7C7C7C"/>
              </font>
            </x14:dxf>
          </x14:cfRule>
          <xm:sqref>J9:K20</xm:sqref>
        </x14:conditionalFormatting>
        <x14:conditionalFormatting xmlns:xm="http://schemas.microsoft.com/office/excel/2006/main">
          <x14:cfRule type="expression" priority="19" id="{2E2939EB-6883-4EE1-9168-DC8818662823}">
            <xm:f>IF($N9&gt;Sheet1!$F$4,1,)</xm:f>
            <x14:dxf>
              <font>
                <color rgb="FF7C7C7C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18" id="{172387B4-C53E-439B-BA07-730F56450090}">
            <xm:f>IF($Q9&gt;Sheet1!$F$4,1,)</xm:f>
            <x14:dxf>
              <font>
                <color rgb="FF7C7C7C"/>
              </font>
            </x14:dxf>
          </x14:cfRule>
          <xm:sqref>P9:Q20</xm:sqref>
        </x14:conditionalFormatting>
        <x14:conditionalFormatting xmlns:xm="http://schemas.microsoft.com/office/excel/2006/main">
          <x14:cfRule type="expression" priority="17" id="{82C3FDAB-0382-412A-9517-66B6D9E42DD7}">
            <xm:f>IF($T9&gt;Sheet1!$F$4,1,)</xm:f>
            <x14:dxf>
              <font>
                <color rgb="FF7C7C7C"/>
              </font>
            </x14:dxf>
          </x14:cfRule>
          <xm:sqref>S9:T20</xm:sqref>
        </x14:conditionalFormatting>
        <x14:conditionalFormatting xmlns:xm="http://schemas.microsoft.com/office/excel/2006/main">
          <x14:cfRule type="expression" priority="16" id="{DE8F89F6-BE0A-4DBB-95D8-0079FDDE4769}">
            <xm:f>IF($W9&gt;Sheet1!$F$4,1,)</xm:f>
            <x14:dxf>
              <font>
                <color rgb="FF7C7C7C"/>
              </font>
            </x14:dxf>
          </x14:cfRule>
          <xm:sqref>V9:W20</xm:sqref>
        </x14:conditionalFormatting>
        <x14:conditionalFormatting xmlns:xm="http://schemas.microsoft.com/office/excel/2006/main">
          <x14:cfRule type="expression" priority="15" id="{599A0F9A-BFCC-48A7-A91E-8152FB8FF874}">
            <xm:f>IF($Z9&gt;Sheet1!$F$4,1,)</xm:f>
            <x14:dxf>
              <font>
                <color rgb="FF7C7C7C"/>
              </font>
            </x14:dxf>
          </x14:cfRule>
          <xm:sqref>Y9:Z20</xm:sqref>
        </x14:conditionalFormatting>
        <x14:conditionalFormatting xmlns:xm="http://schemas.microsoft.com/office/excel/2006/main">
          <x14:cfRule type="expression" priority="14" id="{52D65D2E-D5B2-40C0-8B19-1FDB8B110AA4}">
            <xm:f>IF($AC9&gt;Sheet1!$F$4,1,)</xm:f>
            <x14:dxf>
              <font>
                <color rgb="FF7C7C7C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13" id="{B091E2CA-59AA-4745-A4BD-55FF8989AD15}">
            <xm:f>IF($AF9&gt;Sheet1!$F$4,1,)</xm:f>
            <x14:dxf>
              <font>
                <color rgb="FF7C7C7C"/>
              </font>
            </x14:dxf>
          </x14:cfRule>
          <xm:sqref>AE9:AF20</xm:sqref>
        </x14:conditionalFormatting>
        <x14:conditionalFormatting xmlns:xm="http://schemas.microsoft.com/office/excel/2006/main">
          <x14:cfRule type="expression" priority="12" id="{0629C918-C25D-4249-9C3B-DCEBF03FC918}">
            <xm:f>IF($AI9&gt;Sheet1!$F$4,1,)</xm:f>
            <x14:dxf>
              <font>
                <color rgb="FF7C7C7C"/>
              </font>
            </x14:dxf>
          </x14:cfRule>
          <xm:sqref>AH9:AI20</xm:sqref>
        </x14:conditionalFormatting>
        <x14:conditionalFormatting xmlns:xm="http://schemas.microsoft.com/office/excel/2006/main">
          <x14:cfRule type="expression" priority="11" id="{CA9F979B-F1BB-40FA-88F0-39DC66D443A6}">
            <xm:f>IF($E27&gt;Sheet1!$F$4,1,)</xm:f>
            <x14:dxf>
              <font>
                <color rgb="FF7C7C7C"/>
              </font>
            </x14:dxf>
          </x14:cfRule>
          <xm:sqref>D27:E38</xm:sqref>
        </x14:conditionalFormatting>
        <x14:conditionalFormatting xmlns:xm="http://schemas.microsoft.com/office/excel/2006/main">
          <x14:cfRule type="expression" priority="10" id="{3D8CA7CF-A7DC-488D-8FDD-CB4807A507A7}">
            <xm:f>IF($H9&gt;Sheet1!$F$4,1,)</xm:f>
            <x14:dxf>
              <font>
                <color rgb="FF7C7C7C"/>
              </font>
            </x14:dxf>
          </x14:cfRule>
          <xm:sqref>G27:H38</xm:sqref>
        </x14:conditionalFormatting>
        <x14:conditionalFormatting xmlns:xm="http://schemas.microsoft.com/office/excel/2006/main">
          <x14:cfRule type="expression" priority="9" id="{F106560C-F2B6-4B91-AAE9-C69D5E43F857}">
            <xm:f>IF($E45&gt;Sheet1!$F$4,1,)</xm:f>
            <x14:dxf>
              <font>
                <color rgb="FF7C7C7C"/>
              </font>
            </x14:dxf>
          </x14:cfRule>
          <xm:sqref>D45:E56</xm:sqref>
        </x14:conditionalFormatting>
        <x14:conditionalFormatting xmlns:xm="http://schemas.microsoft.com/office/excel/2006/main">
          <x14:cfRule type="expression" priority="8" id="{F76FB504-C51C-4C92-A2C5-A429F5627BCB}">
            <xm:f>IF($H45&gt;Sheet1!$F$4,1,)</xm:f>
            <x14:dxf>
              <font>
                <color rgb="FF7C7C7C"/>
              </font>
            </x14:dxf>
          </x14:cfRule>
          <xm:sqref>G45:H56</xm:sqref>
        </x14:conditionalFormatting>
        <x14:conditionalFormatting xmlns:xm="http://schemas.microsoft.com/office/excel/2006/main">
          <x14:cfRule type="expression" priority="7" id="{F3EA2D3C-3834-4D3E-A679-8F9F9AE01F4E}">
            <xm:f>IF($E63&gt;Sheet1!$F$4,1,)</xm:f>
            <x14:dxf>
              <font>
                <color rgb="FF7C7C7C"/>
              </font>
            </x14:dxf>
          </x14:cfRule>
          <xm:sqref>D63:E74</xm:sqref>
        </x14:conditionalFormatting>
        <x14:conditionalFormatting xmlns:xm="http://schemas.microsoft.com/office/excel/2006/main">
          <x14:cfRule type="expression" priority="6" id="{C1AAE9C5-C495-41F4-9371-C617BB32A6B5}">
            <xm:f>IF($H63&gt;Sheet1!$F$4,1,)</xm:f>
            <x14:dxf>
              <font>
                <color rgb="FF7C7C7C"/>
              </font>
            </x14:dxf>
          </x14:cfRule>
          <xm:sqref>G63:H74</xm:sqref>
        </x14:conditionalFormatting>
        <x14:conditionalFormatting xmlns:xm="http://schemas.microsoft.com/office/excel/2006/main">
          <x14:cfRule type="expression" priority="5" id="{5DDAE637-EC1E-44B3-A9CB-D5BDE0A92955}">
            <xm:f>IF($E81&gt;Sheet1!$F$4,1,)</xm:f>
            <x14:dxf>
              <font>
                <color rgb="FF7C7C7C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D1118F8-EE20-4AE0-A469-B4E07A0C0040}">
            <xm:f>IF($H81&gt;Sheet1!$F$4,1,)</xm:f>
            <x14:dxf>
              <font>
                <color rgb="FF7C7C7C"/>
              </font>
            </x14:dxf>
          </x14:cfRule>
          <xm:sqref>G81:H92</xm:sqref>
        </x14:conditionalFormatting>
        <x14:conditionalFormatting xmlns:xm="http://schemas.microsoft.com/office/excel/2006/main">
          <x14:cfRule type="expression" priority="3" id="{0CDBFCED-2953-438C-8D5B-4BC5F2FB4699}">
            <xm:f>IF($E99&gt;Sheet1!$F$4,1,)</xm:f>
            <x14:dxf>
              <font>
                <color rgb="FF7C7C7C"/>
              </font>
            </x14:dxf>
          </x14:cfRule>
          <xm:sqref>D99:E110</xm:sqref>
        </x14:conditionalFormatting>
        <x14:conditionalFormatting xmlns:xm="http://schemas.microsoft.com/office/excel/2006/main">
          <x14:cfRule type="expression" priority="2" id="{9E7C7A3D-FEFB-4668-8C97-5FD2BD535DA2}">
            <xm:f>IF($H99&gt;Sheet1!$F$4,1,)</xm:f>
            <x14:dxf>
              <font>
                <color rgb="FF7C7C7C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1" id="{8FD53148-3DB1-406F-9267-C5FA985EFF5B}">
            <xm:f>IF($E117&gt;Sheet1!$F$4,1,)</xm:f>
            <x14:dxf>
              <font>
                <color rgb="FF7C7C7C"/>
              </font>
            </x14:dxf>
          </x14:cfRule>
          <xm:sqref>D117:E128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492</v>
      </c>
    </row>
    <row r="5" spans="2:35" ht="15" customHeight="1" x14ac:dyDescent="0.2">
      <c r="B5" s="961" t="s">
        <v>357</v>
      </c>
      <c r="C5" s="958" t="s">
        <v>331</v>
      </c>
      <c r="D5" s="958"/>
      <c r="E5" s="958"/>
      <c r="F5" s="958" t="s">
        <v>222</v>
      </c>
      <c r="G5" s="958"/>
      <c r="H5" s="958"/>
      <c r="I5" s="958" t="s">
        <v>225</v>
      </c>
      <c r="J5" s="958"/>
      <c r="K5" s="958"/>
      <c r="L5" s="958" t="s">
        <v>226</v>
      </c>
      <c r="M5" s="958"/>
      <c r="N5" s="958"/>
      <c r="O5" s="958" t="s">
        <v>227</v>
      </c>
      <c r="P5" s="958"/>
      <c r="Q5" s="958"/>
      <c r="R5" s="958" t="s">
        <v>228</v>
      </c>
      <c r="S5" s="958"/>
      <c r="T5" s="958"/>
      <c r="U5" s="958" t="s">
        <v>332</v>
      </c>
      <c r="V5" s="958"/>
      <c r="W5" s="958"/>
      <c r="X5" s="958" t="s">
        <v>333</v>
      </c>
      <c r="Y5" s="958"/>
      <c r="Z5" s="958"/>
      <c r="AA5" s="958" t="s">
        <v>231</v>
      </c>
      <c r="AB5" s="958"/>
      <c r="AC5" s="958"/>
      <c r="AD5" s="958" t="s">
        <v>232</v>
      </c>
      <c r="AE5" s="958"/>
      <c r="AF5" s="958"/>
      <c r="AG5" s="958" t="s">
        <v>233</v>
      </c>
      <c r="AH5" s="958"/>
      <c r="AI5" s="950"/>
    </row>
    <row r="6" spans="2:35" ht="15" customHeight="1" x14ac:dyDescent="0.2">
      <c r="B6" s="962"/>
      <c r="C6" s="103" t="s">
        <v>78</v>
      </c>
      <c r="D6" s="959" t="s">
        <v>79</v>
      </c>
      <c r="E6" s="959"/>
      <c r="F6" s="103" t="s">
        <v>78</v>
      </c>
      <c r="G6" s="959" t="s">
        <v>79</v>
      </c>
      <c r="H6" s="959"/>
      <c r="I6" s="103" t="s">
        <v>78</v>
      </c>
      <c r="J6" s="959" t="s">
        <v>79</v>
      </c>
      <c r="K6" s="959"/>
      <c r="L6" s="103" t="s">
        <v>78</v>
      </c>
      <c r="M6" s="959" t="s">
        <v>79</v>
      </c>
      <c r="N6" s="959"/>
      <c r="O6" s="103" t="s">
        <v>78</v>
      </c>
      <c r="P6" s="959" t="s">
        <v>79</v>
      </c>
      <c r="Q6" s="959"/>
      <c r="R6" s="103" t="s">
        <v>78</v>
      </c>
      <c r="S6" s="959" t="s">
        <v>79</v>
      </c>
      <c r="T6" s="959"/>
      <c r="U6" s="103" t="s">
        <v>78</v>
      </c>
      <c r="V6" s="959" t="s">
        <v>79</v>
      </c>
      <c r="W6" s="959"/>
      <c r="X6" s="103" t="s">
        <v>78</v>
      </c>
      <c r="Y6" s="959" t="s">
        <v>79</v>
      </c>
      <c r="Z6" s="959"/>
      <c r="AA6" s="103" t="s">
        <v>78</v>
      </c>
      <c r="AB6" s="959" t="s">
        <v>79</v>
      </c>
      <c r="AC6" s="959"/>
      <c r="AD6" s="103" t="s">
        <v>78</v>
      </c>
      <c r="AE6" s="959" t="s">
        <v>79</v>
      </c>
      <c r="AF6" s="959"/>
      <c r="AG6" s="103" t="s">
        <v>78</v>
      </c>
      <c r="AH6" s="959" t="s">
        <v>79</v>
      </c>
      <c r="AI6" s="953"/>
    </row>
    <row r="7" spans="2:35" ht="30" customHeight="1" x14ac:dyDescent="0.2">
      <c r="B7" s="962"/>
      <c r="C7" s="960" t="s">
        <v>748</v>
      </c>
      <c r="D7" s="960"/>
      <c r="E7" s="16" t="s">
        <v>82</v>
      </c>
      <c r="F7" s="960" t="s">
        <v>748</v>
      </c>
      <c r="G7" s="960"/>
      <c r="H7" s="16" t="s">
        <v>82</v>
      </c>
      <c r="I7" s="960" t="s">
        <v>748</v>
      </c>
      <c r="J7" s="960"/>
      <c r="K7" s="16" t="s">
        <v>82</v>
      </c>
      <c r="L7" s="960" t="s">
        <v>748</v>
      </c>
      <c r="M7" s="960"/>
      <c r="N7" s="16" t="s">
        <v>82</v>
      </c>
      <c r="O7" s="960" t="s">
        <v>748</v>
      </c>
      <c r="P7" s="960"/>
      <c r="Q7" s="16" t="s">
        <v>82</v>
      </c>
      <c r="R7" s="960" t="s">
        <v>748</v>
      </c>
      <c r="S7" s="960"/>
      <c r="T7" s="16" t="s">
        <v>82</v>
      </c>
      <c r="U7" s="960" t="s">
        <v>748</v>
      </c>
      <c r="V7" s="960"/>
      <c r="W7" s="16" t="s">
        <v>82</v>
      </c>
      <c r="X7" s="960" t="s">
        <v>748</v>
      </c>
      <c r="Y7" s="960"/>
      <c r="Z7" s="16" t="s">
        <v>82</v>
      </c>
      <c r="AA7" s="960" t="s">
        <v>748</v>
      </c>
      <c r="AB7" s="960"/>
      <c r="AC7" s="16" t="s">
        <v>82</v>
      </c>
      <c r="AD7" s="960" t="s">
        <v>748</v>
      </c>
      <c r="AE7" s="960"/>
      <c r="AF7" s="16" t="s">
        <v>82</v>
      </c>
      <c r="AG7" s="960" t="s">
        <v>748</v>
      </c>
      <c r="AH7" s="960"/>
      <c r="AI7" s="17" t="s">
        <v>82</v>
      </c>
    </row>
    <row r="8" spans="2:35" ht="15" customHeight="1" x14ac:dyDescent="0.2">
      <c r="B8" s="143" t="str">
        <f>Index!$B$4</f>
        <v>Cumbria and Lancashire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5">
        <f>'Section 11 chart data'!$C$134</f>
        <v>0.109</v>
      </c>
      <c r="D9" s="325">
        <f>'Section 11 chart data'!$C$148</f>
        <v>11.816000000000001</v>
      </c>
      <c r="E9" s="127">
        <f>'Section 11 chart data'!$D$148</f>
        <v>16.37</v>
      </c>
      <c r="F9" s="325">
        <f>'Section 11 chart data'!$D$134</f>
        <v>0.13500000000000001</v>
      </c>
      <c r="G9" s="325">
        <f>'Section 11 chart data'!$E$148</f>
        <v>13.795</v>
      </c>
      <c r="H9" s="127">
        <f>'Section 11 chart data'!$F$148</f>
        <v>15.41</v>
      </c>
      <c r="I9" s="325">
        <f>'Section 11 chart data'!$E$134</f>
        <v>0.187</v>
      </c>
      <c r="J9" s="325">
        <f>'Section 11 chart data'!$G$148</f>
        <v>8.1869999999999994</v>
      </c>
      <c r="K9" s="127">
        <f>'Section 11 chart data'!$H$148</f>
        <v>10.02</v>
      </c>
      <c r="L9" s="325">
        <f>'Section 11 chart data'!$F$134</f>
        <v>0.09</v>
      </c>
      <c r="M9" s="325">
        <f>'Section 11 chart data'!$I$148</f>
        <v>12.053000000000001</v>
      </c>
      <c r="N9" s="127">
        <f>'Section 11 chart data'!$J$148</f>
        <v>13.4</v>
      </c>
      <c r="O9" s="325">
        <f>'Section 11 chart data'!$G$134</f>
        <v>0.26200000000000001</v>
      </c>
      <c r="P9" s="325">
        <f>'Section 11 chart data'!$K$148</f>
        <v>12.57</v>
      </c>
      <c r="Q9" s="127">
        <f>'Section 11 chart data'!$L$148</f>
        <v>12.11</v>
      </c>
      <c r="R9" s="325">
        <f>'Section 11 chart data'!$H$134</f>
        <v>0.42799999999999999</v>
      </c>
      <c r="S9" s="325">
        <f>'Section 11 chart data'!$M$148</f>
        <v>18.007000000000001</v>
      </c>
      <c r="T9" s="127">
        <f>'Section 11 chart data'!$N$148</f>
        <v>11.96</v>
      </c>
      <c r="U9" s="325">
        <f>'Section 11 chart data'!$I$134</f>
        <v>1.94</v>
      </c>
      <c r="V9" s="325">
        <f>'Section 11 chart data'!$O$148</f>
        <v>21.431999999999999</v>
      </c>
      <c r="W9" s="127">
        <f>'Section 11 chart data'!$P$148</f>
        <v>11.28</v>
      </c>
      <c r="X9" s="325">
        <f>'Section 11 chart data'!$J$134</f>
        <v>0.99099999999999999</v>
      </c>
      <c r="Y9" s="325">
        <f>'Section 11 chart data'!$Q$148</f>
        <v>21.654</v>
      </c>
      <c r="Z9" s="127">
        <f>'Section 11 chart data'!$R$148</f>
        <v>12.31</v>
      </c>
      <c r="AA9" s="325">
        <f>'Section 11 chart data'!$K$134</f>
        <v>1.583</v>
      </c>
      <c r="AB9" s="325">
        <f>'Section 11 chart data'!$S$148</f>
        <v>19.811</v>
      </c>
      <c r="AC9" s="127">
        <f>'Section 11 chart data'!$T$148</f>
        <v>11.74</v>
      </c>
      <c r="AD9" s="325">
        <f>'Section 11 chart data'!$L$134</f>
        <v>1.2470000000000001</v>
      </c>
      <c r="AE9" s="325">
        <f>'Section 11 chart data'!$U$148</f>
        <v>19.117000000000001</v>
      </c>
      <c r="AF9" s="127">
        <f>'Section 11 chart data'!$V$148</f>
        <v>11.22</v>
      </c>
      <c r="AG9" s="325">
        <f>'Section 11 chart data'!$M$134</f>
        <v>1.2270000000000001</v>
      </c>
      <c r="AH9" s="325">
        <f>'Section 11 chart data'!$W$148</f>
        <v>22.518999999999998</v>
      </c>
      <c r="AI9" s="127">
        <f>'Section 11 chart data'!$X$148</f>
        <v>11.13</v>
      </c>
    </row>
    <row r="10" spans="2:35" ht="15" customHeight="1" x14ac:dyDescent="0.2">
      <c r="B10" s="109" t="s">
        <v>215</v>
      </c>
      <c r="C10" s="325">
        <f>'Section 11 chart data'!$C$135</f>
        <v>2.5999999999999999E-2</v>
      </c>
      <c r="D10" s="325">
        <f>'Section 11 chart data'!$C$149</f>
        <v>5.3810000000000002</v>
      </c>
      <c r="E10" s="127">
        <f>'Section 11 chart data'!$D$149</f>
        <v>18.27</v>
      </c>
      <c r="F10" s="325">
        <f>'Section 11 chart data'!$D$135</f>
        <v>0.03</v>
      </c>
      <c r="G10" s="325">
        <f>'Section 11 chart data'!$E$149</f>
        <v>5.2009999999999996</v>
      </c>
      <c r="H10" s="127">
        <f>'Section 11 chart data'!$F$149</f>
        <v>18.55</v>
      </c>
      <c r="I10" s="325">
        <f>'Section 11 chart data'!$E$135</f>
        <v>2.1999999999999999E-2</v>
      </c>
      <c r="J10" s="325">
        <f>'Section 11 chart data'!$G$149</f>
        <v>1.8440000000000001</v>
      </c>
      <c r="K10" s="127">
        <f>'Section 11 chart data'!$H$149</f>
        <v>19.8</v>
      </c>
      <c r="L10" s="325">
        <f>'Section 11 chart data'!$F$135</f>
        <v>1.2E-2</v>
      </c>
      <c r="M10" s="325">
        <f>'Section 11 chart data'!$I$149</f>
        <v>2.726</v>
      </c>
      <c r="N10" s="127">
        <f>'Section 11 chart data'!$J$149</f>
        <v>30.22</v>
      </c>
      <c r="O10" s="325">
        <f>'Section 11 chart data'!$G$135</f>
        <v>3.4000000000000002E-2</v>
      </c>
      <c r="P10" s="325">
        <f>'Section 11 chart data'!$K$149</f>
        <v>1.2549999999999999</v>
      </c>
      <c r="Q10" s="127">
        <f>'Section 11 chart data'!$L$149</f>
        <v>17.920000000000002</v>
      </c>
      <c r="R10" s="325">
        <f>'Section 11 chart data'!$H$135</f>
        <v>5.2999999999999999E-2</v>
      </c>
      <c r="S10" s="325">
        <f>'Section 11 chart data'!$M$149</f>
        <v>2.4169999999999998</v>
      </c>
      <c r="T10" s="127">
        <f>'Section 11 chart data'!$N$149</f>
        <v>30.21</v>
      </c>
      <c r="U10" s="325">
        <f>'Section 11 chart data'!$I$135</f>
        <v>0.68799999999999994</v>
      </c>
      <c r="V10" s="325">
        <f>'Section 11 chart data'!$O$149</f>
        <v>3.4510000000000001</v>
      </c>
      <c r="W10" s="127">
        <f>'Section 11 chart data'!$P$149</f>
        <v>11.08</v>
      </c>
      <c r="X10" s="325">
        <f>'Section 11 chart data'!$J$135</f>
        <v>0.09</v>
      </c>
      <c r="Y10" s="325">
        <f>'Section 11 chart data'!$Q$149</f>
        <v>3.5990000000000002</v>
      </c>
      <c r="Z10" s="127">
        <f>'Section 11 chart data'!$R$149</f>
        <v>14.72</v>
      </c>
      <c r="AA10" s="325">
        <f>'Section 11 chart data'!$K$135</f>
        <v>0.23400000000000001</v>
      </c>
      <c r="AB10" s="325">
        <f>'Section 11 chart data'!$S$149</f>
        <v>3.472</v>
      </c>
      <c r="AC10" s="127">
        <f>'Section 11 chart data'!$T$149</f>
        <v>12.79</v>
      </c>
      <c r="AD10" s="325">
        <f>'Section 11 chart data'!$L$135</f>
        <v>0.26200000000000001</v>
      </c>
      <c r="AE10" s="325">
        <f>'Section 11 chart data'!$U$149</f>
        <v>4.234</v>
      </c>
      <c r="AF10" s="127">
        <f>'Section 11 chart data'!$V$149</f>
        <v>13.87</v>
      </c>
      <c r="AG10" s="325">
        <f>'Section 11 chart data'!$M$135</f>
        <v>0.26400000000000001</v>
      </c>
      <c r="AH10" s="325">
        <f>'Section 11 chart data'!$W$149</f>
        <v>5.4619999999999997</v>
      </c>
      <c r="AI10" s="127">
        <f>'Section 11 chart data'!$X$149</f>
        <v>12.81</v>
      </c>
    </row>
    <row r="11" spans="2:35" ht="15" customHeight="1" x14ac:dyDescent="0.2">
      <c r="B11" s="109" t="s">
        <v>216</v>
      </c>
      <c r="C11" s="325">
        <f>'Section 11 chart data'!$C$136</f>
        <v>0.02</v>
      </c>
      <c r="D11" s="325">
        <f>'Section 11 chart data'!$C$150</f>
        <v>6.5419999999999998</v>
      </c>
      <c r="E11" s="127">
        <f>'Section 11 chart data'!$D$150</f>
        <v>17.37</v>
      </c>
      <c r="F11" s="325">
        <f>'Section 11 chart data'!$D$136</f>
        <v>2.7E-2</v>
      </c>
      <c r="G11" s="325">
        <f>'Section 11 chart data'!$E$150</f>
        <v>6.3760000000000003</v>
      </c>
      <c r="H11" s="127">
        <f>'Section 11 chart data'!$F$150</f>
        <v>17.59</v>
      </c>
      <c r="I11" s="325">
        <f>'Section 11 chart data'!$E$136</f>
        <v>1.9E-2</v>
      </c>
      <c r="J11" s="325">
        <f>'Section 11 chart data'!$G$150</f>
        <v>1.925</v>
      </c>
      <c r="K11" s="127">
        <f>'Section 11 chart data'!$H$150</f>
        <v>15.51</v>
      </c>
      <c r="L11" s="325">
        <f>'Section 11 chart data'!$F$136</f>
        <v>8.9999999999999993E-3</v>
      </c>
      <c r="M11" s="325">
        <f>'Section 11 chart data'!$I$150</f>
        <v>3.3849999999999998</v>
      </c>
      <c r="N11" s="127">
        <f>'Section 11 chart data'!$J$150</f>
        <v>32.299999999999997</v>
      </c>
      <c r="O11" s="325">
        <f>'Section 11 chart data'!$G$136</f>
        <v>2.9000000000000001E-2</v>
      </c>
      <c r="P11" s="325">
        <f>'Section 11 chart data'!$K$150</f>
        <v>1.115</v>
      </c>
      <c r="Q11" s="127">
        <f>'Section 11 chart data'!$L$150</f>
        <v>24.6</v>
      </c>
      <c r="R11" s="325">
        <f>'Section 11 chart data'!$H$136</f>
        <v>4.9000000000000002E-2</v>
      </c>
      <c r="S11" s="325">
        <f>'Section 11 chart data'!$M$150</f>
        <v>2.1019999999999999</v>
      </c>
      <c r="T11" s="127">
        <f>'Section 11 chart data'!$N$150</f>
        <v>35.479999999999997</v>
      </c>
      <c r="U11" s="325">
        <f>'Section 11 chart data'!$I$136</f>
        <v>0.76</v>
      </c>
      <c r="V11" s="325">
        <f>'Section 11 chart data'!$O$150</f>
        <v>3.2869999999999999</v>
      </c>
      <c r="W11" s="127">
        <f>'Section 11 chart data'!$P$150</f>
        <v>12.16</v>
      </c>
      <c r="X11" s="325">
        <f>'Section 11 chart data'!$J$136</f>
        <v>7.8E-2</v>
      </c>
      <c r="Y11" s="325">
        <f>'Section 11 chart data'!$Q$150</f>
        <v>2.9279999999999999</v>
      </c>
      <c r="Z11" s="127">
        <f>'Section 11 chart data'!$R$150</f>
        <v>11.66</v>
      </c>
      <c r="AA11" s="325">
        <f>'Section 11 chart data'!$K$136</f>
        <v>0.16300000000000001</v>
      </c>
      <c r="AB11" s="325">
        <f>'Section 11 chart data'!$S$150</f>
        <v>3.0840000000000001</v>
      </c>
      <c r="AC11" s="127">
        <f>'Section 11 chart data'!$T$150</f>
        <v>13.31</v>
      </c>
      <c r="AD11" s="325">
        <f>'Section 11 chart data'!$L$136</f>
        <v>0.253</v>
      </c>
      <c r="AE11" s="325">
        <f>'Section 11 chart data'!$U$150</f>
        <v>4.0659999999999998</v>
      </c>
      <c r="AF11" s="127">
        <f>'Section 11 chart data'!$V$150</f>
        <v>15.74</v>
      </c>
      <c r="AG11" s="325">
        <f>'Section 11 chart data'!$M$136</f>
        <v>0.23699999999999999</v>
      </c>
      <c r="AH11" s="325">
        <f>'Section 11 chart data'!$W$150</f>
        <v>5.73</v>
      </c>
      <c r="AI11" s="127">
        <f>'Section 11 chart data'!$X$150</f>
        <v>13.47</v>
      </c>
    </row>
    <row r="12" spans="2:35" ht="15" customHeight="1" x14ac:dyDescent="0.2">
      <c r="B12" s="109" t="s">
        <v>217</v>
      </c>
      <c r="C12" s="325">
        <f>'Section 11 chart data'!$C$137</f>
        <v>3.3000000000000002E-2</v>
      </c>
      <c r="D12" s="325">
        <f>'Section 11 chart data'!$C$151</f>
        <v>25.611000000000001</v>
      </c>
      <c r="E12" s="127">
        <f>'Section 11 chart data'!$D$151</f>
        <v>14.7</v>
      </c>
      <c r="F12" s="325">
        <f>'Section 11 chart data'!$D$137</f>
        <v>7.0000000000000007E-2</v>
      </c>
      <c r="G12" s="325">
        <f>'Section 11 chart data'!$E$151</f>
        <v>25.308</v>
      </c>
      <c r="H12" s="127">
        <f>'Section 11 chart data'!$F$151</f>
        <v>16.829999999999998</v>
      </c>
      <c r="I12" s="325">
        <f>'Section 11 chart data'!$E$137</f>
        <v>3.3000000000000002E-2</v>
      </c>
      <c r="J12" s="325">
        <f>'Section 11 chart data'!$G$151</f>
        <v>9.0749999999999993</v>
      </c>
      <c r="K12" s="127">
        <f>'Section 11 chart data'!$H$151</f>
        <v>22.6</v>
      </c>
      <c r="L12" s="325">
        <f>'Section 11 chart data'!$F$137</f>
        <v>2.1999999999999999E-2</v>
      </c>
      <c r="M12" s="325">
        <f>'Section 11 chart data'!$I$151</f>
        <v>17.140999999999998</v>
      </c>
      <c r="N12" s="127">
        <f>'Section 11 chart data'!$J$151</f>
        <v>37.61</v>
      </c>
      <c r="O12" s="325">
        <f>'Section 11 chart data'!$G$137</f>
        <v>6.2E-2</v>
      </c>
      <c r="P12" s="325">
        <f>'Section 11 chart data'!$K$151</f>
        <v>4.34</v>
      </c>
      <c r="Q12" s="127">
        <f>'Section 11 chart data'!$L$151</f>
        <v>38.74</v>
      </c>
      <c r="R12" s="325">
        <f>'Section 11 chart data'!$H$137</f>
        <v>0.14299999999999999</v>
      </c>
      <c r="S12" s="325">
        <f>'Section 11 chart data'!$M$151</f>
        <v>4.8310000000000004</v>
      </c>
      <c r="T12" s="127">
        <f>'Section 11 chart data'!$N$151</f>
        <v>26.88</v>
      </c>
      <c r="U12" s="325">
        <f>'Section 11 chart data'!$I$137</f>
        <v>2.1619999999999999</v>
      </c>
      <c r="V12" s="325">
        <f>'Section 11 chart data'!$O$151</f>
        <v>10.058999999999999</v>
      </c>
      <c r="W12" s="127">
        <f>'Section 11 chart data'!$P$151</f>
        <v>15.63</v>
      </c>
      <c r="X12" s="325">
        <f>'Section 11 chart data'!$J$137</f>
        <v>0.19400000000000001</v>
      </c>
      <c r="Y12" s="325">
        <f>'Section 11 chart data'!$Q$151</f>
        <v>9.391</v>
      </c>
      <c r="Z12" s="127">
        <f>'Section 11 chart data'!$R$151</f>
        <v>16.14</v>
      </c>
      <c r="AA12" s="325">
        <f>'Section 11 chart data'!$K$137</f>
        <v>0.26900000000000002</v>
      </c>
      <c r="AB12" s="325">
        <f>'Section 11 chart data'!$S$151</f>
        <v>7.9409999999999998</v>
      </c>
      <c r="AC12" s="127">
        <f>'Section 11 chart data'!$T$151</f>
        <v>17.71</v>
      </c>
      <c r="AD12" s="325">
        <f>'Section 11 chart data'!$L$137</f>
        <v>0.65800000000000003</v>
      </c>
      <c r="AE12" s="325">
        <f>'Section 11 chart data'!$U$151</f>
        <v>10.798</v>
      </c>
      <c r="AF12" s="127">
        <f>'Section 11 chart data'!$V$151</f>
        <v>17.41</v>
      </c>
      <c r="AG12" s="325">
        <f>'Section 11 chart data'!$M$137</f>
        <v>0.52800000000000002</v>
      </c>
      <c r="AH12" s="325">
        <f>'Section 11 chart data'!$W$151</f>
        <v>15.738</v>
      </c>
      <c r="AI12" s="127">
        <f>'Section 11 chart data'!$X$151</f>
        <v>14.17</v>
      </c>
    </row>
    <row r="13" spans="2:35" ht="15" customHeight="1" x14ac:dyDescent="0.2">
      <c r="B13" s="109" t="s">
        <v>218</v>
      </c>
      <c r="C13" s="325">
        <f>'Section 11 chart data'!$C$138</f>
        <v>1.2E-2</v>
      </c>
      <c r="D13" s="325">
        <f>'Section 11 chart data'!$C$152</f>
        <v>40.134</v>
      </c>
      <c r="E13" s="127">
        <f>'Section 11 chart data'!$D$152</f>
        <v>16.96</v>
      </c>
      <c r="F13" s="325">
        <f>'Section 11 chart data'!$D$138</f>
        <v>0.04</v>
      </c>
      <c r="G13" s="325">
        <f>'Section 11 chart data'!$E$152</f>
        <v>43.917000000000002</v>
      </c>
      <c r="H13" s="127">
        <f>'Section 11 chart data'!$F$152</f>
        <v>19.079999999999998</v>
      </c>
      <c r="I13" s="325">
        <f>'Section 11 chart data'!$E$138</f>
        <v>1.2E-2</v>
      </c>
      <c r="J13" s="325">
        <f>'Section 11 chart data'!$G$152</f>
        <v>17.983000000000001</v>
      </c>
      <c r="K13" s="127">
        <f>'Section 11 chart data'!$H$152</f>
        <v>33.46</v>
      </c>
      <c r="L13" s="325">
        <f>'Section 11 chart data'!$F$138</f>
        <v>3.1E-2</v>
      </c>
      <c r="M13" s="325">
        <f>'Section 11 chart data'!$I$152</f>
        <v>31.57</v>
      </c>
      <c r="N13" s="127">
        <f>'Section 11 chart data'!$J$152</f>
        <v>41.6</v>
      </c>
      <c r="O13" s="325">
        <f>'Section 11 chart data'!$G$138</f>
        <v>3.4000000000000002E-2</v>
      </c>
      <c r="P13" s="325">
        <f>'Section 11 chart data'!$K$152</f>
        <v>9.6669999999999998</v>
      </c>
      <c r="Q13" s="127">
        <f>'Section 11 chart data'!$L$152</f>
        <v>41.79</v>
      </c>
      <c r="R13" s="325">
        <f>'Section 11 chart data'!$H$138</f>
        <v>0.157</v>
      </c>
      <c r="S13" s="325">
        <f>'Section 11 chart data'!$M$152</f>
        <v>6.6639999999999997</v>
      </c>
      <c r="T13" s="127">
        <f>'Section 11 chart data'!$N$152</f>
        <v>21.03</v>
      </c>
      <c r="U13" s="325">
        <f>'Section 11 chart data'!$I$138</f>
        <v>1.4019999999999999</v>
      </c>
      <c r="V13" s="325">
        <f>'Section 11 chart data'!$O$152</f>
        <v>10.699</v>
      </c>
      <c r="W13" s="127">
        <f>'Section 11 chart data'!$P$152</f>
        <v>42.9</v>
      </c>
      <c r="X13" s="325">
        <f>'Section 11 chart data'!$J$138</f>
        <v>0.10100000000000001</v>
      </c>
      <c r="Y13" s="325">
        <f>'Section 11 chart data'!$Q$152</f>
        <v>12.177</v>
      </c>
      <c r="Z13" s="127">
        <f>'Section 11 chart data'!$R$152</f>
        <v>46.38</v>
      </c>
      <c r="AA13" s="325">
        <f>'Section 11 chart data'!$K$138</f>
        <v>0.21099999999999999</v>
      </c>
      <c r="AB13" s="325">
        <f>'Section 11 chart data'!$S$152</f>
        <v>9.3719999999999999</v>
      </c>
      <c r="AC13" s="127">
        <f>'Section 11 chart data'!$T$152</f>
        <v>24.71</v>
      </c>
      <c r="AD13" s="325">
        <f>'Section 11 chart data'!$L$138</f>
        <v>0.26700000000000002</v>
      </c>
      <c r="AE13" s="325">
        <f>'Section 11 chart data'!$U$152</f>
        <v>9.8019999999999996</v>
      </c>
      <c r="AF13" s="127">
        <f>'Section 11 chart data'!$V$152</f>
        <v>24.61</v>
      </c>
      <c r="AG13" s="325">
        <f>'Section 11 chart data'!$M$138</f>
        <v>0.19</v>
      </c>
      <c r="AH13" s="325">
        <f>'Section 11 chart data'!$W$152</f>
        <v>10.007999999999999</v>
      </c>
      <c r="AI13" s="127">
        <f>'Section 11 chart data'!$X$152</f>
        <v>19.350000000000001</v>
      </c>
    </row>
    <row r="14" spans="2:35" ht="15" customHeight="1" x14ac:dyDescent="0.2">
      <c r="B14" s="109" t="s">
        <v>219</v>
      </c>
      <c r="C14" s="325">
        <f>'Section 11 chart data'!$C$139</f>
        <v>2E-3</v>
      </c>
      <c r="D14" s="325">
        <f>'Section 11 chart data'!$C$153</f>
        <v>24.678000000000001</v>
      </c>
      <c r="E14" s="127">
        <f>'Section 11 chart data'!$D$153</f>
        <v>21.54</v>
      </c>
      <c r="F14" s="325">
        <f>'Section 11 chart data'!$D$139</f>
        <v>4.0000000000000001E-3</v>
      </c>
      <c r="G14" s="325">
        <f>'Section 11 chart data'!$E$153</f>
        <v>26.148</v>
      </c>
      <c r="H14" s="127">
        <f>'Section 11 chart data'!$F$153</f>
        <v>20.5</v>
      </c>
      <c r="I14" s="325">
        <f>'Section 11 chart data'!$E$139</f>
        <v>3.0000000000000001E-3</v>
      </c>
      <c r="J14" s="325">
        <f>'Section 11 chart data'!$G$153</f>
        <v>10.503</v>
      </c>
      <c r="K14" s="127">
        <f>'Section 11 chart data'!$H$153</f>
        <v>37.78</v>
      </c>
      <c r="L14" s="325">
        <f>'Section 11 chart data'!$F$139</f>
        <v>8.0000000000000002E-3</v>
      </c>
      <c r="M14" s="325">
        <f>'Section 11 chart data'!$I$153</f>
        <v>15.653</v>
      </c>
      <c r="N14" s="127">
        <f>'Section 11 chart data'!$J$153</f>
        <v>41.15</v>
      </c>
      <c r="O14" s="325">
        <f>'Section 11 chart data'!$G$139</f>
        <v>1.2999999999999999E-2</v>
      </c>
      <c r="P14" s="325">
        <f>'Section 11 chart data'!$K$153</f>
        <v>5.5609999999999999</v>
      </c>
      <c r="Q14" s="127">
        <f>'Section 11 chart data'!$L$153</f>
        <v>37.270000000000003</v>
      </c>
      <c r="R14" s="325">
        <f>'Section 11 chart data'!$H$139</f>
        <v>5.1999999999999998E-2</v>
      </c>
      <c r="S14" s="325">
        <f>'Section 11 chart data'!$M$153</f>
        <v>4.6840000000000002</v>
      </c>
      <c r="T14" s="127">
        <f>'Section 11 chart data'!$N$153</f>
        <v>26.89</v>
      </c>
      <c r="U14" s="325">
        <f>'Section 11 chart data'!$I$139</f>
        <v>0.247</v>
      </c>
      <c r="V14" s="325">
        <f>'Section 11 chart data'!$O$153</f>
        <v>7.2910000000000004</v>
      </c>
      <c r="W14" s="127">
        <f>'Section 11 chart data'!$P$153</f>
        <v>58.02</v>
      </c>
      <c r="X14" s="325">
        <f>'Section 11 chart data'!$J$139</f>
        <v>2.1999999999999999E-2</v>
      </c>
      <c r="Y14" s="325">
        <f>'Section 11 chart data'!$Q$153</f>
        <v>11.77</v>
      </c>
      <c r="Z14" s="127">
        <f>'Section 11 chart data'!$R$153</f>
        <v>62.12</v>
      </c>
      <c r="AA14" s="325">
        <f>'Section 11 chart data'!$K$139</f>
        <v>8.5000000000000006E-2</v>
      </c>
      <c r="AB14" s="325">
        <f>'Section 11 chart data'!$S$153</f>
        <v>4.6369999999999996</v>
      </c>
      <c r="AC14" s="127">
        <f>'Section 11 chart data'!$T$153</f>
        <v>28.23</v>
      </c>
      <c r="AD14" s="325">
        <f>'Section 11 chart data'!$L$139</f>
        <v>3.9E-2</v>
      </c>
      <c r="AE14" s="325">
        <f>'Section 11 chart data'!$U$153</f>
        <v>6</v>
      </c>
      <c r="AF14" s="127">
        <f>'Section 11 chart data'!$V$153</f>
        <v>33.21</v>
      </c>
      <c r="AG14" s="325">
        <f>'Section 11 chart data'!$M$139</f>
        <v>2.8000000000000001E-2</v>
      </c>
      <c r="AH14" s="325">
        <f>'Section 11 chart data'!$W$153</f>
        <v>3.7530000000000001</v>
      </c>
      <c r="AI14" s="127">
        <f>'Section 11 chart data'!$X$153</f>
        <v>27.08</v>
      </c>
    </row>
    <row r="15" spans="2:35" ht="15" customHeight="1" x14ac:dyDescent="0.2">
      <c r="B15" s="109" t="s">
        <v>220</v>
      </c>
      <c r="C15" s="325">
        <f>'Section 11 chart data'!$C$140</f>
        <v>0</v>
      </c>
      <c r="D15" s="325">
        <f>'Section 11 chart data'!$C$154</f>
        <v>12.927</v>
      </c>
      <c r="E15" s="127">
        <f>'Section 11 chart data'!$D$154</f>
        <v>23.76</v>
      </c>
      <c r="F15" s="325">
        <f>'Section 11 chart data'!$D$140</f>
        <v>0</v>
      </c>
      <c r="G15" s="325">
        <f>'Section 11 chart data'!$E$154</f>
        <v>13.754</v>
      </c>
      <c r="H15" s="127">
        <f>'Section 11 chart data'!$F$154</f>
        <v>23.83</v>
      </c>
      <c r="I15" s="325">
        <f>'Section 11 chart data'!$E$140</f>
        <v>2E-3</v>
      </c>
      <c r="J15" s="325">
        <f>'Section 11 chart data'!$G$154</f>
        <v>5.298</v>
      </c>
      <c r="K15" s="127">
        <f>'Section 11 chart data'!$H$154</f>
        <v>39.08</v>
      </c>
      <c r="L15" s="325">
        <f>'Section 11 chart data'!$F$140</f>
        <v>1E-3</v>
      </c>
      <c r="M15" s="325">
        <f>'Section 11 chart data'!$I$154</f>
        <v>7.2149999999999999</v>
      </c>
      <c r="N15" s="127">
        <f>'Section 11 chart data'!$J$154</f>
        <v>38.85</v>
      </c>
      <c r="O15" s="325">
        <f>'Section 11 chart data'!$G$140</f>
        <v>6.0000000000000001E-3</v>
      </c>
      <c r="P15" s="325">
        <f>'Section 11 chart data'!$K$154</f>
        <v>2.4129999999999998</v>
      </c>
      <c r="Q15" s="127">
        <f>'Section 11 chart data'!$L$154</f>
        <v>41.66</v>
      </c>
      <c r="R15" s="325">
        <f>'Section 11 chart data'!$H$140</f>
        <v>1.0999999999999999E-2</v>
      </c>
      <c r="S15" s="325">
        <f>'Section 11 chart data'!$M$154</f>
        <v>2.6579999999999999</v>
      </c>
      <c r="T15" s="127">
        <f>'Section 11 chart data'!$N$154</f>
        <v>30.48</v>
      </c>
      <c r="U15" s="325">
        <f>'Section 11 chart data'!$I$140</f>
        <v>6.6000000000000003E-2</v>
      </c>
      <c r="V15" s="325">
        <f>'Section 11 chart data'!$O$154</f>
        <v>4.6859999999999999</v>
      </c>
      <c r="W15" s="127">
        <f>'Section 11 chart data'!$P$154</f>
        <v>61.57</v>
      </c>
      <c r="X15" s="325">
        <f>'Section 11 chart data'!$J$140</f>
        <v>7.0000000000000001E-3</v>
      </c>
      <c r="Y15" s="325">
        <f>'Section 11 chart data'!$Q$154</f>
        <v>7.2880000000000003</v>
      </c>
      <c r="Z15" s="127">
        <f>'Section 11 chart data'!$R$154</f>
        <v>64.64</v>
      </c>
      <c r="AA15" s="325">
        <f>'Section 11 chart data'!$K$140</f>
        <v>4.2000000000000003E-2</v>
      </c>
      <c r="AB15" s="325">
        <f>'Section 11 chart data'!$S$154</f>
        <v>2.2429999999999999</v>
      </c>
      <c r="AC15" s="127">
        <f>'Section 11 chart data'!$T$154</f>
        <v>34.49</v>
      </c>
      <c r="AD15" s="325">
        <f>'Section 11 chart data'!$L$140</f>
        <v>1.0999999999999999E-2</v>
      </c>
      <c r="AE15" s="325">
        <f>'Section 11 chart data'!$U$154</f>
        <v>3.5059999999999998</v>
      </c>
      <c r="AF15" s="127">
        <f>'Section 11 chart data'!$V$154</f>
        <v>36.24</v>
      </c>
      <c r="AG15" s="325">
        <f>'Section 11 chart data'!$M$140</f>
        <v>8.0000000000000002E-3</v>
      </c>
      <c r="AH15" s="325">
        <f>'Section 11 chart data'!$W$154</f>
        <v>1.609</v>
      </c>
      <c r="AI15" s="127">
        <f>'Section 11 chart data'!$X$154</f>
        <v>34.65</v>
      </c>
    </row>
    <row r="16" spans="2:35" ht="15" customHeight="1" x14ac:dyDescent="0.2">
      <c r="B16" s="113" t="s">
        <v>221</v>
      </c>
      <c r="C16" s="326">
        <f>'Section 11 chart data'!$C$141</f>
        <v>0</v>
      </c>
      <c r="D16" s="326">
        <f>'Section 11 chart data'!$C$155</f>
        <v>26.791</v>
      </c>
      <c r="E16" s="128">
        <f>'Section 11 chart data'!$D$155</f>
        <v>38.18</v>
      </c>
      <c r="F16" s="326">
        <f>'Section 11 chart data'!$D$141</f>
        <v>0</v>
      </c>
      <c r="G16" s="326">
        <f>'Section 11 chart data'!$E$155</f>
        <v>33.328000000000003</v>
      </c>
      <c r="H16" s="128">
        <f>'Section 11 chart data'!$F$155</f>
        <v>31</v>
      </c>
      <c r="I16" s="326">
        <f>'Section 11 chart data'!$E$141</f>
        <v>0</v>
      </c>
      <c r="J16" s="326">
        <f>'Section 11 chart data'!$G$155</f>
        <v>6.19</v>
      </c>
      <c r="K16" s="128">
        <f>'Section 11 chart data'!$H$155</f>
        <v>40.46</v>
      </c>
      <c r="L16" s="326">
        <f>'Section 11 chart data'!$F$141</f>
        <v>0</v>
      </c>
      <c r="M16" s="326">
        <f>'Section 11 chart data'!$I$155</f>
        <v>4.7590000000000003</v>
      </c>
      <c r="N16" s="128">
        <f>'Section 11 chart data'!$J$155</f>
        <v>40.78</v>
      </c>
      <c r="O16" s="326">
        <f>'Section 11 chart data'!$G$141</f>
        <v>0</v>
      </c>
      <c r="P16" s="326">
        <f>'Section 11 chart data'!$K$155</f>
        <v>5.0730000000000004</v>
      </c>
      <c r="Q16" s="128">
        <f>'Section 11 chart data'!$L$155</f>
        <v>57</v>
      </c>
      <c r="R16" s="326">
        <f>'Section 11 chart data'!$H$141</f>
        <v>2E-3</v>
      </c>
      <c r="S16" s="326">
        <f>'Section 11 chart data'!$M$155</f>
        <v>4.8179999999999996</v>
      </c>
      <c r="T16" s="128">
        <f>'Section 11 chart data'!$N$155</f>
        <v>33.340000000000003</v>
      </c>
      <c r="U16" s="326">
        <f>'Section 11 chart data'!$I$141</f>
        <v>0</v>
      </c>
      <c r="V16" s="326">
        <f>'Section 11 chart data'!$O$155</f>
        <v>6.14</v>
      </c>
      <c r="W16" s="128">
        <f>'Section 11 chart data'!$P$155</f>
        <v>70.75</v>
      </c>
      <c r="X16" s="326">
        <f>'Section 11 chart data'!$J$141</f>
        <v>5.0000000000000001E-3</v>
      </c>
      <c r="Y16" s="326">
        <f>'Section 11 chart data'!$Q$155</f>
        <v>33.317</v>
      </c>
      <c r="Z16" s="128">
        <f>'Section 11 chart data'!$R$155</f>
        <v>71.709999999999994</v>
      </c>
      <c r="AA16" s="326">
        <f>'Section 11 chart data'!$K$141</f>
        <v>1.0999999999999999E-2</v>
      </c>
      <c r="AB16" s="326">
        <f>'Section 11 chart data'!$S$155</f>
        <v>3.403</v>
      </c>
      <c r="AC16" s="128">
        <f>'Section 11 chart data'!$T$155</f>
        <v>36.54</v>
      </c>
      <c r="AD16" s="326">
        <f>'Section 11 chart data'!$L$141</f>
        <v>1.0999999999999999E-2</v>
      </c>
      <c r="AE16" s="326">
        <f>'Section 11 chart data'!$U$155</f>
        <v>4.149</v>
      </c>
      <c r="AF16" s="128">
        <f>'Section 11 chart data'!$V$155</f>
        <v>37.83</v>
      </c>
      <c r="AG16" s="326">
        <f>'Section 11 chart data'!$M$141</f>
        <v>7.0000000000000001E-3</v>
      </c>
      <c r="AH16" s="326">
        <f>'Section 11 chart data'!$W$155</f>
        <v>2.3260000000000001</v>
      </c>
      <c r="AI16" s="128">
        <f>'Section 11 chart data'!$X$155</f>
        <v>31.32</v>
      </c>
    </row>
    <row r="17" spans="2:35" ht="15" customHeight="1" x14ac:dyDescent="0.2">
      <c r="B17" s="118" t="s">
        <v>80</v>
      </c>
      <c r="C17" s="125">
        <f>'Section 11 chart data'!$C$142</f>
        <v>0.20200000000000001</v>
      </c>
      <c r="D17" s="125">
        <f>'Section 11 chart data'!$C$156</f>
        <v>153.881</v>
      </c>
      <c r="E17" s="126">
        <f>'Section 11 chart data'!$D$156</f>
        <v>16.690000000000001</v>
      </c>
      <c r="F17" s="125">
        <f>'Section 11 chart data'!$D$142</f>
        <v>0.30599999999999999</v>
      </c>
      <c r="G17" s="125">
        <f>'Section 11 chart data'!$E$156</f>
        <v>167.83799999999999</v>
      </c>
      <c r="H17" s="126">
        <f>'Section 11 chart data'!$F$156</f>
        <v>16.510000000000002</v>
      </c>
      <c r="I17" s="125">
        <f>'Section 11 chart data'!$E$142</f>
        <v>0.27700000000000002</v>
      </c>
      <c r="J17" s="125">
        <f>'Section 11 chart data'!$G$156</f>
        <v>61.006</v>
      </c>
      <c r="K17" s="126">
        <f>'Section 11 chart data'!$H$156</f>
        <v>24.92</v>
      </c>
      <c r="L17" s="125">
        <f>'Section 11 chart data'!$F$142</f>
        <v>0.17199999999999999</v>
      </c>
      <c r="M17" s="125">
        <f>'Section 11 chart data'!$I$156</f>
        <v>94.503</v>
      </c>
      <c r="N17" s="126">
        <f>'Section 11 chart data'!$J$156</f>
        <v>31.67</v>
      </c>
      <c r="O17" s="125">
        <f>'Section 11 chart data'!$G$142</f>
        <v>0.44</v>
      </c>
      <c r="P17" s="125">
        <f>'Section 11 chart data'!$K$156</f>
        <v>41.994</v>
      </c>
      <c r="Q17" s="126">
        <f>'Section 11 chart data'!$L$156</f>
        <v>25.46</v>
      </c>
      <c r="R17" s="125">
        <f>'Section 11 chart data'!$H$142</f>
        <v>0.89700000000000002</v>
      </c>
      <c r="S17" s="125">
        <f>'Section 11 chart data'!$M$156</f>
        <v>46.180999999999997</v>
      </c>
      <c r="T17" s="126">
        <f>'Section 11 chart data'!$N$156</f>
        <v>15.12</v>
      </c>
      <c r="U17" s="125">
        <f>'Section 11 chart data'!$I$142</f>
        <v>7.2649999999999997</v>
      </c>
      <c r="V17" s="125">
        <f>'Section 11 chart data'!$O$156</f>
        <v>67.045000000000002</v>
      </c>
      <c r="W17" s="126">
        <f>'Section 11 chart data'!$P$156</f>
        <v>26.03</v>
      </c>
      <c r="X17" s="125">
        <f>'Section 11 chart data'!$J$142</f>
        <v>1.4870000000000001</v>
      </c>
      <c r="Y17" s="125">
        <f>'Section 11 chart data'!$Q$156</f>
        <v>102.124</v>
      </c>
      <c r="Z17" s="126">
        <f>'Section 11 chart data'!$R$156</f>
        <v>42.15</v>
      </c>
      <c r="AA17" s="125">
        <f>'Section 11 chart data'!$K$142</f>
        <v>2.597</v>
      </c>
      <c r="AB17" s="125">
        <f>'Section 11 chart data'!$S$156</f>
        <v>53.963000000000001</v>
      </c>
      <c r="AC17" s="126">
        <f>'Section 11 chart data'!$T$156</f>
        <v>13.71</v>
      </c>
      <c r="AD17" s="125">
        <f>'Section 11 chart data'!$L$142</f>
        <v>2.7480000000000002</v>
      </c>
      <c r="AE17" s="125">
        <f>'Section 11 chart data'!$U$156</f>
        <v>61.670999999999999</v>
      </c>
      <c r="AF17" s="126">
        <f>'Section 11 chart data'!$V$156</f>
        <v>14.9</v>
      </c>
      <c r="AG17" s="125">
        <f>'Section 11 chart data'!$M$142</f>
        <v>2.488</v>
      </c>
      <c r="AH17" s="125">
        <f>'Section 11 chart data'!$W$156</f>
        <v>67.144999999999996</v>
      </c>
      <c r="AI17" s="126">
        <f>'Section 11 chart data'!$X$156</f>
        <v>11.24</v>
      </c>
    </row>
    <row r="20" spans="2:35" ht="15" customHeight="1" x14ac:dyDescent="0.2">
      <c r="B20" s="961" t="s">
        <v>357</v>
      </c>
      <c r="C20" s="958" t="s">
        <v>331</v>
      </c>
      <c r="D20" s="958"/>
      <c r="E20" s="958"/>
      <c r="F20" s="958" t="s">
        <v>222</v>
      </c>
      <c r="G20" s="958"/>
      <c r="H20" s="950"/>
    </row>
    <row r="21" spans="2:35" ht="15" customHeight="1" x14ac:dyDescent="0.2">
      <c r="B21" s="962"/>
      <c r="C21" s="321" t="s">
        <v>78</v>
      </c>
      <c r="D21" s="959" t="s">
        <v>79</v>
      </c>
      <c r="E21" s="959"/>
      <c r="F21" s="321" t="s">
        <v>78</v>
      </c>
      <c r="G21" s="959" t="s">
        <v>79</v>
      </c>
      <c r="H21" s="953"/>
    </row>
    <row r="22" spans="2:35" ht="30" customHeight="1" x14ac:dyDescent="0.2">
      <c r="B22" s="962"/>
      <c r="C22" s="960" t="s">
        <v>748</v>
      </c>
      <c r="D22" s="960"/>
      <c r="E22" s="16" t="s">
        <v>82</v>
      </c>
      <c r="F22" s="960" t="s">
        <v>748</v>
      </c>
      <c r="G22" s="960"/>
      <c r="H22" s="17" t="s">
        <v>82</v>
      </c>
    </row>
    <row r="23" spans="2:35" ht="15" customHeight="1" x14ac:dyDescent="0.2">
      <c r="B23" s="143" t="str">
        <f>Index!$B$4</f>
        <v>Cumbria and Lancashire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5">
        <f>$C$9</f>
        <v>0.109</v>
      </c>
      <c r="D24" s="325">
        <f>$D$9</f>
        <v>11.816000000000001</v>
      </c>
      <c r="E24" s="127">
        <f>$E$9</f>
        <v>16.37</v>
      </c>
      <c r="F24" s="325">
        <f>$F$9</f>
        <v>0.13500000000000001</v>
      </c>
      <c r="G24" s="325">
        <f>$G$9</f>
        <v>13.795</v>
      </c>
      <c r="H24" s="127">
        <f>$H$9</f>
        <v>15.41</v>
      </c>
    </row>
    <row r="25" spans="2:35" ht="15" customHeight="1" x14ac:dyDescent="0.2">
      <c r="B25" s="109" t="s">
        <v>215</v>
      </c>
      <c r="C25" s="325">
        <f>$C$10</f>
        <v>2.5999999999999999E-2</v>
      </c>
      <c r="D25" s="325">
        <f>$D$10</f>
        <v>5.3810000000000002</v>
      </c>
      <c r="E25" s="127">
        <f>$E$10</f>
        <v>18.27</v>
      </c>
      <c r="F25" s="325">
        <f>$F$10</f>
        <v>0.03</v>
      </c>
      <c r="G25" s="325">
        <f>$G$10</f>
        <v>5.2009999999999996</v>
      </c>
      <c r="H25" s="127">
        <f>$H$10</f>
        <v>18.55</v>
      </c>
    </row>
    <row r="26" spans="2:35" ht="15" customHeight="1" x14ac:dyDescent="0.2">
      <c r="B26" s="109" t="s">
        <v>216</v>
      </c>
      <c r="C26" s="325">
        <f>$C$11</f>
        <v>0.02</v>
      </c>
      <c r="D26" s="325">
        <f>$D$11</f>
        <v>6.5419999999999998</v>
      </c>
      <c r="E26" s="127">
        <f>$E$11</f>
        <v>17.37</v>
      </c>
      <c r="F26" s="325">
        <f>$F$11</f>
        <v>2.7E-2</v>
      </c>
      <c r="G26" s="325">
        <f>$G$11</f>
        <v>6.3760000000000003</v>
      </c>
      <c r="H26" s="127">
        <f>$H$11</f>
        <v>17.59</v>
      </c>
    </row>
    <row r="27" spans="2:35" ht="15" customHeight="1" x14ac:dyDescent="0.2">
      <c r="B27" s="109" t="s">
        <v>217</v>
      </c>
      <c r="C27" s="325">
        <f>$C$12</f>
        <v>3.3000000000000002E-2</v>
      </c>
      <c r="D27" s="325">
        <f>$D$12</f>
        <v>25.611000000000001</v>
      </c>
      <c r="E27" s="127">
        <f>$E$12</f>
        <v>14.7</v>
      </c>
      <c r="F27" s="325">
        <f>$F$12</f>
        <v>7.0000000000000007E-2</v>
      </c>
      <c r="G27" s="325">
        <f>$G$12</f>
        <v>25.308</v>
      </c>
      <c r="H27" s="127">
        <f>$H$12</f>
        <v>16.829999999999998</v>
      </c>
    </row>
    <row r="28" spans="2:35" ht="15" customHeight="1" x14ac:dyDescent="0.2">
      <c r="B28" s="109" t="s">
        <v>218</v>
      </c>
      <c r="C28" s="325">
        <f>$C$13</f>
        <v>1.2E-2</v>
      </c>
      <c r="D28" s="325">
        <f>$D$13</f>
        <v>40.134</v>
      </c>
      <c r="E28" s="127">
        <f>$E$13</f>
        <v>16.96</v>
      </c>
      <c r="F28" s="325">
        <f>$F$13</f>
        <v>0.04</v>
      </c>
      <c r="G28" s="325">
        <f>$G$13</f>
        <v>43.917000000000002</v>
      </c>
      <c r="H28" s="127">
        <f>$H$13</f>
        <v>19.079999999999998</v>
      </c>
    </row>
    <row r="29" spans="2:35" ht="15" customHeight="1" x14ac:dyDescent="0.2">
      <c r="B29" s="109" t="s">
        <v>219</v>
      </c>
      <c r="C29" s="325">
        <f>$C$14</f>
        <v>2E-3</v>
      </c>
      <c r="D29" s="325">
        <f>$D$14</f>
        <v>24.678000000000001</v>
      </c>
      <c r="E29" s="127">
        <f>$E$14</f>
        <v>21.54</v>
      </c>
      <c r="F29" s="325">
        <f>$F$14</f>
        <v>4.0000000000000001E-3</v>
      </c>
      <c r="G29" s="325">
        <f>$G$14</f>
        <v>26.148</v>
      </c>
      <c r="H29" s="127">
        <f>$H$14</f>
        <v>20.5</v>
      </c>
    </row>
    <row r="30" spans="2:35" ht="15" customHeight="1" x14ac:dyDescent="0.2">
      <c r="B30" s="109" t="s">
        <v>220</v>
      </c>
      <c r="C30" s="325">
        <f>$C$15</f>
        <v>0</v>
      </c>
      <c r="D30" s="325">
        <f>$D$15</f>
        <v>12.927</v>
      </c>
      <c r="E30" s="127">
        <f>$E$15</f>
        <v>23.76</v>
      </c>
      <c r="F30" s="325">
        <f>$F$15</f>
        <v>0</v>
      </c>
      <c r="G30" s="325">
        <f>$G$15</f>
        <v>13.754</v>
      </c>
      <c r="H30" s="127">
        <f>$H$15</f>
        <v>23.83</v>
      </c>
    </row>
    <row r="31" spans="2:35" ht="15" customHeight="1" x14ac:dyDescent="0.2">
      <c r="B31" s="113" t="s">
        <v>221</v>
      </c>
      <c r="C31" s="326">
        <f>$C$16</f>
        <v>0</v>
      </c>
      <c r="D31" s="326">
        <f>$D$16</f>
        <v>26.791</v>
      </c>
      <c r="E31" s="128">
        <f>$E$16</f>
        <v>38.18</v>
      </c>
      <c r="F31" s="326">
        <f>$F$16</f>
        <v>0</v>
      </c>
      <c r="G31" s="326">
        <f>$G$16</f>
        <v>33.328000000000003</v>
      </c>
      <c r="H31" s="128">
        <f>$H$16</f>
        <v>31</v>
      </c>
    </row>
    <row r="32" spans="2:35" ht="15" customHeight="1" x14ac:dyDescent="0.2">
      <c r="B32" s="118" t="s">
        <v>80</v>
      </c>
      <c r="C32" s="125">
        <f>$C$17</f>
        <v>0.20200000000000001</v>
      </c>
      <c r="D32" s="125">
        <f>$D$17</f>
        <v>153.881</v>
      </c>
      <c r="E32" s="126">
        <f>$E$17</f>
        <v>16.690000000000001</v>
      </c>
      <c r="F32" s="125">
        <f>$F$17</f>
        <v>0.30599999999999999</v>
      </c>
      <c r="G32" s="125">
        <f>$G$17</f>
        <v>167.83799999999999</v>
      </c>
      <c r="H32" s="126">
        <f>$H$17</f>
        <v>16.510000000000002</v>
      </c>
    </row>
    <row r="35" spans="2:8" ht="15" customHeight="1" x14ac:dyDescent="0.2">
      <c r="B35" s="961" t="s">
        <v>357</v>
      </c>
      <c r="C35" s="958" t="s">
        <v>225</v>
      </c>
      <c r="D35" s="958"/>
      <c r="E35" s="958"/>
      <c r="F35" s="958" t="s">
        <v>226</v>
      </c>
      <c r="G35" s="958"/>
      <c r="H35" s="950"/>
    </row>
    <row r="36" spans="2:8" ht="15" customHeight="1" x14ac:dyDescent="0.2">
      <c r="B36" s="962"/>
      <c r="C36" s="321" t="s">
        <v>78</v>
      </c>
      <c r="D36" s="959" t="s">
        <v>79</v>
      </c>
      <c r="E36" s="959"/>
      <c r="F36" s="321" t="s">
        <v>78</v>
      </c>
      <c r="G36" s="959" t="s">
        <v>79</v>
      </c>
      <c r="H36" s="953"/>
    </row>
    <row r="37" spans="2:8" ht="30" customHeight="1" x14ac:dyDescent="0.2">
      <c r="B37" s="962"/>
      <c r="C37" s="960" t="s">
        <v>748</v>
      </c>
      <c r="D37" s="960"/>
      <c r="E37" s="16" t="s">
        <v>82</v>
      </c>
      <c r="F37" s="960" t="s">
        <v>748</v>
      </c>
      <c r="G37" s="960"/>
      <c r="H37" s="17" t="s">
        <v>82</v>
      </c>
    </row>
    <row r="38" spans="2:8" ht="15" customHeight="1" x14ac:dyDescent="0.2">
      <c r="B38" s="143" t="str">
        <f>Index!$B$4</f>
        <v>Cumbria and Lancashire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5">
        <f>$I$9</f>
        <v>0.187</v>
      </c>
      <c r="D39" s="325">
        <f>$J$9</f>
        <v>8.1869999999999994</v>
      </c>
      <c r="E39" s="127">
        <f>$K$9</f>
        <v>10.02</v>
      </c>
      <c r="F39" s="325">
        <f>$L$9</f>
        <v>0.09</v>
      </c>
      <c r="G39" s="325">
        <f>$M$9</f>
        <v>12.053000000000001</v>
      </c>
      <c r="H39" s="127">
        <f>$N$9</f>
        <v>13.4</v>
      </c>
    </row>
    <row r="40" spans="2:8" ht="15" customHeight="1" x14ac:dyDescent="0.2">
      <c r="B40" s="109" t="s">
        <v>215</v>
      </c>
      <c r="C40" s="325">
        <f>$I$10</f>
        <v>2.1999999999999999E-2</v>
      </c>
      <c r="D40" s="325">
        <f>$J$10</f>
        <v>1.8440000000000001</v>
      </c>
      <c r="E40" s="127">
        <f>$K$10</f>
        <v>19.8</v>
      </c>
      <c r="F40" s="325">
        <f>$L$10</f>
        <v>1.2E-2</v>
      </c>
      <c r="G40" s="325">
        <f>$M$10</f>
        <v>2.726</v>
      </c>
      <c r="H40" s="127">
        <f>$N$10</f>
        <v>30.22</v>
      </c>
    </row>
    <row r="41" spans="2:8" ht="15" customHeight="1" x14ac:dyDescent="0.2">
      <c r="B41" s="109" t="s">
        <v>216</v>
      </c>
      <c r="C41" s="325">
        <f>$I$11</f>
        <v>1.9E-2</v>
      </c>
      <c r="D41" s="325">
        <f>$J$11</f>
        <v>1.925</v>
      </c>
      <c r="E41" s="127">
        <f>$K$11</f>
        <v>15.51</v>
      </c>
      <c r="F41" s="325">
        <f>$L$11</f>
        <v>8.9999999999999993E-3</v>
      </c>
      <c r="G41" s="325">
        <f>$M$11</f>
        <v>3.3849999999999998</v>
      </c>
      <c r="H41" s="127">
        <f>$N$11</f>
        <v>32.299999999999997</v>
      </c>
    </row>
    <row r="42" spans="2:8" ht="15" customHeight="1" x14ac:dyDescent="0.2">
      <c r="B42" s="109" t="s">
        <v>217</v>
      </c>
      <c r="C42" s="325">
        <f>$I$12</f>
        <v>3.3000000000000002E-2</v>
      </c>
      <c r="D42" s="325">
        <f>$J$12</f>
        <v>9.0749999999999993</v>
      </c>
      <c r="E42" s="127">
        <f>$K$12</f>
        <v>22.6</v>
      </c>
      <c r="F42" s="325">
        <f>$L$12</f>
        <v>2.1999999999999999E-2</v>
      </c>
      <c r="G42" s="325">
        <f>$M$12</f>
        <v>17.140999999999998</v>
      </c>
      <c r="H42" s="127">
        <f>$N$12</f>
        <v>37.61</v>
      </c>
    </row>
    <row r="43" spans="2:8" ht="15" customHeight="1" x14ac:dyDescent="0.2">
      <c r="B43" s="109" t="s">
        <v>218</v>
      </c>
      <c r="C43" s="325">
        <f>$I$13</f>
        <v>1.2E-2</v>
      </c>
      <c r="D43" s="325">
        <f>$J$13</f>
        <v>17.983000000000001</v>
      </c>
      <c r="E43" s="127">
        <f>$K$13</f>
        <v>33.46</v>
      </c>
      <c r="F43" s="325">
        <f>$L$13</f>
        <v>3.1E-2</v>
      </c>
      <c r="G43" s="325">
        <f>$M$13</f>
        <v>31.57</v>
      </c>
      <c r="H43" s="127">
        <f>$N$13</f>
        <v>41.6</v>
      </c>
    </row>
    <row r="44" spans="2:8" ht="15" customHeight="1" x14ac:dyDescent="0.2">
      <c r="B44" s="109" t="s">
        <v>219</v>
      </c>
      <c r="C44" s="325">
        <f>$I$14</f>
        <v>3.0000000000000001E-3</v>
      </c>
      <c r="D44" s="325">
        <f>$J$14</f>
        <v>10.503</v>
      </c>
      <c r="E44" s="127">
        <f>$K$14</f>
        <v>37.78</v>
      </c>
      <c r="F44" s="325">
        <f>$L$14</f>
        <v>8.0000000000000002E-3</v>
      </c>
      <c r="G44" s="325">
        <f>$M$14</f>
        <v>15.653</v>
      </c>
      <c r="H44" s="127">
        <f>$N$14</f>
        <v>41.15</v>
      </c>
    </row>
    <row r="45" spans="2:8" ht="15" customHeight="1" x14ac:dyDescent="0.2">
      <c r="B45" s="109" t="s">
        <v>220</v>
      </c>
      <c r="C45" s="325">
        <f>$I$15</f>
        <v>2E-3</v>
      </c>
      <c r="D45" s="325">
        <f>$J$15</f>
        <v>5.298</v>
      </c>
      <c r="E45" s="127">
        <f>$K$15</f>
        <v>39.08</v>
      </c>
      <c r="F45" s="325">
        <f>$L$15</f>
        <v>1E-3</v>
      </c>
      <c r="G45" s="325">
        <f>$M$15</f>
        <v>7.2149999999999999</v>
      </c>
      <c r="H45" s="127">
        <f>$N$15</f>
        <v>38.85</v>
      </c>
    </row>
    <row r="46" spans="2:8" ht="15" customHeight="1" x14ac:dyDescent="0.2">
      <c r="B46" s="113" t="s">
        <v>221</v>
      </c>
      <c r="C46" s="326">
        <f>$I$16</f>
        <v>0</v>
      </c>
      <c r="D46" s="326">
        <f>$J$16</f>
        <v>6.19</v>
      </c>
      <c r="E46" s="128">
        <f>$K$16</f>
        <v>40.46</v>
      </c>
      <c r="F46" s="326">
        <f>$L$16</f>
        <v>0</v>
      </c>
      <c r="G46" s="326">
        <f>$M$16</f>
        <v>4.7590000000000003</v>
      </c>
      <c r="H46" s="128">
        <f>$N$16</f>
        <v>40.78</v>
      </c>
    </row>
    <row r="47" spans="2:8" ht="15" customHeight="1" x14ac:dyDescent="0.2">
      <c r="B47" s="118" t="s">
        <v>80</v>
      </c>
      <c r="C47" s="125">
        <f>$I$17</f>
        <v>0.27700000000000002</v>
      </c>
      <c r="D47" s="125">
        <f>$J$17</f>
        <v>61.006</v>
      </c>
      <c r="E47" s="126">
        <f>$K$17</f>
        <v>24.92</v>
      </c>
      <c r="F47" s="125">
        <f>$L$17</f>
        <v>0.17199999999999999</v>
      </c>
      <c r="G47" s="125">
        <f>$M$17</f>
        <v>94.503</v>
      </c>
      <c r="H47" s="126">
        <f>$N$17</f>
        <v>31.67</v>
      </c>
    </row>
    <row r="50" spans="2:8" ht="15" customHeight="1" x14ac:dyDescent="0.2">
      <c r="B50" s="961" t="s">
        <v>357</v>
      </c>
      <c r="C50" s="958" t="s">
        <v>227</v>
      </c>
      <c r="D50" s="958"/>
      <c r="E50" s="958"/>
      <c r="F50" s="958" t="s">
        <v>228</v>
      </c>
      <c r="G50" s="958"/>
      <c r="H50" s="950"/>
    </row>
    <row r="51" spans="2:8" ht="15" customHeight="1" x14ac:dyDescent="0.2">
      <c r="B51" s="962"/>
      <c r="C51" s="321" t="s">
        <v>78</v>
      </c>
      <c r="D51" s="959" t="s">
        <v>79</v>
      </c>
      <c r="E51" s="959"/>
      <c r="F51" s="321" t="s">
        <v>78</v>
      </c>
      <c r="G51" s="959" t="s">
        <v>79</v>
      </c>
      <c r="H51" s="953"/>
    </row>
    <row r="52" spans="2:8" ht="30" customHeight="1" x14ac:dyDescent="0.2">
      <c r="B52" s="962"/>
      <c r="C52" s="960" t="s">
        <v>748</v>
      </c>
      <c r="D52" s="960"/>
      <c r="E52" s="16" t="s">
        <v>82</v>
      </c>
      <c r="F52" s="960" t="s">
        <v>748</v>
      </c>
      <c r="G52" s="960"/>
      <c r="H52" s="17" t="s">
        <v>82</v>
      </c>
    </row>
    <row r="53" spans="2:8" ht="15" customHeight="1" x14ac:dyDescent="0.2">
      <c r="B53" s="143" t="str">
        <f>Index!$B$4</f>
        <v>Cumbria and Lancashire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5">
        <f>$O$9</f>
        <v>0.26200000000000001</v>
      </c>
      <c r="D54" s="325">
        <f>$P$9</f>
        <v>12.57</v>
      </c>
      <c r="E54" s="127">
        <f>$Q$9</f>
        <v>12.11</v>
      </c>
      <c r="F54" s="325">
        <f>$R$9</f>
        <v>0.42799999999999999</v>
      </c>
      <c r="G54" s="325">
        <f>$S$9</f>
        <v>18.007000000000001</v>
      </c>
      <c r="H54" s="127">
        <f>$T$9</f>
        <v>11.96</v>
      </c>
    </row>
    <row r="55" spans="2:8" ht="15" customHeight="1" x14ac:dyDescent="0.2">
      <c r="B55" s="109" t="s">
        <v>215</v>
      </c>
      <c r="C55" s="325">
        <f>$O$10</f>
        <v>3.4000000000000002E-2</v>
      </c>
      <c r="D55" s="325">
        <f>$P$10</f>
        <v>1.2549999999999999</v>
      </c>
      <c r="E55" s="127">
        <f>$Q$10</f>
        <v>17.920000000000002</v>
      </c>
      <c r="F55" s="325">
        <f>$R$10</f>
        <v>5.2999999999999999E-2</v>
      </c>
      <c r="G55" s="325">
        <f>$S$10</f>
        <v>2.4169999999999998</v>
      </c>
      <c r="H55" s="127">
        <f>$T$10</f>
        <v>30.21</v>
      </c>
    </row>
    <row r="56" spans="2:8" ht="15" customHeight="1" x14ac:dyDescent="0.2">
      <c r="B56" s="109" t="s">
        <v>216</v>
      </c>
      <c r="C56" s="325">
        <f>$O$11</f>
        <v>2.9000000000000001E-2</v>
      </c>
      <c r="D56" s="325">
        <f>$P$11</f>
        <v>1.115</v>
      </c>
      <c r="E56" s="127">
        <f>$Q$11</f>
        <v>24.6</v>
      </c>
      <c r="F56" s="325">
        <f>$R$11</f>
        <v>4.9000000000000002E-2</v>
      </c>
      <c r="G56" s="325">
        <f>$S$11</f>
        <v>2.1019999999999999</v>
      </c>
      <c r="H56" s="127">
        <f>$T$11</f>
        <v>35.479999999999997</v>
      </c>
    </row>
    <row r="57" spans="2:8" ht="15" customHeight="1" x14ac:dyDescent="0.2">
      <c r="B57" s="109" t="s">
        <v>217</v>
      </c>
      <c r="C57" s="325">
        <f>$O$12</f>
        <v>6.2E-2</v>
      </c>
      <c r="D57" s="325">
        <f>$P$12</f>
        <v>4.34</v>
      </c>
      <c r="E57" s="127">
        <f>$Q$12</f>
        <v>38.74</v>
      </c>
      <c r="F57" s="325">
        <f>$R$12</f>
        <v>0.14299999999999999</v>
      </c>
      <c r="G57" s="325">
        <f>$S$12</f>
        <v>4.8310000000000004</v>
      </c>
      <c r="H57" s="127">
        <f>$T$12</f>
        <v>26.88</v>
      </c>
    </row>
    <row r="58" spans="2:8" ht="15" customHeight="1" x14ac:dyDescent="0.2">
      <c r="B58" s="109" t="s">
        <v>218</v>
      </c>
      <c r="C58" s="325">
        <f>$O$13</f>
        <v>3.4000000000000002E-2</v>
      </c>
      <c r="D58" s="325">
        <f>$P$13</f>
        <v>9.6669999999999998</v>
      </c>
      <c r="E58" s="127">
        <f>$Q$13</f>
        <v>41.79</v>
      </c>
      <c r="F58" s="325">
        <f>$R$13</f>
        <v>0.157</v>
      </c>
      <c r="G58" s="325">
        <f>$S$13</f>
        <v>6.6639999999999997</v>
      </c>
      <c r="H58" s="127">
        <f>$T$13</f>
        <v>21.03</v>
      </c>
    </row>
    <row r="59" spans="2:8" ht="15" customHeight="1" x14ac:dyDescent="0.2">
      <c r="B59" s="109" t="s">
        <v>219</v>
      </c>
      <c r="C59" s="325">
        <f>$O$14</f>
        <v>1.2999999999999999E-2</v>
      </c>
      <c r="D59" s="325">
        <f>$P$14</f>
        <v>5.5609999999999999</v>
      </c>
      <c r="E59" s="127">
        <f>$Q$14</f>
        <v>37.270000000000003</v>
      </c>
      <c r="F59" s="325">
        <f>$R$14</f>
        <v>5.1999999999999998E-2</v>
      </c>
      <c r="G59" s="325">
        <f>$S$14</f>
        <v>4.6840000000000002</v>
      </c>
      <c r="H59" s="127">
        <f>$T$14</f>
        <v>26.89</v>
      </c>
    </row>
    <row r="60" spans="2:8" ht="15" customHeight="1" x14ac:dyDescent="0.2">
      <c r="B60" s="109" t="s">
        <v>220</v>
      </c>
      <c r="C60" s="325">
        <f>$O$15</f>
        <v>6.0000000000000001E-3</v>
      </c>
      <c r="D60" s="325">
        <f>$P$15</f>
        <v>2.4129999999999998</v>
      </c>
      <c r="E60" s="127">
        <f>$Q$15</f>
        <v>41.66</v>
      </c>
      <c r="F60" s="325">
        <f>$R$15</f>
        <v>1.0999999999999999E-2</v>
      </c>
      <c r="G60" s="325">
        <f>$S$15</f>
        <v>2.6579999999999999</v>
      </c>
      <c r="H60" s="127">
        <f>$T$15</f>
        <v>30.48</v>
      </c>
    </row>
    <row r="61" spans="2:8" ht="15" customHeight="1" x14ac:dyDescent="0.2">
      <c r="B61" s="113" t="s">
        <v>221</v>
      </c>
      <c r="C61" s="326">
        <f>$O$16</f>
        <v>0</v>
      </c>
      <c r="D61" s="326">
        <f>$P$16</f>
        <v>5.0730000000000004</v>
      </c>
      <c r="E61" s="128">
        <f>$Q$16</f>
        <v>57</v>
      </c>
      <c r="F61" s="326">
        <f>$R$16</f>
        <v>2E-3</v>
      </c>
      <c r="G61" s="326">
        <f>$S$16</f>
        <v>4.8179999999999996</v>
      </c>
      <c r="H61" s="128">
        <f>$T$16</f>
        <v>33.340000000000003</v>
      </c>
    </row>
    <row r="62" spans="2:8" ht="15" customHeight="1" x14ac:dyDescent="0.2">
      <c r="B62" s="118" t="s">
        <v>80</v>
      </c>
      <c r="C62" s="125">
        <f>$O$17</f>
        <v>0.44</v>
      </c>
      <c r="D62" s="125">
        <f>$P$17</f>
        <v>41.994</v>
      </c>
      <c r="E62" s="126">
        <f>$Q$17</f>
        <v>25.46</v>
      </c>
      <c r="F62" s="125">
        <f>$R$17</f>
        <v>0.89700000000000002</v>
      </c>
      <c r="G62" s="125">
        <f>$S$17</f>
        <v>46.180999999999997</v>
      </c>
      <c r="H62" s="126">
        <f>$T$17</f>
        <v>15.12</v>
      </c>
    </row>
    <row r="65" spans="2:8" ht="15" customHeight="1" x14ac:dyDescent="0.2">
      <c r="B65" s="961" t="s">
        <v>357</v>
      </c>
      <c r="C65" s="958" t="s">
        <v>332</v>
      </c>
      <c r="D65" s="958"/>
      <c r="E65" s="958"/>
      <c r="F65" s="958" t="s">
        <v>333</v>
      </c>
      <c r="G65" s="958"/>
      <c r="H65" s="950"/>
    </row>
    <row r="66" spans="2:8" ht="15" customHeight="1" x14ac:dyDescent="0.2">
      <c r="B66" s="962"/>
      <c r="C66" s="321" t="s">
        <v>78</v>
      </c>
      <c r="D66" s="959" t="s">
        <v>79</v>
      </c>
      <c r="E66" s="959"/>
      <c r="F66" s="321" t="s">
        <v>78</v>
      </c>
      <c r="G66" s="959" t="s">
        <v>79</v>
      </c>
      <c r="H66" s="953"/>
    </row>
    <row r="67" spans="2:8" ht="30" customHeight="1" x14ac:dyDescent="0.2">
      <c r="B67" s="962"/>
      <c r="C67" s="960" t="s">
        <v>748</v>
      </c>
      <c r="D67" s="960"/>
      <c r="E67" s="16" t="s">
        <v>82</v>
      </c>
      <c r="F67" s="960" t="s">
        <v>748</v>
      </c>
      <c r="G67" s="960"/>
      <c r="H67" s="17" t="s">
        <v>82</v>
      </c>
    </row>
    <row r="68" spans="2:8" ht="15" customHeight="1" x14ac:dyDescent="0.2">
      <c r="B68" s="143" t="str">
        <f>Index!$B$4</f>
        <v>Cumbria and Lancashire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5">
        <f>$U$9</f>
        <v>1.94</v>
      </c>
      <c r="D69" s="325">
        <f>$V$9</f>
        <v>21.431999999999999</v>
      </c>
      <c r="E69" s="127">
        <f>$W$9</f>
        <v>11.28</v>
      </c>
      <c r="F69" s="325">
        <f>$X$9</f>
        <v>0.99099999999999999</v>
      </c>
      <c r="G69" s="325">
        <f>$Y$9</f>
        <v>21.654</v>
      </c>
      <c r="H69" s="127">
        <f>$Z$9</f>
        <v>12.31</v>
      </c>
    </row>
    <row r="70" spans="2:8" ht="15" customHeight="1" x14ac:dyDescent="0.2">
      <c r="B70" s="109" t="s">
        <v>215</v>
      </c>
      <c r="C70" s="325">
        <f>$U$10</f>
        <v>0.68799999999999994</v>
      </c>
      <c r="D70" s="325">
        <f>$V$10</f>
        <v>3.4510000000000001</v>
      </c>
      <c r="E70" s="127">
        <f>$W$10</f>
        <v>11.08</v>
      </c>
      <c r="F70" s="325">
        <f>$X$10</f>
        <v>0.09</v>
      </c>
      <c r="G70" s="325">
        <f>$Y$10</f>
        <v>3.5990000000000002</v>
      </c>
      <c r="H70" s="127">
        <f>$Z$10</f>
        <v>14.72</v>
      </c>
    </row>
    <row r="71" spans="2:8" ht="15" customHeight="1" x14ac:dyDescent="0.2">
      <c r="B71" s="109" t="s">
        <v>216</v>
      </c>
      <c r="C71" s="325">
        <f>$U$11</f>
        <v>0.76</v>
      </c>
      <c r="D71" s="325">
        <f>$V$11</f>
        <v>3.2869999999999999</v>
      </c>
      <c r="E71" s="127">
        <f>$W$11</f>
        <v>12.16</v>
      </c>
      <c r="F71" s="325">
        <f>$X$11</f>
        <v>7.8E-2</v>
      </c>
      <c r="G71" s="325">
        <f>$Y$11</f>
        <v>2.9279999999999999</v>
      </c>
      <c r="H71" s="127">
        <f>$Z$11</f>
        <v>11.66</v>
      </c>
    </row>
    <row r="72" spans="2:8" ht="15" customHeight="1" x14ac:dyDescent="0.2">
      <c r="B72" s="109" t="s">
        <v>217</v>
      </c>
      <c r="C72" s="325">
        <f>$U$12</f>
        <v>2.1619999999999999</v>
      </c>
      <c r="D72" s="325">
        <f>$V$12</f>
        <v>10.058999999999999</v>
      </c>
      <c r="E72" s="127">
        <f>$W$12</f>
        <v>15.63</v>
      </c>
      <c r="F72" s="325">
        <f>$X$12</f>
        <v>0.19400000000000001</v>
      </c>
      <c r="G72" s="325">
        <f>$Y$12</f>
        <v>9.391</v>
      </c>
      <c r="H72" s="127">
        <f>$Z$12</f>
        <v>16.14</v>
      </c>
    </row>
    <row r="73" spans="2:8" ht="15" customHeight="1" x14ac:dyDescent="0.2">
      <c r="B73" s="109" t="s">
        <v>218</v>
      </c>
      <c r="C73" s="325">
        <f>$U$13</f>
        <v>1.4019999999999999</v>
      </c>
      <c r="D73" s="325">
        <f>$V$13</f>
        <v>10.699</v>
      </c>
      <c r="E73" s="127">
        <f>$W$13</f>
        <v>42.9</v>
      </c>
      <c r="F73" s="325">
        <f>$X$13</f>
        <v>0.10100000000000001</v>
      </c>
      <c r="G73" s="325">
        <f>$Y$13</f>
        <v>12.177</v>
      </c>
      <c r="H73" s="127">
        <f>$Z$13</f>
        <v>46.38</v>
      </c>
    </row>
    <row r="74" spans="2:8" ht="15" customHeight="1" x14ac:dyDescent="0.2">
      <c r="B74" s="109" t="s">
        <v>219</v>
      </c>
      <c r="C74" s="325">
        <f>$U$14</f>
        <v>0.247</v>
      </c>
      <c r="D74" s="325">
        <f>$V$14</f>
        <v>7.2910000000000004</v>
      </c>
      <c r="E74" s="127">
        <f>$W$14</f>
        <v>58.02</v>
      </c>
      <c r="F74" s="325">
        <f>$X$14</f>
        <v>2.1999999999999999E-2</v>
      </c>
      <c r="G74" s="325">
        <f>$Y$14</f>
        <v>11.77</v>
      </c>
      <c r="H74" s="127">
        <f>$Z$14</f>
        <v>62.12</v>
      </c>
    </row>
    <row r="75" spans="2:8" ht="15" customHeight="1" x14ac:dyDescent="0.2">
      <c r="B75" s="109" t="s">
        <v>220</v>
      </c>
      <c r="C75" s="325">
        <f>$U$15</f>
        <v>6.6000000000000003E-2</v>
      </c>
      <c r="D75" s="325">
        <f>$V$15</f>
        <v>4.6859999999999999</v>
      </c>
      <c r="E75" s="127">
        <f>$W$15</f>
        <v>61.57</v>
      </c>
      <c r="F75" s="325">
        <f>$X$15</f>
        <v>7.0000000000000001E-3</v>
      </c>
      <c r="G75" s="325">
        <f>$Y$15</f>
        <v>7.2880000000000003</v>
      </c>
      <c r="H75" s="127">
        <f>$Z$15</f>
        <v>64.64</v>
      </c>
    </row>
    <row r="76" spans="2:8" ht="15" customHeight="1" x14ac:dyDescent="0.2">
      <c r="B76" s="113" t="s">
        <v>221</v>
      </c>
      <c r="C76" s="326">
        <f>$U$16</f>
        <v>0</v>
      </c>
      <c r="D76" s="326">
        <f>$V$16</f>
        <v>6.14</v>
      </c>
      <c r="E76" s="128">
        <f>$W$16</f>
        <v>70.75</v>
      </c>
      <c r="F76" s="326">
        <f>$X$16</f>
        <v>5.0000000000000001E-3</v>
      </c>
      <c r="G76" s="326">
        <f>$Y$16</f>
        <v>33.317</v>
      </c>
      <c r="H76" s="128">
        <f>$Z$16</f>
        <v>71.709999999999994</v>
      </c>
    </row>
    <row r="77" spans="2:8" ht="15" customHeight="1" x14ac:dyDescent="0.2">
      <c r="B77" s="118" t="s">
        <v>80</v>
      </c>
      <c r="C77" s="125">
        <f>$U$17</f>
        <v>7.2649999999999997</v>
      </c>
      <c r="D77" s="125">
        <f>$V$17</f>
        <v>67.045000000000002</v>
      </c>
      <c r="E77" s="126">
        <f>$W$17</f>
        <v>26.03</v>
      </c>
      <c r="F77" s="125">
        <f>$X$17</f>
        <v>1.4870000000000001</v>
      </c>
      <c r="G77" s="125">
        <f>$Y$17</f>
        <v>102.124</v>
      </c>
      <c r="H77" s="126">
        <f>$Z$17</f>
        <v>42.15</v>
      </c>
    </row>
    <row r="80" spans="2:8" ht="15" customHeight="1" x14ac:dyDescent="0.2">
      <c r="B80" s="961" t="s">
        <v>357</v>
      </c>
      <c r="C80" s="958" t="s">
        <v>231</v>
      </c>
      <c r="D80" s="958"/>
      <c r="E80" s="958"/>
      <c r="F80" s="958" t="s">
        <v>232</v>
      </c>
      <c r="G80" s="958"/>
      <c r="H80" s="950"/>
    </row>
    <row r="81" spans="2:8" ht="15" customHeight="1" x14ac:dyDescent="0.2">
      <c r="B81" s="962"/>
      <c r="C81" s="321" t="s">
        <v>78</v>
      </c>
      <c r="D81" s="959" t="s">
        <v>79</v>
      </c>
      <c r="E81" s="959"/>
      <c r="F81" s="321" t="s">
        <v>78</v>
      </c>
      <c r="G81" s="959" t="s">
        <v>79</v>
      </c>
      <c r="H81" s="953"/>
    </row>
    <row r="82" spans="2:8" ht="30" customHeight="1" x14ac:dyDescent="0.2">
      <c r="B82" s="962"/>
      <c r="C82" s="960" t="s">
        <v>748</v>
      </c>
      <c r="D82" s="960"/>
      <c r="E82" s="16" t="s">
        <v>82</v>
      </c>
      <c r="F82" s="960" t="s">
        <v>748</v>
      </c>
      <c r="G82" s="960"/>
      <c r="H82" s="17" t="s">
        <v>82</v>
      </c>
    </row>
    <row r="83" spans="2:8" ht="15" customHeight="1" x14ac:dyDescent="0.2">
      <c r="B83" s="143" t="str">
        <f>Index!$B$4</f>
        <v>Cumbria and Lancashire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5">
        <f>$AA$9</f>
        <v>1.583</v>
      </c>
      <c r="D84" s="325">
        <f>$AB$9</f>
        <v>19.811</v>
      </c>
      <c r="E84" s="127">
        <f>$AC$9</f>
        <v>11.74</v>
      </c>
      <c r="F84" s="325">
        <f>$AD$9</f>
        <v>1.2470000000000001</v>
      </c>
      <c r="G84" s="325">
        <f>$AE$9</f>
        <v>19.117000000000001</v>
      </c>
      <c r="H84" s="127">
        <f>$AF$9</f>
        <v>11.22</v>
      </c>
    </row>
    <row r="85" spans="2:8" ht="15" customHeight="1" x14ac:dyDescent="0.2">
      <c r="B85" s="109" t="s">
        <v>215</v>
      </c>
      <c r="C85" s="325">
        <f>$AA$10</f>
        <v>0.23400000000000001</v>
      </c>
      <c r="D85" s="325">
        <f>$AB$10</f>
        <v>3.472</v>
      </c>
      <c r="E85" s="127">
        <f>$AC$10</f>
        <v>12.79</v>
      </c>
      <c r="F85" s="325">
        <f>$AD$10</f>
        <v>0.26200000000000001</v>
      </c>
      <c r="G85" s="325">
        <f>$AE$10</f>
        <v>4.234</v>
      </c>
      <c r="H85" s="127">
        <f>$AF$10</f>
        <v>13.87</v>
      </c>
    </row>
    <row r="86" spans="2:8" ht="15" customHeight="1" x14ac:dyDescent="0.2">
      <c r="B86" s="109" t="s">
        <v>216</v>
      </c>
      <c r="C86" s="325">
        <f>$AA$11</f>
        <v>0.16300000000000001</v>
      </c>
      <c r="D86" s="325">
        <f>$AB$11</f>
        <v>3.0840000000000001</v>
      </c>
      <c r="E86" s="127">
        <f>$AC$11</f>
        <v>13.31</v>
      </c>
      <c r="F86" s="325">
        <f>$AD$11</f>
        <v>0.253</v>
      </c>
      <c r="G86" s="325">
        <f>$AE$11</f>
        <v>4.0659999999999998</v>
      </c>
      <c r="H86" s="127">
        <f>$AF$11</f>
        <v>15.74</v>
      </c>
    </row>
    <row r="87" spans="2:8" ht="15" customHeight="1" x14ac:dyDescent="0.2">
      <c r="B87" s="109" t="s">
        <v>217</v>
      </c>
      <c r="C87" s="325">
        <f>$AA$12</f>
        <v>0.26900000000000002</v>
      </c>
      <c r="D87" s="325">
        <f>$AB$12</f>
        <v>7.9409999999999998</v>
      </c>
      <c r="E87" s="127">
        <f>$AC$12</f>
        <v>17.71</v>
      </c>
      <c r="F87" s="325">
        <f>$AD$12</f>
        <v>0.65800000000000003</v>
      </c>
      <c r="G87" s="325">
        <f>$AE$12</f>
        <v>10.798</v>
      </c>
      <c r="H87" s="127">
        <f>$AF$12</f>
        <v>17.41</v>
      </c>
    </row>
    <row r="88" spans="2:8" ht="15" customHeight="1" x14ac:dyDescent="0.2">
      <c r="B88" s="109" t="s">
        <v>218</v>
      </c>
      <c r="C88" s="325">
        <f>$AA$13</f>
        <v>0.21099999999999999</v>
      </c>
      <c r="D88" s="325">
        <f>$AB$13</f>
        <v>9.3719999999999999</v>
      </c>
      <c r="E88" s="127">
        <f>$AC$13</f>
        <v>24.71</v>
      </c>
      <c r="F88" s="325">
        <f>$AD$13</f>
        <v>0.26700000000000002</v>
      </c>
      <c r="G88" s="325">
        <f>$AE$13</f>
        <v>9.8019999999999996</v>
      </c>
      <c r="H88" s="127">
        <f>$AF$13</f>
        <v>24.61</v>
      </c>
    </row>
    <row r="89" spans="2:8" ht="15" customHeight="1" x14ac:dyDescent="0.2">
      <c r="B89" s="109" t="s">
        <v>219</v>
      </c>
      <c r="C89" s="325">
        <f>$AA$14</f>
        <v>8.5000000000000006E-2</v>
      </c>
      <c r="D89" s="325">
        <f>$AB$14</f>
        <v>4.6369999999999996</v>
      </c>
      <c r="E89" s="127">
        <f>$AC$14</f>
        <v>28.23</v>
      </c>
      <c r="F89" s="325">
        <f>$AD$14</f>
        <v>3.9E-2</v>
      </c>
      <c r="G89" s="325">
        <f>$AE$14</f>
        <v>6</v>
      </c>
      <c r="H89" s="127">
        <f>$AF$14</f>
        <v>33.21</v>
      </c>
    </row>
    <row r="90" spans="2:8" ht="15" customHeight="1" x14ac:dyDescent="0.2">
      <c r="B90" s="109" t="s">
        <v>220</v>
      </c>
      <c r="C90" s="325">
        <f>$AA$15</f>
        <v>4.2000000000000003E-2</v>
      </c>
      <c r="D90" s="325">
        <f>$AB$15</f>
        <v>2.2429999999999999</v>
      </c>
      <c r="E90" s="127">
        <f>$AC$15</f>
        <v>34.49</v>
      </c>
      <c r="F90" s="325">
        <f>$AD$15</f>
        <v>1.0999999999999999E-2</v>
      </c>
      <c r="G90" s="325">
        <f>$AE$15</f>
        <v>3.5059999999999998</v>
      </c>
      <c r="H90" s="127">
        <f>$AF$15</f>
        <v>36.24</v>
      </c>
    </row>
    <row r="91" spans="2:8" ht="15" customHeight="1" x14ac:dyDescent="0.2">
      <c r="B91" s="113" t="s">
        <v>221</v>
      </c>
      <c r="C91" s="326">
        <f>$AA$16</f>
        <v>1.0999999999999999E-2</v>
      </c>
      <c r="D91" s="326">
        <f>$AB$16</f>
        <v>3.403</v>
      </c>
      <c r="E91" s="128">
        <f>$AC$16</f>
        <v>36.54</v>
      </c>
      <c r="F91" s="326">
        <f>$AD$16</f>
        <v>1.0999999999999999E-2</v>
      </c>
      <c r="G91" s="326">
        <f>$AE$16</f>
        <v>4.149</v>
      </c>
      <c r="H91" s="128">
        <f>$AF$16</f>
        <v>37.83</v>
      </c>
    </row>
    <row r="92" spans="2:8" ht="15" customHeight="1" x14ac:dyDescent="0.2">
      <c r="B92" s="118" t="s">
        <v>80</v>
      </c>
      <c r="C92" s="125">
        <f>$AA$17</f>
        <v>2.597</v>
      </c>
      <c r="D92" s="125">
        <f>$AB$17</f>
        <v>53.963000000000001</v>
      </c>
      <c r="E92" s="126">
        <f>$AC$17</f>
        <v>13.71</v>
      </c>
      <c r="F92" s="125">
        <f>$AD$17</f>
        <v>2.7480000000000002</v>
      </c>
      <c r="G92" s="125">
        <f>$AE$17</f>
        <v>61.670999999999999</v>
      </c>
      <c r="H92" s="126">
        <f>$AF$17</f>
        <v>14.9</v>
      </c>
    </row>
    <row r="95" spans="2:8" ht="15" customHeight="1" x14ac:dyDescent="0.2">
      <c r="B95" s="961" t="s">
        <v>357</v>
      </c>
      <c r="C95" s="958" t="s">
        <v>233</v>
      </c>
      <c r="D95" s="958"/>
      <c r="E95" s="950"/>
    </row>
    <row r="96" spans="2:8" ht="15" customHeight="1" x14ac:dyDescent="0.2">
      <c r="B96" s="962"/>
      <c r="C96" s="321" t="s">
        <v>78</v>
      </c>
      <c r="D96" s="959" t="s">
        <v>79</v>
      </c>
      <c r="E96" s="953"/>
    </row>
    <row r="97" spans="2:5" ht="30" customHeight="1" x14ac:dyDescent="0.2">
      <c r="B97" s="962"/>
      <c r="C97" s="960" t="s">
        <v>748</v>
      </c>
      <c r="D97" s="960"/>
      <c r="E97" s="17" t="s">
        <v>82</v>
      </c>
    </row>
    <row r="98" spans="2:5" ht="15" customHeight="1" x14ac:dyDescent="0.2">
      <c r="B98" s="143" t="str">
        <f>Index!$B$4</f>
        <v>Cumbria and Lancashire</v>
      </c>
      <c r="C98" s="124"/>
      <c r="D98" s="122"/>
      <c r="E98" s="123"/>
    </row>
    <row r="99" spans="2:5" ht="15" customHeight="1" x14ac:dyDescent="0.2">
      <c r="B99" s="109" t="s">
        <v>214</v>
      </c>
      <c r="C99" s="325">
        <f>$AG$9</f>
        <v>1.2270000000000001</v>
      </c>
      <c r="D99" s="325">
        <f>$AH$9</f>
        <v>22.518999999999998</v>
      </c>
      <c r="E99" s="127">
        <f>$AI$9</f>
        <v>11.13</v>
      </c>
    </row>
    <row r="100" spans="2:5" ht="15" customHeight="1" x14ac:dyDescent="0.2">
      <c r="B100" s="109" t="s">
        <v>215</v>
      </c>
      <c r="C100" s="325">
        <f>$AG$10</f>
        <v>0.26400000000000001</v>
      </c>
      <c r="D100" s="325">
        <f>$AH$10</f>
        <v>5.4619999999999997</v>
      </c>
      <c r="E100" s="127">
        <f>$AI$10</f>
        <v>12.81</v>
      </c>
    </row>
    <row r="101" spans="2:5" ht="15" customHeight="1" x14ac:dyDescent="0.2">
      <c r="B101" s="109" t="s">
        <v>216</v>
      </c>
      <c r="C101" s="325">
        <f>$AG$11</f>
        <v>0.23699999999999999</v>
      </c>
      <c r="D101" s="325">
        <f>$AH$11</f>
        <v>5.73</v>
      </c>
      <c r="E101" s="127">
        <f>$AI$11</f>
        <v>13.47</v>
      </c>
    </row>
    <row r="102" spans="2:5" ht="15" customHeight="1" x14ac:dyDescent="0.2">
      <c r="B102" s="109" t="s">
        <v>217</v>
      </c>
      <c r="C102" s="325">
        <f>$AG$12</f>
        <v>0.52800000000000002</v>
      </c>
      <c r="D102" s="325">
        <f>$AH$12</f>
        <v>15.738</v>
      </c>
      <c r="E102" s="127">
        <f>$AI$12</f>
        <v>14.17</v>
      </c>
    </row>
    <row r="103" spans="2:5" ht="15" customHeight="1" x14ac:dyDescent="0.2">
      <c r="B103" s="109" t="s">
        <v>218</v>
      </c>
      <c r="C103" s="325">
        <f>$AG$13</f>
        <v>0.19</v>
      </c>
      <c r="D103" s="325">
        <f>$AH$13</f>
        <v>10.007999999999999</v>
      </c>
      <c r="E103" s="127">
        <f>$AI$13</f>
        <v>19.350000000000001</v>
      </c>
    </row>
    <row r="104" spans="2:5" ht="15" customHeight="1" x14ac:dyDescent="0.2">
      <c r="B104" s="109" t="s">
        <v>219</v>
      </c>
      <c r="C104" s="325">
        <f>$AG$14</f>
        <v>2.8000000000000001E-2</v>
      </c>
      <c r="D104" s="325">
        <f>$AH$14</f>
        <v>3.7530000000000001</v>
      </c>
      <c r="E104" s="127">
        <f>$AI$14</f>
        <v>27.08</v>
      </c>
    </row>
    <row r="105" spans="2:5" ht="15" customHeight="1" x14ac:dyDescent="0.2">
      <c r="B105" s="109" t="s">
        <v>220</v>
      </c>
      <c r="C105" s="325">
        <f>$AG$15</f>
        <v>8.0000000000000002E-3</v>
      </c>
      <c r="D105" s="325">
        <f>$AH$15</f>
        <v>1.609</v>
      </c>
      <c r="E105" s="127">
        <f>$AI$15</f>
        <v>34.65</v>
      </c>
    </row>
    <row r="106" spans="2:5" ht="15" customHeight="1" x14ac:dyDescent="0.2">
      <c r="B106" s="113" t="s">
        <v>221</v>
      </c>
      <c r="C106" s="326">
        <f>$AG$16</f>
        <v>7.0000000000000001E-3</v>
      </c>
      <c r="D106" s="326">
        <f>$AH$16</f>
        <v>2.3260000000000001</v>
      </c>
      <c r="E106" s="128">
        <f>$AI$16</f>
        <v>31.32</v>
      </c>
    </row>
    <row r="107" spans="2:5" ht="15" customHeight="1" x14ac:dyDescent="0.2">
      <c r="B107" s="118" t="s">
        <v>80</v>
      </c>
      <c r="C107" s="125">
        <f>$AG$17</f>
        <v>2.488</v>
      </c>
      <c r="D107" s="125">
        <f>$AH$17</f>
        <v>67.144999999999996</v>
      </c>
      <c r="E107" s="126">
        <f>$AI$17</f>
        <v>11.24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59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58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57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56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55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54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53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52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51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50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19" id="{437C0BB2-FE27-47EF-96B9-9F65ADF34535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8" id="{B4593426-DF93-4A6B-9D08-D9CF3D000628}">
            <xm:f>IF($H24&gt;Sheet1!$F$4,1,)</xm:f>
            <x14:dxf>
              <font>
                <color theme="0" tint="-0.499984740745262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6" id="{8FBF1072-2F30-4DF2-A046-4F965D7FAB52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5" id="{72939FA2-ECD0-4640-9B1A-4153856507F7}">
            <xm:f>IF($H39&gt;Sheet1!$F$4,1,)</xm:f>
            <x14:dxf>
              <font>
                <color theme="0" tint="-0.499984740745262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13" id="{2A82A42C-3943-465A-B15D-07DF30815BB2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2" id="{BE5B3043-A648-43DC-8C8B-179D7E31FC32}">
            <xm:f>IF($H54&gt;Sheet1!$F$4,1,)</xm:f>
            <x14:dxf>
              <font>
                <color theme="0" tint="-0.499984740745262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0" id="{729D98A4-15FF-4399-81DB-8073230D8045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9" id="{F73389FA-535D-4A6C-89F3-53182231E05F}">
            <xm:f>IF($H69&gt;Sheet1!$F$4,1,)</xm:f>
            <x14:dxf>
              <font>
                <color theme="0" tint="-0.499984740745262"/>
              </font>
            </x14:dxf>
          </x14:cfRule>
          <xm:sqref>G69:H77</xm:sqref>
        </x14:conditionalFormatting>
        <x14:conditionalFormatting xmlns:xm="http://schemas.microsoft.com/office/excel/2006/main">
          <x14:cfRule type="expression" priority="7" id="{22EE78FA-5C0E-4631-96A6-0633874F29F0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6" id="{F513A340-14C4-4795-8C81-313B519025BC}">
            <xm:f>IF($H84&gt;Sheet1!$F$4,1,)</xm:f>
            <x14:dxf>
              <font>
                <color theme="0" tint="-0.499984740745262"/>
              </font>
            </x14:dxf>
          </x14:cfRule>
          <xm:sqref>G84:H92</xm:sqref>
        </x14:conditionalFormatting>
        <x14:conditionalFormatting xmlns:xm="http://schemas.microsoft.com/office/excel/2006/main">
          <x14:cfRule type="expression" priority="4" id="{E072C5AC-B6C7-41DA-9F92-DBBD1249BAF7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2" operator="between" id="{D96E8E0F-8276-4902-A5EC-8081B47475FE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" operator="between" id="{7D1A61FF-715C-4CA6-A6B8-7414CEA49A31}">
            <xm:f>Sheet1!$D$4</xm:f>
            <xm:f>Sheet1!$E$4</xm:f>
            <x14:dxf>
              <numFmt numFmtId="173" formatCode="&quot;&lt; 1&quot;"/>
            </x14:dxf>
          </x14:cfRule>
          <xm:sqref>C24:D32 F24:G32 C39:D47 F39:G47 C54:D62 F54:G62 C69:D77 F69:G77 C84:D92 F84:G92 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769</v>
      </c>
    </row>
    <row r="5" spans="2:6" ht="15" customHeight="1" x14ac:dyDescent="0.2">
      <c r="B5" s="908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Cumbria and Lancashire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363.33499999999998</v>
      </c>
      <c r="D8" s="138">
        <f>'Section 11 chart data'!J20</f>
        <v>7396.8040000000001</v>
      </c>
      <c r="E8" s="695">
        <f>'Section 11 chart data'!K20</f>
        <v>6.2</v>
      </c>
      <c r="F8" s="139">
        <f>SUM(C8,D8)</f>
        <v>7760.1390000000001</v>
      </c>
    </row>
    <row r="9" spans="2:6" ht="15" customHeight="1" x14ac:dyDescent="0.2">
      <c r="B9" s="141" t="s">
        <v>222</v>
      </c>
      <c r="C9" s="137">
        <f>'Section 11 chart data'!D21</f>
        <v>393.03</v>
      </c>
      <c r="D9" s="138">
        <f>'Section 11 chart data'!J21</f>
        <v>7432.692</v>
      </c>
      <c r="E9" s="695">
        <f>'Section 11 chart data'!K21</f>
        <v>5.95</v>
      </c>
      <c r="F9" s="139">
        <f t="shared" ref="F9:F18" si="0">SUM(C9,D9)</f>
        <v>7825.7219999999998</v>
      </c>
    </row>
    <row r="10" spans="2:6" ht="15" customHeight="1" x14ac:dyDescent="0.2">
      <c r="B10" s="141" t="s">
        <v>225</v>
      </c>
      <c r="C10" s="137">
        <f>'Section 11 chart data'!D22</f>
        <v>429.803</v>
      </c>
      <c r="D10" s="138">
        <f>'Section 11 chart data'!J22</f>
        <v>7809.183</v>
      </c>
      <c r="E10" s="695">
        <f>'Section 11 chart data'!K22</f>
        <v>5.9</v>
      </c>
      <c r="F10" s="139">
        <f t="shared" si="0"/>
        <v>8238.9860000000008</v>
      </c>
    </row>
    <row r="11" spans="2:6" ht="15" customHeight="1" x14ac:dyDescent="0.2">
      <c r="B11" s="141" t="s">
        <v>226</v>
      </c>
      <c r="C11" s="137">
        <f>'Section 11 chart data'!D23</f>
        <v>472.221</v>
      </c>
      <c r="D11" s="138">
        <f>'Section 11 chart data'!J23</f>
        <v>8370.5300000000007</v>
      </c>
      <c r="E11" s="695">
        <f>'Section 11 chart data'!K23</f>
        <v>5.63</v>
      </c>
      <c r="F11" s="139">
        <f t="shared" si="0"/>
        <v>8842.7510000000002</v>
      </c>
    </row>
    <row r="12" spans="2:6" ht="15" customHeight="1" x14ac:dyDescent="0.2">
      <c r="B12" s="141" t="s">
        <v>227</v>
      </c>
      <c r="C12" s="137">
        <f>'Section 11 chart data'!D24</f>
        <v>517.63300000000004</v>
      </c>
      <c r="D12" s="138">
        <f>'Section 11 chart data'!J24</f>
        <v>9007.4189999999999</v>
      </c>
      <c r="E12" s="695">
        <f>'Section 11 chart data'!K24</f>
        <v>5.35</v>
      </c>
      <c r="F12" s="139">
        <f t="shared" si="0"/>
        <v>9525.0519999999997</v>
      </c>
    </row>
    <row r="13" spans="2:6" ht="15" customHeight="1" x14ac:dyDescent="0.2">
      <c r="B13" s="141" t="s">
        <v>228</v>
      </c>
      <c r="C13" s="137">
        <f>'Section 11 chart data'!D25</f>
        <v>561.01400000000001</v>
      </c>
      <c r="D13" s="138">
        <f>'Section 11 chart data'!J25</f>
        <v>9683.0840000000007</v>
      </c>
      <c r="E13" s="695">
        <f>'Section 11 chart data'!K25</f>
        <v>5.1100000000000003</v>
      </c>
      <c r="F13" s="139">
        <f t="shared" si="0"/>
        <v>10244.098</v>
      </c>
    </row>
    <row r="14" spans="2:6" ht="15" customHeight="1" x14ac:dyDescent="0.2">
      <c r="B14" s="141" t="s">
        <v>332</v>
      </c>
      <c r="C14" s="137">
        <f>'Section 11 chart data'!D26</f>
        <v>586.93899999999996</v>
      </c>
      <c r="D14" s="138">
        <f>'Section 11 chart data'!J26</f>
        <v>10337.073</v>
      </c>
      <c r="E14" s="695">
        <f>'Section 11 chart data'!K26</f>
        <v>4.87</v>
      </c>
      <c r="F14" s="139">
        <f t="shared" si="0"/>
        <v>10924.012000000001</v>
      </c>
    </row>
    <row r="15" spans="2:6" ht="15" customHeight="1" x14ac:dyDescent="0.2">
      <c r="B15" s="141" t="s">
        <v>333</v>
      </c>
      <c r="C15" s="137">
        <f>'Section 11 chart data'!D27</f>
        <v>605.56399999999996</v>
      </c>
      <c r="D15" s="138">
        <f>'Section 11 chart data'!J27</f>
        <v>10705.096</v>
      </c>
      <c r="E15" s="695">
        <f>'Section 11 chart data'!K27</f>
        <v>4.55</v>
      </c>
      <c r="F15" s="139">
        <f t="shared" si="0"/>
        <v>11310.66</v>
      </c>
    </row>
    <row r="16" spans="2:6" ht="15" customHeight="1" x14ac:dyDescent="0.2">
      <c r="B16" s="141" t="s">
        <v>231</v>
      </c>
      <c r="C16" s="137">
        <f>'Section 11 chart data'!D28</f>
        <v>636.58799999999997</v>
      </c>
      <c r="D16" s="138">
        <f>'Section 11 chart data'!J28</f>
        <v>11223.986000000001</v>
      </c>
      <c r="E16" s="695">
        <f>'Section 11 chart data'!K28</f>
        <v>4.46</v>
      </c>
      <c r="F16" s="139">
        <f t="shared" si="0"/>
        <v>11860.574000000001</v>
      </c>
    </row>
    <row r="17" spans="2:6" ht="15" customHeight="1" x14ac:dyDescent="0.2">
      <c r="B17" s="141" t="s">
        <v>232</v>
      </c>
      <c r="C17" s="137">
        <f>'Section 11 chart data'!D29</f>
        <v>661.85599999999999</v>
      </c>
      <c r="D17" s="138">
        <f>'Section 11 chart data'!J29</f>
        <v>11700.843000000001</v>
      </c>
      <c r="E17" s="695">
        <f>'Section 11 chart data'!K29</f>
        <v>4.38</v>
      </c>
      <c r="F17" s="139">
        <f t="shared" si="0"/>
        <v>12362.699000000001</v>
      </c>
    </row>
    <row r="18" spans="2:6" ht="15" customHeight="1" x14ac:dyDescent="0.2">
      <c r="B18" s="142" t="s">
        <v>233</v>
      </c>
      <c r="C18" s="137">
        <f>'Section 11 chart data'!D30</f>
        <v>686.851</v>
      </c>
      <c r="D18" s="138">
        <f>'Section 11 chart data'!J30</f>
        <v>12108.585999999999</v>
      </c>
      <c r="E18" s="695">
        <f>'Section 11 chart data'!K30</f>
        <v>4.34</v>
      </c>
      <c r="F18" s="140">
        <f t="shared" si="0"/>
        <v>12795.437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574130D-2E0E-4127-8249-67DDB18532D5}">
            <xm:f>Sheet1!$D$4</xm:f>
            <xm:f>Sheet1!$E$4</xm:f>
            <x14:dxf>
              <numFmt numFmtId="173" formatCode="&quot;&lt; 1&quot;"/>
            </x14:dxf>
          </x14:cfRule>
          <xm:sqref>C7:D18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493</v>
      </c>
    </row>
    <row r="5" spans="2:35" ht="15" customHeight="1" x14ac:dyDescent="0.2">
      <c r="B5" s="964" t="s">
        <v>77</v>
      </c>
      <c r="C5" s="958" t="s">
        <v>331</v>
      </c>
      <c r="D5" s="958"/>
      <c r="E5" s="958"/>
      <c r="F5" s="958" t="s">
        <v>222</v>
      </c>
      <c r="G5" s="958"/>
      <c r="H5" s="958"/>
      <c r="I5" s="958" t="s">
        <v>225</v>
      </c>
      <c r="J5" s="958"/>
      <c r="K5" s="958"/>
      <c r="L5" s="958" t="s">
        <v>226</v>
      </c>
      <c r="M5" s="958"/>
      <c r="N5" s="958"/>
      <c r="O5" s="958" t="s">
        <v>227</v>
      </c>
      <c r="P5" s="958"/>
      <c r="Q5" s="958"/>
      <c r="R5" s="958" t="s">
        <v>228</v>
      </c>
      <c r="S5" s="958"/>
      <c r="T5" s="958"/>
      <c r="U5" s="958" t="s">
        <v>332</v>
      </c>
      <c r="V5" s="958"/>
      <c r="W5" s="958"/>
      <c r="X5" s="958" t="s">
        <v>333</v>
      </c>
      <c r="Y5" s="958"/>
      <c r="Z5" s="958"/>
      <c r="AA5" s="958" t="s">
        <v>231</v>
      </c>
      <c r="AB5" s="958"/>
      <c r="AC5" s="958"/>
      <c r="AD5" s="958" t="s">
        <v>232</v>
      </c>
      <c r="AE5" s="958"/>
      <c r="AF5" s="958"/>
      <c r="AG5" s="958" t="s">
        <v>233</v>
      </c>
      <c r="AH5" s="958"/>
      <c r="AI5" s="950"/>
    </row>
    <row r="6" spans="2:35" ht="15" customHeight="1" x14ac:dyDescent="0.2">
      <c r="B6" s="965"/>
      <c r="C6" s="103" t="s">
        <v>78</v>
      </c>
      <c r="D6" s="959" t="s">
        <v>79</v>
      </c>
      <c r="E6" s="959"/>
      <c r="F6" s="103" t="s">
        <v>78</v>
      </c>
      <c r="G6" s="959" t="s">
        <v>79</v>
      </c>
      <c r="H6" s="959"/>
      <c r="I6" s="103" t="s">
        <v>78</v>
      </c>
      <c r="J6" s="959" t="s">
        <v>79</v>
      </c>
      <c r="K6" s="959"/>
      <c r="L6" s="103" t="s">
        <v>78</v>
      </c>
      <c r="M6" s="959" t="s">
        <v>79</v>
      </c>
      <c r="N6" s="959"/>
      <c r="O6" s="103" t="s">
        <v>78</v>
      </c>
      <c r="P6" s="959" t="s">
        <v>79</v>
      </c>
      <c r="Q6" s="959"/>
      <c r="R6" s="103" t="s">
        <v>78</v>
      </c>
      <c r="S6" s="959" t="s">
        <v>79</v>
      </c>
      <c r="T6" s="959"/>
      <c r="U6" s="103" t="s">
        <v>78</v>
      </c>
      <c r="V6" s="959" t="s">
        <v>79</v>
      </c>
      <c r="W6" s="959"/>
      <c r="X6" s="103" t="s">
        <v>78</v>
      </c>
      <c r="Y6" s="959" t="s">
        <v>79</v>
      </c>
      <c r="Z6" s="959"/>
      <c r="AA6" s="103" t="s">
        <v>78</v>
      </c>
      <c r="AB6" s="959" t="s">
        <v>79</v>
      </c>
      <c r="AC6" s="959"/>
      <c r="AD6" s="103" t="s">
        <v>78</v>
      </c>
      <c r="AE6" s="959" t="s">
        <v>79</v>
      </c>
      <c r="AF6" s="959"/>
      <c r="AG6" s="103" t="s">
        <v>78</v>
      </c>
      <c r="AH6" s="959" t="s">
        <v>79</v>
      </c>
      <c r="AI6" s="953"/>
    </row>
    <row r="7" spans="2:35" ht="30" customHeight="1" x14ac:dyDescent="0.2">
      <c r="B7" s="965"/>
      <c r="C7" s="960" t="s">
        <v>748</v>
      </c>
      <c r="D7" s="960"/>
      <c r="E7" s="16" t="s">
        <v>82</v>
      </c>
      <c r="F7" s="960" t="s">
        <v>748</v>
      </c>
      <c r="G7" s="960"/>
      <c r="H7" s="16" t="s">
        <v>82</v>
      </c>
      <c r="I7" s="960" t="s">
        <v>748</v>
      </c>
      <c r="J7" s="960"/>
      <c r="K7" s="16" t="s">
        <v>82</v>
      </c>
      <c r="L7" s="960" t="s">
        <v>748</v>
      </c>
      <c r="M7" s="960"/>
      <c r="N7" s="16" t="s">
        <v>82</v>
      </c>
      <c r="O7" s="960" t="s">
        <v>748</v>
      </c>
      <c r="P7" s="960"/>
      <c r="Q7" s="16" t="s">
        <v>82</v>
      </c>
      <c r="R7" s="960" t="s">
        <v>748</v>
      </c>
      <c r="S7" s="960"/>
      <c r="T7" s="16" t="s">
        <v>82</v>
      </c>
      <c r="U7" s="960" t="s">
        <v>748</v>
      </c>
      <c r="V7" s="960"/>
      <c r="W7" s="16" t="s">
        <v>82</v>
      </c>
      <c r="X7" s="960" t="s">
        <v>748</v>
      </c>
      <c r="Y7" s="960"/>
      <c r="Z7" s="16" t="s">
        <v>82</v>
      </c>
      <c r="AA7" s="960" t="s">
        <v>748</v>
      </c>
      <c r="AB7" s="960"/>
      <c r="AC7" s="16" t="s">
        <v>82</v>
      </c>
      <c r="AD7" s="960" t="s">
        <v>748</v>
      </c>
      <c r="AE7" s="960"/>
      <c r="AF7" s="16" t="s">
        <v>82</v>
      </c>
      <c r="AG7" s="960" t="s">
        <v>748</v>
      </c>
      <c r="AH7" s="960"/>
      <c r="AI7" s="17" t="s">
        <v>82</v>
      </c>
    </row>
    <row r="8" spans="2:35" ht="15" customHeight="1" x14ac:dyDescent="0.2">
      <c r="B8" s="143" t="str">
        <f>Index!$B$4</f>
        <v>Cumbria and Lancashire</v>
      </c>
      <c r="C8" s="190"/>
      <c r="D8" s="122"/>
      <c r="E8" s="105"/>
      <c r="F8" s="105"/>
      <c r="G8" s="122"/>
      <c r="H8" s="191"/>
      <c r="I8" s="105"/>
      <c r="J8" s="122"/>
      <c r="K8" s="191"/>
      <c r="L8" s="105"/>
      <c r="M8" s="122"/>
      <c r="N8" s="191"/>
      <c r="O8" s="105"/>
      <c r="P8" s="191"/>
      <c r="Q8" s="191"/>
      <c r="R8" s="190"/>
      <c r="S8" s="122"/>
      <c r="T8" s="105"/>
      <c r="U8" s="105"/>
      <c r="V8" s="122"/>
      <c r="W8" s="191"/>
      <c r="X8" s="105"/>
      <c r="Y8" s="122"/>
      <c r="Z8" s="191"/>
      <c r="AA8" s="105"/>
      <c r="AB8" s="122"/>
      <c r="AC8" s="191"/>
      <c r="AD8" s="105"/>
      <c r="AE8" s="191"/>
      <c r="AF8" s="191"/>
      <c r="AG8" s="105"/>
      <c r="AH8" s="191"/>
      <c r="AI8" s="191"/>
    </row>
    <row r="9" spans="2:35" ht="15" customHeight="1" x14ac:dyDescent="0.2">
      <c r="B9" s="107" t="s">
        <v>105</v>
      </c>
      <c r="C9" s="108">
        <f>'Section 11 chart data'!$C$190</f>
        <v>363.33499999999998</v>
      </c>
      <c r="D9" s="108">
        <f>'Section 11 chart data'!$C$207</f>
        <v>7396.8040000000001</v>
      </c>
      <c r="E9" s="119">
        <f>'Section 11 chart data'!$D$207</f>
        <v>6.2</v>
      </c>
      <c r="F9" s="108">
        <f>'Section 11 chart data'!$D$190</f>
        <v>393.03</v>
      </c>
      <c r="G9" s="108">
        <f>'Section 11 chart data'!$E$207</f>
        <v>7432.692</v>
      </c>
      <c r="H9" s="119">
        <f>'Section 11 chart data'!$F$207</f>
        <v>5.95</v>
      </c>
      <c r="I9" s="108">
        <f>'Section 11 chart data'!$E$190</f>
        <v>429.803</v>
      </c>
      <c r="J9" s="108">
        <f>'Section 11 chart data'!$G$207</f>
        <v>7809.183</v>
      </c>
      <c r="K9" s="119">
        <f>'Section 11 chart data'!$H$207</f>
        <v>5.9</v>
      </c>
      <c r="L9" s="108">
        <f>'Section 11 chart data'!$F$190</f>
        <v>472.221</v>
      </c>
      <c r="M9" s="108">
        <f>'Section 11 chart data'!$I$207</f>
        <v>8370.5300000000007</v>
      </c>
      <c r="N9" s="119">
        <f>'Section 11 chart data'!$J$207</f>
        <v>5.63</v>
      </c>
      <c r="O9" s="108">
        <f>'Section 11 chart data'!$G$190</f>
        <v>517.63300000000004</v>
      </c>
      <c r="P9" s="108">
        <f>'Section 11 chart data'!$K$207</f>
        <v>9007.4189999999999</v>
      </c>
      <c r="Q9" s="119">
        <f>'Section 11 chart data'!$L$207</f>
        <v>5.35</v>
      </c>
      <c r="R9" s="108">
        <f>'Section 11 chart data'!$H$190</f>
        <v>561.01400000000001</v>
      </c>
      <c r="S9" s="108">
        <f>'Section 11 chart data'!$M$207</f>
        <v>9683.0840000000007</v>
      </c>
      <c r="T9" s="119">
        <f>'Section 11 chart data'!$N$207</f>
        <v>5.1100000000000003</v>
      </c>
      <c r="U9" s="108">
        <f>'Section 11 chart data'!$I$190</f>
        <v>586.93899999999996</v>
      </c>
      <c r="V9" s="108">
        <f>'Section 11 chart data'!$O$207</f>
        <v>10337.073</v>
      </c>
      <c r="W9" s="119">
        <f>'Section 11 chart data'!$P$207</f>
        <v>4.87</v>
      </c>
      <c r="X9" s="108">
        <f>'Section 11 chart data'!$J$190</f>
        <v>605.56399999999996</v>
      </c>
      <c r="Y9" s="108">
        <f>'Section 11 chart data'!$Q$207</f>
        <v>10705.096</v>
      </c>
      <c r="Z9" s="119">
        <f>'Section 11 chart data'!$R$207</f>
        <v>4.55</v>
      </c>
      <c r="AA9" s="108">
        <f>'Section 11 chart data'!$K$190</f>
        <v>636.58799999999997</v>
      </c>
      <c r="AB9" s="108">
        <f>'Section 11 chart data'!$S$207</f>
        <v>11223.986000000001</v>
      </c>
      <c r="AC9" s="119">
        <f>'Section 11 chart data'!$T$207</f>
        <v>4.46</v>
      </c>
      <c r="AD9" s="108">
        <f>'Section 11 chart data'!$L$190</f>
        <v>661.85599999999999</v>
      </c>
      <c r="AE9" s="108">
        <f>'Section 11 chart data'!$U$207</f>
        <v>11700.843000000001</v>
      </c>
      <c r="AF9" s="119">
        <f>'Section 11 chart data'!$V$207</f>
        <v>4.38</v>
      </c>
      <c r="AG9" s="108">
        <f>'Section 11 chart data'!$M$190</f>
        <v>686.851</v>
      </c>
      <c r="AH9" s="108">
        <f>'Section 11 chart data'!$W$207</f>
        <v>12108.585999999999</v>
      </c>
      <c r="AI9" s="120">
        <f>'Section 11 chart data'!$X$207</f>
        <v>4.34</v>
      </c>
    </row>
    <row r="10" spans="2:35" ht="15" customHeight="1" x14ac:dyDescent="0.2">
      <c r="B10" s="109" t="s">
        <v>94</v>
      </c>
      <c r="C10" s="110">
        <f>'Section 11 chart data'!$C$191</f>
        <v>113.86</v>
      </c>
      <c r="D10" s="110">
        <f>'Section 11 chart data'!$C$208</f>
        <v>2470.1480000000001</v>
      </c>
      <c r="E10" s="111">
        <f>'Section 11 chart data'!$D$208</f>
        <v>12.93</v>
      </c>
      <c r="F10" s="110">
        <f>'Section 11 chart data'!$D$191</f>
        <v>118.277</v>
      </c>
      <c r="G10" s="110">
        <f>'Section 11 chart data'!$E$208</f>
        <v>2257.7620000000002</v>
      </c>
      <c r="H10" s="111">
        <f>'Section 11 chart data'!$F$208</f>
        <v>13.86</v>
      </c>
      <c r="I10" s="110">
        <f>'Section 11 chart data'!$E$191</f>
        <v>122.979</v>
      </c>
      <c r="J10" s="110">
        <f>'Section 11 chart data'!$G$208</f>
        <v>2229.373</v>
      </c>
      <c r="K10" s="111">
        <f>'Section 11 chart data'!$H$208</f>
        <v>14.17</v>
      </c>
      <c r="L10" s="110">
        <f>'Section 11 chart data'!$F$191</f>
        <v>128.054</v>
      </c>
      <c r="M10" s="110">
        <f>'Section 11 chart data'!$I$208</f>
        <v>2195.1410000000001</v>
      </c>
      <c r="N10" s="111">
        <f>'Section 11 chart data'!$J$208</f>
        <v>13.85</v>
      </c>
      <c r="O10" s="110">
        <f>'Section 11 chart data'!$G$191</f>
        <v>133.50800000000001</v>
      </c>
      <c r="P10" s="110">
        <f>'Section 11 chart data'!$K$208</f>
        <v>2199.4110000000001</v>
      </c>
      <c r="Q10" s="111">
        <f>'Section 11 chart data'!$L$208</f>
        <v>13.9</v>
      </c>
      <c r="R10" s="110">
        <f>'Section 11 chart data'!$H$191</f>
        <v>139.267</v>
      </c>
      <c r="S10" s="110">
        <f>'Section 11 chart data'!$M$208</f>
        <v>2286.6889999999999</v>
      </c>
      <c r="T10" s="111">
        <f>'Section 11 chart data'!$N$208</f>
        <v>13.57</v>
      </c>
      <c r="U10" s="110">
        <f>'Section 11 chart data'!$I$191</f>
        <v>134.87100000000001</v>
      </c>
      <c r="V10" s="110">
        <f>'Section 11 chart data'!$O$208</f>
        <v>2403.279</v>
      </c>
      <c r="W10" s="111">
        <f>'Section 11 chart data'!$P$208</f>
        <v>13.19</v>
      </c>
      <c r="X10" s="110">
        <f>'Section 11 chart data'!$J$191</f>
        <v>125.78400000000001</v>
      </c>
      <c r="Y10" s="110">
        <f>'Section 11 chart data'!$Q$208</f>
        <v>2327.1109999999999</v>
      </c>
      <c r="Z10" s="111">
        <f>'Section 11 chart data'!$R$208</f>
        <v>11.07</v>
      </c>
      <c r="AA10" s="110">
        <f>'Section 11 chart data'!$K$191</f>
        <v>132.68299999999999</v>
      </c>
      <c r="AB10" s="110">
        <f>'Section 11 chart data'!$S$208</f>
        <v>2417.8380000000002</v>
      </c>
      <c r="AC10" s="111">
        <f>'Section 11 chart data'!$T$208</f>
        <v>10.96</v>
      </c>
      <c r="AD10" s="110">
        <f>'Section 11 chart data'!$L$191</f>
        <v>139.86099999999999</v>
      </c>
      <c r="AE10" s="110">
        <f>'Section 11 chart data'!$U$208</f>
        <v>2539.06</v>
      </c>
      <c r="AF10" s="111">
        <f>'Section 11 chart data'!$V$208</f>
        <v>10.76</v>
      </c>
      <c r="AG10" s="110">
        <f>'Section 11 chart data'!$M$191</f>
        <v>147.142</v>
      </c>
      <c r="AH10" s="110">
        <f>'Section 11 chart data'!$W$208</f>
        <v>2681.9639999999999</v>
      </c>
      <c r="AI10" s="112">
        <f>'Section 11 chart data'!$X$208</f>
        <v>10.52</v>
      </c>
    </row>
    <row r="11" spans="2:35" ht="15" customHeight="1" x14ac:dyDescent="0.2">
      <c r="B11" s="109" t="s">
        <v>95</v>
      </c>
      <c r="C11" s="110">
        <f>'Section 11 chart data'!$C$192</f>
        <v>37.201999999999998</v>
      </c>
      <c r="D11" s="110">
        <f>'Section 11 chart data'!$C$209</f>
        <v>852.35900000000004</v>
      </c>
      <c r="E11" s="111">
        <f>'Section 11 chart data'!$D$209</f>
        <v>31.68</v>
      </c>
      <c r="F11" s="110">
        <f>'Section 11 chart data'!$D$192</f>
        <v>40.966999999999999</v>
      </c>
      <c r="G11" s="110">
        <f>'Section 11 chart data'!$E$209</f>
        <v>885.31399999999996</v>
      </c>
      <c r="H11" s="111">
        <f>'Section 11 chart data'!$F$209</f>
        <v>30.34</v>
      </c>
      <c r="I11" s="110">
        <f>'Section 11 chart data'!$E$192</f>
        <v>45.115000000000002</v>
      </c>
      <c r="J11" s="110">
        <f>'Section 11 chart data'!$G$209</f>
        <v>925.14700000000005</v>
      </c>
      <c r="K11" s="111">
        <f>'Section 11 chart data'!$H$209</f>
        <v>29.71</v>
      </c>
      <c r="L11" s="110">
        <f>'Section 11 chart data'!$F$192</f>
        <v>49.756999999999998</v>
      </c>
      <c r="M11" s="110">
        <f>'Section 11 chart data'!$I$209</f>
        <v>968.29499999999996</v>
      </c>
      <c r="N11" s="111">
        <f>'Section 11 chart data'!$J$209</f>
        <v>29.2</v>
      </c>
      <c r="O11" s="110">
        <f>'Section 11 chart data'!$G$192</f>
        <v>54.462000000000003</v>
      </c>
      <c r="P11" s="110">
        <f>'Section 11 chart data'!$K$209</f>
        <v>999.97699999999998</v>
      </c>
      <c r="Q11" s="111">
        <f>'Section 11 chart data'!$L$209</f>
        <v>29.05</v>
      </c>
      <c r="R11" s="110">
        <f>'Section 11 chart data'!$H$192</f>
        <v>59.89</v>
      </c>
      <c r="S11" s="110">
        <f>'Section 11 chart data'!$M$209</f>
        <v>1029.8589999999999</v>
      </c>
      <c r="T11" s="111">
        <f>'Section 11 chart data'!$N$209</f>
        <v>28.9</v>
      </c>
      <c r="U11" s="110">
        <f>'Section 11 chart data'!$I$192</f>
        <v>65.31</v>
      </c>
      <c r="V11" s="110">
        <f>'Section 11 chart data'!$O$209</f>
        <v>1066.2919999999999</v>
      </c>
      <c r="W11" s="111">
        <f>'Section 11 chart data'!$P$209</f>
        <v>28.24</v>
      </c>
      <c r="X11" s="110">
        <f>'Section 11 chart data'!$J$192</f>
        <v>71.043000000000006</v>
      </c>
      <c r="Y11" s="110">
        <f>'Section 11 chart data'!$Q$209</f>
        <v>1050.6010000000001</v>
      </c>
      <c r="Z11" s="111">
        <f>'Section 11 chart data'!$R$209</f>
        <v>28.92</v>
      </c>
      <c r="AA11" s="110">
        <f>'Section 11 chart data'!$K$192</f>
        <v>76.177999999999997</v>
      </c>
      <c r="AB11" s="110">
        <f>'Section 11 chart data'!$S$209</f>
        <v>1075.643</v>
      </c>
      <c r="AC11" s="111">
        <f>'Section 11 chart data'!$T$209</f>
        <v>28.82</v>
      </c>
      <c r="AD11" s="110">
        <f>'Section 11 chart data'!$L$192</f>
        <v>81.144000000000005</v>
      </c>
      <c r="AE11" s="110">
        <f>'Section 11 chart data'!$U$209</f>
        <v>1124.8399999999999</v>
      </c>
      <c r="AF11" s="111">
        <f>'Section 11 chart data'!$V$209</f>
        <v>28.1</v>
      </c>
      <c r="AG11" s="110">
        <f>'Section 11 chart data'!$M$192</f>
        <v>87.358999999999995</v>
      </c>
      <c r="AH11" s="110">
        <f>'Section 11 chart data'!$W$209</f>
        <v>1178.55</v>
      </c>
      <c r="AI11" s="112">
        <f>'Section 11 chart data'!$X$209</f>
        <v>27.36</v>
      </c>
    </row>
    <row r="12" spans="2:35" ht="15" customHeight="1" x14ac:dyDescent="0.2">
      <c r="B12" s="109" t="s">
        <v>96</v>
      </c>
      <c r="C12" s="110">
        <f>'Section 11 chart data'!$C$193</f>
        <v>12.702</v>
      </c>
      <c r="D12" s="110">
        <f>'Section 11 chart data'!$C$210</f>
        <v>1119.8610000000001</v>
      </c>
      <c r="E12" s="111">
        <f>'Section 11 chart data'!$D$210</f>
        <v>19.89</v>
      </c>
      <c r="F12" s="110">
        <f>'Section 11 chart data'!$D$193</f>
        <v>13.07</v>
      </c>
      <c r="G12" s="110">
        <f>'Section 11 chart data'!$E$210</f>
        <v>1105.2380000000001</v>
      </c>
      <c r="H12" s="111">
        <f>'Section 11 chart data'!$F$210</f>
        <v>20.02</v>
      </c>
      <c r="I12" s="110">
        <f>'Section 11 chart data'!$E$193</f>
        <v>13.430999999999999</v>
      </c>
      <c r="J12" s="110">
        <f>'Section 11 chart data'!$G$210</f>
        <v>1091.1880000000001</v>
      </c>
      <c r="K12" s="111">
        <f>'Section 11 chart data'!$H$210</f>
        <v>20.21</v>
      </c>
      <c r="L12" s="110">
        <f>'Section 11 chart data'!$F$193</f>
        <v>13.79</v>
      </c>
      <c r="M12" s="110">
        <f>'Section 11 chart data'!$I$210</f>
        <v>1091.337</v>
      </c>
      <c r="N12" s="111">
        <f>'Section 11 chart data'!$J$210</f>
        <v>20.41</v>
      </c>
      <c r="O12" s="110">
        <f>'Section 11 chart data'!$G$193</f>
        <v>14.151999999999999</v>
      </c>
      <c r="P12" s="110">
        <f>'Section 11 chart data'!$K$210</f>
        <v>1146.463</v>
      </c>
      <c r="Q12" s="111">
        <f>'Section 11 chart data'!$L$210</f>
        <v>19.8</v>
      </c>
      <c r="R12" s="110">
        <f>'Section 11 chart data'!$H$193</f>
        <v>14.475</v>
      </c>
      <c r="S12" s="110">
        <f>'Section 11 chart data'!$M$210</f>
        <v>1207.144</v>
      </c>
      <c r="T12" s="111">
        <f>'Section 11 chart data'!$N$210</f>
        <v>19.18</v>
      </c>
      <c r="U12" s="110">
        <f>'Section 11 chart data'!$I$193</f>
        <v>14.696</v>
      </c>
      <c r="V12" s="110">
        <f>'Section 11 chart data'!$O$210</f>
        <v>1267.8399999999999</v>
      </c>
      <c r="W12" s="111">
        <f>'Section 11 chart data'!$P$210</f>
        <v>18.57</v>
      </c>
      <c r="X12" s="110">
        <f>'Section 11 chart data'!$J$193</f>
        <v>14.869</v>
      </c>
      <c r="Y12" s="110">
        <f>'Section 11 chart data'!$Q$210</f>
        <v>1325.4929999999999</v>
      </c>
      <c r="Z12" s="111">
        <f>'Section 11 chart data'!$R$210</f>
        <v>18.03</v>
      </c>
      <c r="AA12" s="110">
        <f>'Section 11 chart data'!$K$193</f>
        <v>14.804</v>
      </c>
      <c r="AB12" s="110">
        <f>'Section 11 chart data'!$S$210</f>
        <v>1375.828</v>
      </c>
      <c r="AC12" s="111">
        <f>'Section 11 chart data'!$T$210</f>
        <v>17.649999999999999</v>
      </c>
      <c r="AD12" s="110">
        <f>'Section 11 chart data'!$L$193</f>
        <v>14.92</v>
      </c>
      <c r="AE12" s="110">
        <f>'Section 11 chart data'!$U$210</f>
        <v>1396.6610000000001</v>
      </c>
      <c r="AF12" s="111">
        <f>'Section 11 chart data'!$V$210</f>
        <v>17.559999999999999</v>
      </c>
      <c r="AG12" s="110">
        <f>'Section 11 chart data'!$M$193</f>
        <v>15.170999999999999</v>
      </c>
      <c r="AH12" s="110">
        <f>'Section 11 chart data'!$W$210</f>
        <v>1387.2940000000001</v>
      </c>
      <c r="AI12" s="112">
        <f>'Section 11 chart data'!$X$210</f>
        <v>17.78</v>
      </c>
    </row>
    <row r="13" spans="2:35" ht="15" customHeight="1" x14ac:dyDescent="0.2">
      <c r="B13" s="109" t="s">
        <v>97</v>
      </c>
      <c r="C13" s="110">
        <f>'Section 11 chart data'!$C$194</f>
        <v>28.504999999999999</v>
      </c>
      <c r="D13" s="110">
        <f>'Section 11 chart data'!$C$211</f>
        <v>711.51700000000005</v>
      </c>
      <c r="E13" s="111">
        <f>'Section 11 chart data'!$D$211</f>
        <v>17.350000000000001</v>
      </c>
      <c r="F13" s="110">
        <f>'Section 11 chart data'!$D$194</f>
        <v>29.716000000000001</v>
      </c>
      <c r="G13" s="110">
        <f>'Section 11 chart data'!$E$211</f>
        <v>738.46100000000001</v>
      </c>
      <c r="H13" s="111">
        <f>'Section 11 chart data'!$F$211</f>
        <v>17.25</v>
      </c>
      <c r="I13" s="110">
        <f>'Section 11 chart data'!$E$194</f>
        <v>31.097999999999999</v>
      </c>
      <c r="J13" s="110">
        <f>'Section 11 chart data'!$G$211</f>
        <v>798.69600000000003</v>
      </c>
      <c r="K13" s="111">
        <f>'Section 11 chart data'!$H$211</f>
        <v>16.86</v>
      </c>
      <c r="L13" s="110">
        <f>'Section 11 chart data'!$F$194</f>
        <v>32.518999999999998</v>
      </c>
      <c r="M13" s="110">
        <f>'Section 11 chart data'!$I$211</f>
        <v>888.83299999999997</v>
      </c>
      <c r="N13" s="111">
        <f>'Section 11 chart data'!$J$211</f>
        <v>16.07</v>
      </c>
      <c r="O13" s="110">
        <f>'Section 11 chart data'!$G$194</f>
        <v>34.064</v>
      </c>
      <c r="P13" s="110">
        <f>'Section 11 chart data'!$K$211</f>
        <v>973.72400000000005</v>
      </c>
      <c r="Q13" s="111">
        <f>'Section 11 chart data'!$L$211</f>
        <v>15.49</v>
      </c>
      <c r="R13" s="110">
        <f>'Section 11 chart data'!$H$194</f>
        <v>35.384</v>
      </c>
      <c r="S13" s="110">
        <f>'Section 11 chart data'!$M$211</f>
        <v>1047.5170000000001</v>
      </c>
      <c r="T13" s="111">
        <f>'Section 11 chart data'!$N$211</f>
        <v>15.12</v>
      </c>
      <c r="U13" s="110">
        <f>'Section 11 chart data'!$I$194</f>
        <v>36.405000000000001</v>
      </c>
      <c r="V13" s="110">
        <f>'Section 11 chart data'!$O$211</f>
        <v>1104.816</v>
      </c>
      <c r="W13" s="111">
        <f>'Section 11 chart data'!$P$211</f>
        <v>14.87</v>
      </c>
      <c r="X13" s="110">
        <f>'Section 11 chart data'!$J$194</f>
        <v>37.36</v>
      </c>
      <c r="Y13" s="110">
        <f>'Section 11 chart data'!$Q$211</f>
        <v>1152.7729999999999</v>
      </c>
      <c r="Z13" s="111">
        <f>'Section 11 chart data'!$R$211</f>
        <v>14.71</v>
      </c>
      <c r="AA13" s="110">
        <f>'Section 11 chart data'!$K$194</f>
        <v>38.295999999999999</v>
      </c>
      <c r="AB13" s="110">
        <f>'Section 11 chart data'!$S$211</f>
        <v>1189.4000000000001</v>
      </c>
      <c r="AC13" s="111">
        <f>'Section 11 chart data'!$T$211</f>
        <v>14.62</v>
      </c>
      <c r="AD13" s="110">
        <f>'Section 11 chart data'!$L$194</f>
        <v>39.085000000000001</v>
      </c>
      <c r="AE13" s="110">
        <f>'Section 11 chart data'!$U$211</f>
        <v>1212.6289999999999</v>
      </c>
      <c r="AF13" s="111">
        <f>'Section 11 chart data'!$V$211</f>
        <v>14.64</v>
      </c>
      <c r="AG13" s="110">
        <f>'Section 11 chart data'!$M$194</f>
        <v>39.759</v>
      </c>
      <c r="AH13" s="110">
        <f>'Section 11 chart data'!$W$211</f>
        <v>1227.6769999999999</v>
      </c>
      <c r="AI13" s="112">
        <f>'Section 11 chart data'!$X$211</f>
        <v>14.72</v>
      </c>
    </row>
    <row r="14" spans="2:35" ht="15" customHeight="1" x14ac:dyDescent="0.2">
      <c r="B14" s="109" t="s">
        <v>98</v>
      </c>
      <c r="C14" s="110">
        <f>'Section 11 chart data'!$C$195</f>
        <v>57.436</v>
      </c>
      <c r="D14" s="110">
        <f>'Section 11 chart data'!$C$212</f>
        <v>965.02300000000002</v>
      </c>
      <c r="E14" s="111">
        <f>'Section 11 chart data'!$D$212</f>
        <v>11.4</v>
      </c>
      <c r="F14" s="110">
        <f>'Section 11 chart data'!$D$195</f>
        <v>64.048000000000002</v>
      </c>
      <c r="G14" s="110">
        <f>'Section 11 chart data'!$E$212</f>
        <v>1052.6120000000001</v>
      </c>
      <c r="H14" s="111">
        <f>'Section 11 chart data'!$F$212</f>
        <v>11.57</v>
      </c>
      <c r="I14" s="110">
        <f>'Section 11 chart data'!$E$195</f>
        <v>72.926000000000002</v>
      </c>
      <c r="J14" s="110">
        <f>'Section 11 chart data'!$G$212</f>
        <v>1165.67</v>
      </c>
      <c r="K14" s="111">
        <f>'Section 11 chart data'!$H$212</f>
        <v>11.66</v>
      </c>
      <c r="L14" s="110">
        <f>'Section 11 chart data'!$F$195</f>
        <v>84.850999999999999</v>
      </c>
      <c r="M14" s="110">
        <f>'Section 11 chart data'!$I$212</f>
        <v>1333.7719999999999</v>
      </c>
      <c r="N14" s="111">
        <f>'Section 11 chart data'!$J$212</f>
        <v>11.29</v>
      </c>
      <c r="O14" s="110">
        <f>'Section 11 chart data'!$G$195</f>
        <v>98.335999999999999</v>
      </c>
      <c r="P14" s="110">
        <f>'Section 11 chart data'!$K$212</f>
        <v>1499.538</v>
      </c>
      <c r="Q14" s="111">
        <f>'Section 11 chart data'!$L$212</f>
        <v>10.96</v>
      </c>
      <c r="R14" s="110">
        <f>'Section 11 chart data'!$H$195</f>
        <v>111.027</v>
      </c>
      <c r="S14" s="110">
        <f>'Section 11 chart data'!$M$212</f>
        <v>1635.3130000000001</v>
      </c>
      <c r="T14" s="111">
        <f>'Section 11 chart data'!$N$212</f>
        <v>10.77</v>
      </c>
      <c r="U14" s="110">
        <f>'Section 11 chart data'!$I$195</f>
        <v>122.126</v>
      </c>
      <c r="V14" s="110">
        <f>'Section 11 chart data'!$O$212</f>
        <v>1755.09</v>
      </c>
      <c r="W14" s="111">
        <f>'Section 11 chart data'!$P$212</f>
        <v>10.59</v>
      </c>
      <c r="X14" s="110">
        <f>'Section 11 chart data'!$J$195</f>
        <v>132.714</v>
      </c>
      <c r="Y14" s="110">
        <f>'Section 11 chart data'!$Q$212</f>
        <v>1861.0719999999999</v>
      </c>
      <c r="Z14" s="111">
        <f>'Section 11 chart data'!$R$212</f>
        <v>10.41</v>
      </c>
      <c r="AA14" s="110">
        <f>'Section 11 chart data'!$K$195</f>
        <v>141.5</v>
      </c>
      <c r="AB14" s="110">
        <f>'Section 11 chart data'!$S$212</f>
        <v>1950.261</v>
      </c>
      <c r="AC14" s="111">
        <f>'Section 11 chart data'!$T$212</f>
        <v>10.3</v>
      </c>
      <c r="AD14" s="110">
        <f>'Section 11 chart data'!$L$195</f>
        <v>145.37200000000001</v>
      </c>
      <c r="AE14" s="110">
        <f>'Section 11 chart data'!$U$212</f>
        <v>2012.604</v>
      </c>
      <c r="AF14" s="111">
        <f>'Section 11 chart data'!$V$212</f>
        <v>10.34</v>
      </c>
      <c r="AG14" s="110">
        <f>'Section 11 chart data'!$M$195</f>
        <v>148.63</v>
      </c>
      <c r="AH14" s="110">
        <f>'Section 11 chart data'!$W$212</f>
        <v>2047.6690000000001</v>
      </c>
      <c r="AI14" s="112">
        <f>'Section 11 chart data'!$X$212</f>
        <v>10.45</v>
      </c>
    </row>
    <row r="15" spans="2:35" ht="15" customHeight="1" x14ac:dyDescent="0.2">
      <c r="B15" s="109" t="s">
        <v>248</v>
      </c>
      <c r="C15" s="110">
        <f>'Section 11 chart data'!$C$196</f>
        <v>0</v>
      </c>
      <c r="D15" s="110">
        <f>'Section 11 chart data'!$C$213</f>
        <v>4.0000000000000001E-3</v>
      </c>
      <c r="E15" s="111">
        <f>'Section 11 chart data'!$D$213</f>
        <v>89.15</v>
      </c>
      <c r="F15" s="110">
        <f>'Section 11 chart data'!$D$196</f>
        <v>0</v>
      </c>
      <c r="G15" s="110">
        <f>'Section 11 chart data'!$E$213</f>
        <v>5.0000000000000001E-3</v>
      </c>
      <c r="H15" s="111">
        <f>'Section 11 chart data'!$F$213</f>
        <v>89.15</v>
      </c>
      <c r="I15" s="110">
        <f>'Section 11 chart data'!$E$196</f>
        <v>0</v>
      </c>
      <c r="J15" s="110">
        <f>'Section 11 chart data'!$G$213</f>
        <v>7.0000000000000001E-3</v>
      </c>
      <c r="K15" s="111">
        <f>'Section 11 chart data'!$H$213</f>
        <v>89.15</v>
      </c>
      <c r="L15" s="110">
        <f>'Section 11 chart data'!$F$196</f>
        <v>0</v>
      </c>
      <c r="M15" s="110">
        <f>'Section 11 chart data'!$I$213</f>
        <v>8.0000000000000002E-3</v>
      </c>
      <c r="N15" s="111">
        <f>'Section 11 chart data'!$J$213</f>
        <v>89.15</v>
      </c>
      <c r="O15" s="110">
        <f>'Section 11 chart data'!$G$196</f>
        <v>0</v>
      </c>
      <c r="P15" s="110">
        <f>'Section 11 chart data'!$K$213</f>
        <v>8.9999999999999993E-3</v>
      </c>
      <c r="Q15" s="111">
        <f>'Section 11 chart data'!$L$213</f>
        <v>89.15</v>
      </c>
      <c r="R15" s="110">
        <f>'Section 11 chart data'!$H$196</f>
        <v>0</v>
      </c>
      <c r="S15" s="110">
        <f>'Section 11 chart data'!$M$213</f>
        <v>0.01</v>
      </c>
      <c r="T15" s="111">
        <f>'Section 11 chart data'!$N$213</f>
        <v>89.15</v>
      </c>
      <c r="U15" s="110">
        <f>'Section 11 chart data'!$I$196</f>
        <v>0</v>
      </c>
      <c r="V15" s="110">
        <f>'Section 11 chart data'!$O$213</f>
        <v>1.2E-2</v>
      </c>
      <c r="W15" s="111">
        <f>'Section 11 chart data'!$P$213</f>
        <v>89.15</v>
      </c>
      <c r="X15" s="110">
        <f>'Section 11 chart data'!$J$196</f>
        <v>0</v>
      </c>
      <c r="Y15" s="110">
        <f>'Section 11 chart data'!$Q$213</f>
        <v>1.2999999999999999E-2</v>
      </c>
      <c r="Z15" s="111">
        <f>'Section 11 chart data'!$R$213</f>
        <v>89.15</v>
      </c>
      <c r="AA15" s="110">
        <f>'Section 11 chart data'!$K$196</f>
        <v>0</v>
      </c>
      <c r="AB15" s="110">
        <f>'Section 11 chart data'!$S$213</f>
        <v>1.4999999999999999E-2</v>
      </c>
      <c r="AC15" s="111">
        <f>'Section 11 chart data'!$T$213</f>
        <v>89.15</v>
      </c>
      <c r="AD15" s="110">
        <f>'Section 11 chart data'!$L$196</f>
        <v>0</v>
      </c>
      <c r="AE15" s="110">
        <f>'Section 11 chart data'!$U$213</f>
        <v>1.6E-2</v>
      </c>
      <c r="AF15" s="111">
        <f>'Section 11 chart data'!$V$213</f>
        <v>89.15</v>
      </c>
      <c r="AG15" s="110">
        <f>'Section 11 chart data'!$M$196</f>
        <v>0</v>
      </c>
      <c r="AH15" s="110">
        <f>'Section 11 chart data'!$W$213</f>
        <v>1.7000000000000001E-2</v>
      </c>
      <c r="AI15" s="112">
        <f>'Section 11 chart data'!$X$213</f>
        <v>89.15</v>
      </c>
    </row>
    <row r="16" spans="2:35" ht="15" customHeight="1" x14ac:dyDescent="0.2">
      <c r="B16" s="109" t="s">
        <v>100</v>
      </c>
      <c r="C16" s="110">
        <f>'Section 11 chart data'!$C$197</f>
        <v>25.446999999999999</v>
      </c>
      <c r="D16" s="110">
        <f>'Section 11 chart data'!$C$214</f>
        <v>123.535</v>
      </c>
      <c r="E16" s="111">
        <f>'Section 11 chart data'!$D$214</f>
        <v>24.76</v>
      </c>
      <c r="F16" s="110">
        <f>'Section 11 chart data'!$D$197</f>
        <v>26.771000000000001</v>
      </c>
      <c r="G16" s="110">
        <f>'Section 11 chart data'!$E$214</f>
        <v>137.26599999999999</v>
      </c>
      <c r="H16" s="111">
        <f>'Section 11 chart data'!$F$214</f>
        <v>23.54</v>
      </c>
      <c r="I16" s="110">
        <f>'Section 11 chart data'!$E$197</f>
        <v>28.04</v>
      </c>
      <c r="J16" s="110">
        <f>'Section 11 chart data'!$G$214</f>
        <v>160.09800000000001</v>
      </c>
      <c r="K16" s="111">
        <f>'Section 11 chart data'!$H$214</f>
        <v>22</v>
      </c>
      <c r="L16" s="110">
        <f>'Section 11 chart data'!$F$197</f>
        <v>29.120999999999999</v>
      </c>
      <c r="M16" s="110">
        <f>'Section 11 chart data'!$I$214</f>
        <v>189.54300000000001</v>
      </c>
      <c r="N16" s="111">
        <f>'Section 11 chart data'!$J$214</f>
        <v>20.25</v>
      </c>
      <c r="O16" s="110">
        <f>'Section 11 chart data'!$G$197</f>
        <v>30.062000000000001</v>
      </c>
      <c r="P16" s="110">
        <f>'Section 11 chart data'!$K$214</f>
        <v>217.71199999999999</v>
      </c>
      <c r="Q16" s="111">
        <f>'Section 11 chart data'!$L$214</f>
        <v>19.12</v>
      </c>
      <c r="R16" s="110">
        <f>'Section 11 chart data'!$H$197</f>
        <v>30.876000000000001</v>
      </c>
      <c r="S16" s="110">
        <f>'Section 11 chart data'!$M$214</f>
        <v>246.23099999999999</v>
      </c>
      <c r="T16" s="111">
        <f>'Section 11 chart data'!$N$214</f>
        <v>18.18</v>
      </c>
      <c r="U16" s="110">
        <f>'Section 11 chart data'!$I$197</f>
        <v>31.591000000000001</v>
      </c>
      <c r="V16" s="110">
        <f>'Section 11 chart data'!$O$214</f>
        <v>268.83100000000002</v>
      </c>
      <c r="W16" s="111">
        <f>'Section 11 chart data'!$P$214</f>
        <v>17.68</v>
      </c>
      <c r="X16" s="110">
        <f>'Section 11 chart data'!$J$197</f>
        <v>32.210999999999999</v>
      </c>
      <c r="Y16" s="110">
        <f>'Section 11 chart data'!$Q$214</f>
        <v>284.70100000000002</v>
      </c>
      <c r="Z16" s="111">
        <f>'Section 11 chart data'!$R$214</f>
        <v>17.3</v>
      </c>
      <c r="AA16" s="110">
        <f>'Section 11 chart data'!$K$197</f>
        <v>32.75</v>
      </c>
      <c r="AB16" s="110">
        <f>'Section 11 chart data'!$S$214</f>
        <v>301.35399999999998</v>
      </c>
      <c r="AC16" s="111">
        <f>'Section 11 chart data'!$T$214</f>
        <v>16.98</v>
      </c>
      <c r="AD16" s="110">
        <f>'Section 11 chart data'!$L$197</f>
        <v>33.222999999999999</v>
      </c>
      <c r="AE16" s="110">
        <f>'Section 11 chart data'!$U$214</f>
        <v>316.35199999999998</v>
      </c>
      <c r="AF16" s="111">
        <f>'Section 11 chart data'!$V$214</f>
        <v>16.73</v>
      </c>
      <c r="AG16" s="110">
        <f>'Section 11 chart data'!$M$197</f>
        <v>33.64</v>
      </c>
      <c r="AH16" s="110">
        <f>'Section 11 chart data'!$W$214</f>
        <v>313.79300000000001</v>
      </c>
      <c r="AI16" s="112">
        <f>'Section 11 chart data'!$X$214</f>
        <v>16.989999999999998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125.61199999999999</v>
      </c>
      <c r="E17" s="111">
        <f>'Section 11 chart data'!$D$215</f>
        <v>25.16</v>
      </c>
      <c r="F17" s="110">
        <f>'Section 11 chart data'!$D$198</f>
        <v>0</v>
      </c>
      <c r="G17" s="110">
        <f>'Section 11 chart data'!$E$215</f>
        <v>147.26499999999999</v>
      </c>
      <c r="H17" s="111">
        <f>'Section 11 chart data'!$F$215</f>
        <v>23.55</v>
      </c>
      <c r="I17" s="110">
        <f>'Section 11 chart data'!$E$198</f>
        <v>0</v>
      </c>
      <c r="J17" s="110">
        <f>'Section 11 chart data'!$G$215</f>
        <v>177.387</v>
      </c>
      <c r="K17" s="111">
        <f>'Section 11 chart data'!$H$215</f>
        <v>21.98</v>
      </c>
      <c r="L17" s="110">
        <f>'Section 11 chart data'!$F$198</f>
        <v>0</v>
      </c>
      <c r="M17" s="110">
        <f>'Section 11 chart data'!$I$215</f>
        <v>211.67699999999999</v>
      </c>
      <c r="N17" s="111">
        <f>'Section 11 chart data'!$J$215</f>
        <v>20.68</v>
      </c>
      <c r="O17" s="110">
        <f>'Section 11 chart data'!$G$198</f>
        <v>0</v>
      </c>
      <c r="P17" s="110">
        <f>'Section 11 chart data'!$K$215</f>
        <v>248.096</v>
      </c>
      <c r="Q17" s="111">
        <f>'Section 11 chart data'!$L$215</f>
        <v>19.73</v>
      </c>
      <c r="R17" s="110">
        <f>'Section 11 chart data'!$H$198</f>
        <v>0</v>
      </c>
      <c r="S17" s="110">
        <f>'Section 11 chart data'!$M$215</f>
        <v>285.71600000000001</v>
      </c>
      <c r="T17" s="111">
        <f>'Section 11 chart data'!$N$215</f>
        <v>19.07</v>
      </c>
      <c r="U17" s="110">
        <f>'Section 11 chart data'!$I$198</f>
        <v>0</v>
      </c>
      <c r="V17" s="110">
        <f>'Section 11 chart data'!$O$215</f>
        <v>323.21600000000001</v>
      </c>
      <c r="W17" s="111">
        <f>'Section 11 chart data'!$P$215</f>
        <v>18.62</v>
      </c>
      <c r="X17" s="110">
        <f>'Section 11 chart data'!$J$198</f>
        <v>0</v>
      </c>
      <c r="Y17" s="110">
        <f>'Section 11 chart data'!$Q$215</f>
        <v>359.54199999999997</v>
      </c>
      <c r="Z17" s="111">
        <f>'Section 11 chart data'!$R$215</f>
        <v>18.32</v>
      </c>
      <c r="AA17" s="110">
        <f>'Section 11 chart data'!$K$198</f>
        <v>0</v>
      </c>
      <c r="AB17" s="110">
        <f>'Section 11 chart data'!$S$215</f>
        <v>394.37599999999998</v>
      </c>
      <c r="AC17" s="111">
        <f>'Section 11 chart data'!$T$215</f>
        <v>18.100000000000001</v>
      </c>
      <c r="AD17" s="110">
        <f>'Section 11 chart data'!$L$198</f>
        <v>0</v>
      </c>
      <c r="AE17" s="110">
        <f>'Section 11 chart data'!$U$215</f>
        <v>411.71199999999999</v>
      </c>
      <c r="AF17" s="111">
        <f>'Section 11 chart data'!$V$215</f>
        <v>18.46</v>
      </c>
      <c r="AG17" s="110">
        <f>'Section 11 chart data'!$M$198</f>
        <v>0</v>
      </c>
      <c r="AH17" s="110">
        <f>'Section 11 chart data'!$W$215</f>
        <v>442.185</v>
      </c>
      <c r="AI17" s="112">
        <f>'Section 11 chart data'!$X$215</f>
        <v>18.309999999999999</v>
      </c>
    </row>
    <row r="18" spans="2:35" ht="15" customHeight="1" x14ac:dyDescent="0.2">
      <c r="B18" s="109" t="s">
        <v>102</v>
      </c>
      <c r="C18" s="110">
        <f>'Section 11 chart data'!$C$199</f>
        <v>5.9960000000000004</v>
      </c>
      <c r="D18" s="110">
        <f>'Section 11 chart data'!$C$216</f>
        <v>699.97400000000005</v>
      </c>
      <c r="E18" s="111">
        <f>'Section 11 chart data'!$D$216</f>
        <v>16.600000000000001</v>
      </c>
      <c r="F18" s="110">
        <f>'Section 11 chart data'!$D$199</f>
        <v>6.2430000000000003</v>
      </c>
      <c r="G18" s="110">
        <f>'Section 11 chart data'!$E$216</f>
        <v>685.702</v>
      </c>
      <c r="H18" s="111">
        <f>'Section 11 chart data'!$F$216</f>
        <v>16.91</v>
      </c>
      <c r="I18" s="110">
        <f>'Section 11 chart data'!$E$199</f>
        <v>6.4770000000000003</v>
      </c>
      <c r="J18" s="110">
        <f>'Section 11 chart data'!$G$216</f>
        <v>700.68100000000004</v>
      </c>
      <c r="K18" s="111">
        <f>'Section 11 chart data'!$H$216</f>
        <v>17.95</v>
      </c>
      <c r="L18" s="110">
        <f>'Section 11 chart data'!$F$199</f>
        <v>6.7560000000000002</v>
      </c>
      <c r="M18" s="110">
        <f>'Section 11 chart data'!$I$216</f>
        <v>762.33199999999999</v>
      </c>
      <c r="N18" s="111">
        <f>'Section 11 chart data'!$J$216</f>
        <v>17.91</v>
      </c>
      <c r="O18" s="110">
        <f>'Section 11 chart data'!$G$199</f>
        <v>7.1210000000000004</v>
      </c>
      <c r="P18" s="110">
        <f>'Section 11 chart data'!$K$216</f>
        <v>817.37800000000004</v>
      </c>
      <c r="Q18" s="111">
        <f>'Section 11 chart data'!$L$216</f>
        <v>17.920000000000002</v>
      </c>
      <c r="R18" s="110">
        <f>'Section 11 chart data'!$H$199</f>
        <v>7.4880000000000004</v>
      </c>
      <c r="S18" s="110">
        <f>'Section 11 chart data'!$M$216</f>
        <v>875.12699999999995</v>
      </c>
      <c r="T18" s="111">
        <f>'Section 11 chart data'!$N$216</f>
        <v>17.75</v>
      </c>
      <c r="U18" s="110">
        <f>'Section 11 chart data'!$I$199</f>
        <v>7.7130000000000001</v>
      </c>
      <c r="V18" s="110">
        <f>'Section 11 chart data'!$O$216</f>
        <v>925.16200000000003</v>
      </c>
      <c r="W18" s="111">
        <f>'Section 11 chart data'!$P$216</f>
        <v>17.53</v>
      </c>
      <c r="X18" s="110">
        <f>'Section 11 chart data'!$J$199</f>
        <v>7.8650000000000002</v>
      </c>
      <c r="Y18" s="110">
        <f>'Section 11 chart data'!$Q$216</f>
        <v>972.60599999999999</v>
      </c>
      <c r="Z18" s="111">
        <f>'Section 11 chart data'!$R$216</f>
        <v>17.329999999999998</v>
      </c>
      <c r="AA18" s="110">
        <f>'Section 11 chart data'!$K$199</f>
        <v>8.0519999999999996</v>
      </c>
      <c r="AB18" s="110">
        <f>'Section 11 chart data'!$S$216</f>
        <v>1012.252</v>
      </c>
      <c r="AC18" s="111">
        <f>'Section 11 chart data'!$T$216</f>
        <v>17.170000000000002</v>
      </c>
      <c r="AD18" s="110">
        <f>'Section 11 chart data'!$L$199</f>
        <v>8.1959999999999997</v>
      </c>
      <c r="AE18" s="110">
        <f>'Section 11 chart data'!$U$216</f>
        <v>1048.039</v>
      </c>
      <c r="AF18" s="111">
        <f>'Section 11 chart data'!$V$216</f>
        <v>17.04</v>
      </c>
      <c r="AG18" s="110">
        <f>'Section 11 chart data'!$M$199</f>
        <v>8.3960000000000008</v>
      </c>
      <c r="AH18" s="110">
        <f>'Section 11 chart data'!$W$216</f>
        <v>1070.694</v>
      </c>
      <c r="AI18" s="112">
        <f>'Section 11 chart data'!$X$216</f>
        <v>17.07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125.57599999999999</v>
      </c>
      <c r="E19" s="111">
        <f>'Section 11 chart data'!$D$217</f>
        <v>24.99</v>
      </c>
      <c r="F19" s="110">
        <f>'Section 11 chart data'!$D$200</f>
        <v>0</v>
      </c>
      <c r="G19" s="110">
        <f>'Section 11 chart data'!$E$217</f>
        <v>167.80500000000001</v>
      </c>
      <c r="H19" s="111">
        <f>'Section 11 chart data'!$F$217</f>
        <v>22.97</v>
      </c>
      <c r="I19" s="110">
        <f>'Section 11 chart data'!$E$200</f>
        <v>4.0000000000000001E-3</v>
      </c>
      <c r="J19" s="110">
        <f>'Section 11 chart data'!$G$217</f>
        <v>221.22499999999999</v>
      </c>
      <c r="K19" s="111">
        <f>'Section 11 chart data'!$H$217</f>
        <v>21.64</v>
      </c>
      <c r="L19" s="110">
        <f>'Section 11 chart data'!$F$200</f>
        <v>1.9E-2</v>
      </c>
      <c r="M19" s="110">
        <f>'Section 11 chart data'!$I$217</f>
        <v>277.58999999999997</v>
      </c>
      <c r="N19" s="111">
        <f>'Section 11 chart data'!$J$217</f>
        <v>20.91</v>
      </c>
      <c r="O19" s="110">
        <f>'Section 11 chart data'!$G$200</f>
        <v>4.1000000000000002E-2</v>
      </c>
      <c r="P19" s="110">
        <f>'Section 11 chart data'!$K$217</f>
        <v>335.26499999999999</v>
      </c>
      <c r="Q19" s="111">
        <f>'Section 11 chart data'!$L$217</f>
        <v>20.45</v>
      </c>
      <c r="R19" s="110">
        <f>'Section 11 chart data'!$H$200</f>
        <v>6.3E-2</v>
      </c>
      <c r="S19" s="110">
        <f>'Section 11 chart data'!$M$217</f>
        <v>393.29</v>
      </c>
      <c r="T19" s="111">
        <f>'Section 11 chart data'!$N$217</f>
        <v>20.170000000000002</v>
      </c>
      <c r="U19" s="110">
        <f>'Section 11 chart data'!$I$200</f>
        <v>8.4000000000000005E-2</v>
      </c>
      <c r="V19" s="110">
        <f>'Section 11 chart data'!$O$217</f>
        <v>449.89400000000001</v>
      </c>
      <c r="W19" s="111">
        <f>'Section 11 chart data'!$P$217</f>
        <v>20</v>
      </c>
      <c r="X19" s="110">
        <f>'Section 11 chart data'!$J$200</f>
        <v>0.106</v>
      </c>
      <c r="Y19" s="110">
        <f>'Section 11 chart data'!$Q$217</f>
        <v>503.52300000000002</v>
      </c>
      <c r="Z19" s="111">
        <f>'Section 11 chart data'!$R$217</f>
        <v>19.89</v>
      </c>
      <c r="AA19" s="110">
        <f>'Section 11 chart data'!$K$200</f>
        <v>0.127</v>
      </c>
      <c r="AB19" s="110">
        <f>'Section 11 chart data'!$S$217</f>
        <v>553.875</v>
      </c>
      <c r="AC19" s="111">
        <f>'Section 11 chart data'!$T$217</f>
        <v>19.829999999999998</v>
      </c>
      <c r="AD19" s="110">
        <f>'Section 11 chart data'!$L$200</f>
        <v>0.14799999999999999</v>
      </c>
      <c r="AE19" s="110">
        <f>'Section 11 chart data'!$U$217</f>
        <v>600.91499999999996</v>
      </c>
      <c r="AF19" s="111">
        <f>'Section 11 chart data'!$V$217</f>
        <v>19.79</v>
      </c>
      <c r="AG19" s="110">
        <f>'Section 11 chart data'!$M$200</f>
        <v>0.16800000000000001</v>
      </c>
      <c r="AH19" s="110">
        <f>'Section 11 chart data'!$W$217</f>
        <v>642.60199999999998</v>
      </c>
      <c r="AI19" s="112">
        <f>'Section 11 chart data'!$X$217</f>
        <v>19.79</v>
      </c>
    </row>
    <row r="20" spans="2:35" ht="15" customHeight="1" x14ac:dyDescent="0.2">
      <c r="B20" s="113" t="s">
        <v>104</v>
      </c>
      <c r="C20" s="114">
        <f>'Section 11 chart data'!$C$201</f>
        <v>82.186000000000007</v>
      </c>
      <c r="D20" s="114">
        <f>'Section 11 chart data'!$C$218</f>
        <v>183.43299999999999</v>
      </c>
      <c r="E20" s="115">
        <f>'Section 11 chart data'!$D$218</f>
        <v>14.12</v>
      </c>
      <c r="F20" s="114">
        <f>'Section 11 chart data'!$D$201</f>
        <v>93.938999999999993</v>
      </c>
      <c r="G20" s="114">
        <f>'Section 11 chart data'!$E$218</f>
        <v>233.565</v>
      </c>
      <c r="H20" s="115">
        <f>'Section 11 chart data'!$F$218</f>
        <v>12.45</v>
      </c>
      <c r="I20" s="114">
        <f>'Section 11 chart data'!$E$201</f>
        <v>109.733</v>
      </c>
      <c r="J20" s="114">
        <f>'Section 11 chart data'!$G$218</f>
        <v>315.661</v>
      </c>
      <c r="K20" s="115">
        <f>'Section 11 chart data'!$H$218</f>
        <v>11.4</v>
      </c>
      <c r="L20" s="114">
        <f>'Section 11 chart data'!$F$201</f>
        <v>127.354</v>
      </c>
      <c r="M20" s="114">
        <f>'Section 11 chart data'!$I$218</f>
        <v>421.82799999999997</v>
      </c>
      <c r="N20" s="115">
        <f>'Section 11 chart data'!$J$218</f>
        <v>10.96</v>
      </c>
      <c r="O20" s="114">
        <f>'Section 11 chart data'!$G$201</f>
        <v>145.887</v>
      </c>
      <c r="P20" s="114">
        <f>'Section 11 chart data'!$K$218</f>
        <v>530.471</v>
      </c>
      <c r="Q20" s="115">
        <f>'Section 11 chart data'!$L$218</f>
        <v>11.03</v>
      </c>
      <c r="R20" s="114">
        <f>'Section 11 chart data'!$H$201</f>
        <v>162.54499999999999</v>
      </c>
      <c r="S20" s="114">
        <f>'Section 11 chart data'!$M$218</f>
        <v>634.61599999999999</v>
      </c>
      <c r="T20" s="115">
        <f>'Section 11 chart data'!$N$218</f>
        <v>11.25</v>
      </c>
      <c r="U20" s="114">
        <f>'Section 11 chart data'!$I$201</f>
        <v>174.142</v>
      </c>
      <c r="V20" s="114">
        <f>'Section 11 chart data'!$O$218</f>
        <v>729.28099999999995</v>
      </c>
      <c r="W20" s="115">
        <f>'Section 11 chart data'!$P$218</f>
        <v>11.54</v>
      </c>
      <c r="X20" s="114">
        <f>'Section 11 chart data'!$J$201</f>
        <v>183.61199999999999</v>
      </c>
      <c r="Y20" s="114">
        <f>'Section 11 chart data'!$Q$218</f>
        <v>823.60199999999998</v>
      </c>
      <c r="Z20" s="115">
        <f>'Section 11 chart data'!$R$218</f>
        <v>11.7</v>
      </c>
      <c r="AA20" s="114">
        <f>'Section 11 chart data'!$K$201</f>
        <v>192.19900000000001</v>
      </c>
      <c r="AB20" s="114">
        <f>'Section 11 chart data'!$S$218</f>
        <v>908.35500000000002</v>
      </c>
      <c r="AC20" s="115">
        <f>'Section 11 chart data'!$T$218</f>
        <v>11.72</v>
      </c>
      <c r="AD20" s="114">
        <f>'Section 11 chart data'!$L$201</f>
        <v>199.90799999999999</v>
      </c>
      <c r="AE20" s="114">
        <f>'Section 11 chart data'!$U$218</f>
        <v>993.01900000000001</v>
      </c>
      <c r="AF20" s="115">
        <f>'Section 11 chart data'!$V$218</f>
        <v>11.8</v>
      </c>
      <c r="AG20" s="114">
        <f>'Section 11 chart data'!$M$201</f>
        <v>206.58600000000001</v>
      </c>
      <c r="AH20" s="114">
        <f>'Section 11 chart data'!$W$218</f>
        <v>1071.0150000000001</v>
      </c>
      <c r="AI20" s="116">
        <f>'Section 11 chart data'!$X$218</f>
        <v>11.91</v>
      </c>
    </row>
    <row r="23" spans="2:35" ht="15" customHeight="1" x14ac:dyDescent="0.2">
      <c r="B23" s="964" t="s">
        <v>77</v>
      </c>
      <c r="C23" s="958" t="s">
        <v>331</v>
      </c>
      <c r="D23" s="958"/>
      <c r="E23" s="958"/>
      <c r="F23" s="958" t="s">
        <v>222</v>
      </c>
      <c r="G23" s="958"/>
      <c r="H23" s="950"/>
    </row>
    <row r="24" spans="2:35" ht="15" customHeight="1" x14ac:dyDescent="0.2">
      <c r="B24" s="965"/>
      <c r="C24" s="321" t="s">
        <v>78</v>
      </c>
      <c r="D24" s="959" t="s">
        <v>79</v>
      </c>
      <c r="E24" s="959"/>
      <c r="F24" s="321" t="s">
        <v>78</v>
      </c>
      <c r="G24" s="959" t="s">
        <v>79</v>
      </c>
      <c r="H24" s="953"/>
    </row>
    <row r="25" spans="2:35" ht="30" customHeight="1" x14ac:dyDescent="0.2">
      <c r="B25" s="965"/>
      <c r="C25" s="960" t="s">
        <v>748</v>
      </c>
      <c r="D25" s="960"/>
      <c r="E25" s="16" t="s">
        <v>82</v>
      </c>
      <c r="F25" s="960" t="s">
        <v>748</v>
      </c>
      <c r="G25" s="960"/>
      <c r="H25" s="17" t="s">
        <v>82</v>
      </c>
    </row>
    <row r="26" spans="2:35" ht="15" customHeight="1" x14ac:dyDescent="0.2">
      <c r="B26" s="143" t="str">
        <f>Index!$B$4</f>
        <v>Cumbria and Lancashire</v>
      </c>
      <c r="C26" s="190"/>
      <c r="D26" s="122"/>
      <c r="E26" s="105"/>
      <c r="F26" s="105"/>
      <c r="G26" s="191"/>
      <c r="H26" s="191"/>
    </row>
    <row r="27" spans="2:35" ht="15" customHeight="1" x14ac:dyDescent="0.2">
      <c r="B27" s="118" t="s">
        <v>105</v>
      </c>
      <c r="C27" s="108">
        <f>$C$9</f>
        <v>363.33499999999998</v>
      </c>
      <c r="D27" s="108">
        <f>$D$9</f>
        <v>7396.8040000000001</v>
      </c>
      <c r="E27" s="119">
        <f>$E$9</f>
        <v>6.2</v>
      </c>
      <c r="F27" s="108">
        <f>$F$9</f>
        <v>393.03</v>
      </c>
      <c r="G27" s="108">
        <f>$G$9</f>
        <v>7432.692</v>
      </c>
      <c r="H27" s="119">
        <f>$H$9</f>
        <v>5.95</v>
      </c>
    </row>
    <row r="28" spans="2:35" ht="15" customHeight="1" x14ac:dyDescent="0.2">
      <c r="B28" s="28" t="s">
        <v>94</v>
      </c>
      <c r="C28" s="110">
        <f>$C$10</f>
        <v>113.86</v>
      </c>
      <c r="D28" s="110">
        <f>$D$10</f>
        <v>2470.1480000000001</v>
      </c>
      <c r="E28" s="111">
        <f>$E$10</f>
        <v>12.93</v>
      </c>
      <c r="F28" s="110">
        <f>$F$10</f>
        <v>118.277</v>
      </c>
      <c r="G28" s="110">
        <f>$G$10</f>
        <v>2257.7620000000002</v>
      </c>
      <c r="H28" s="111">
        <f>$H$10</f>
        <v>13.86</v>
      </c>
    </row>
    <row r="29" spans="2:35" ht="15" customHeight="1" x14ac:dyDescent="0.2">
      <c r="B29" s="28" t="s">
        <v>95</v>
      </c>
      <c r="C29" s="110">
        <f>$C$11</f>
        <v>37.201999999999998</v>
      </c>
      <c r="D29" s="110">
        <f>$D$11</f>
        <v>852.35900000000004</v>
      </c>
      <c r="E29" s="111">
        <f>$E$11</f>
        <v>31.68</v>
      </c>
      <c r="F29" s="110">
        <f>$F$11</f>
        <v>40.966999999999999</v>
      </c>
      <c r="G29" s="110">
        <f>$G$11</f>
        <v>885.31399999999996</v>
      </c>
      <c r="H29" s="111">
        <f>$H$11</f>
        <v>30.34</v>
      </c>
    </row>
    <row r="30" spans="2:35" ht="15" customHeight="1" x14ac:dyDescent="0.2">
      <c r="B30" s="28" t="s">
        <v>96</v>
      </c>
      <c r="C30" s="110">
        <f>$C$12</f>
        <v>12.702</v>
      </c>
      <c r="D30" s="110">
        <f>$D$12</f>
        <v>1119.8610000000001</v>
      </c>
      <c r="E30" s="111">
        <f>$E$12</f>
        <v>19.89</v>
      </c>
      <c r="F30" s="110">
        <f>$F$12</f>
        <v>13.07</v>
      </c>
      <c r="G30" s="110">
        <f>$G$12</f>
        <v>1105.2380000000001</v>
      </c>
      <c r="H30" s="111">
        <f>$H$12</f>
        <v>20.02</v>
      </c>
    </row>
    <row r="31" spans="2:35" ht="15" customHeight="1" x14ac:dyDescent="0.2">
      <c r="B31" s="28" t="s">
        <v>97</v>
      </c>
      <c r="C31" s="110">
        <f>$C$13</f>
        <v>28.504999999999999</v>
      </c>
      <c r="D31" s="110">
        <f>$D$13</f>
        <v>711.51700000000005</v>
      </c>
      <c r="E31" s="111">
        <f>$E$13</f>
        <v>17.350000000000001</v>
      </c>
      <c r="F31" s="110">
        <f>$F$13</f>
        <v>29.716000000000001</v>
      </c>
      <c r="G31" s="110">
        <f>$G$13</f>
        <v>738.46100000000001</v>
      </c>
      <c r="H31" s="111">
        <f>$H$13</f>
        <v>17.25</v>
      </c>
    </row>
    <row r="32" spans="2:35" ht="15" customHeight="1" x14ac:dyDescent="0.2">
      <c r="B32" s="28" t="s">
        <v>98</v>
      </c>
      <c r="C32" s="110">
        <f>$C$14</f>
        <v>57.436</v>
      </c>
      <c r="D32" s="110">
        <f>$D$14</f>
        <v>965.02300000000002</v>
      </c>
      <c r="E32" s="111">
        <f>$E$14</f>
        <v>11.4</v>
      </c>
      <c r="F32" s="110">
        <f>$F$14</f>
        <v>64.048000000000002</v>
      </c>
      <c r="G32" s="110">
        <f>$G$14</f>
        <v>1052.6120000000001</v>
      </c>
      <c r="H32" s="111">
        <f>$H$14</f>
        <v>11.57</v>
      </c>
    </row>
    <row r="33" spans="2:8" ht="15" customHeight="1" x14ac:dyDescent="0.2">
      <c r="B33" s="28" t="s">
        <v>248</v>
      </c>
      <c r="C33" s="110">
        <f>$C$15</f>
        <v>0</v>
      </c>
      <c r="D33" s="110">
        <f>$D$15</f>
        <v>4.0000000000000001E-3</v>
      </c>
      <c r="E33" s="111">
        <f>$E$15</f>
        <v>89.15</v>
      </c>
      <c r="F33" s="110">
        <f>$F$15</f>
        <v>0</v>
      </c>
      <c r="G33" s="110">
        <f>$G$15</f>
        <v>5.0000000000000001E-3</v>
      </c>
      <c r="H33" s="111">
        <f>$H$15</f>
        <v>89.15</v>
      </c>
    </row>
    <row r="34" spans="2:8" ht="15" customHeight="1" x14ac:dyDescent="0.2">
      <c r="B34" s="28" t="s">
        <v>100</v>
      </c>
      <c r="C34" s="110">
        <f>$C$16</f>
        <v>25.446999999999999</v>
      </c>
      <c r="D34" s="110">
        <f>$D$16</f>
        <v>123.535</v>
      </c>
      <c r="E34" s="111">
        <f>$E$16</f>
        <v>24.76</v>
      </c>
      <c r="F34" s="110">
        <f>$F$16</f>
        <v>26.771000000000001</v>
      </c>
      <c r="G34" s="110">
        <f>$G$16</f>
        <v>137.26599999999999</v>
      </c>
      <c r="H34" s="111">
        <f>$H$16</f>
        <v>23.54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125.61199999999999</v>
      </c>
      <c r="E35" s="111">
        <f>$E$17</f>
        <v>25.16</v>
      </c>
      <c r="F35" s="110">
        <f>$F$17</f>
        <v>0</v>
      </c>
      <c r="G35" s="110">
        <f>$G$17</f>
        <v>147.26499999999999</v>
      </c>
      <c r="H35" s="111">
        <f>$H$17</f>
        <v>23.55</v>
      </c>
    </row>
    <row r="36" spans="2:8" ht="15" customHeight="1" x14ac:dyDescent="0.2">
      <c r="B36" s="28" t="s">
        <v>102</v>
      </c>
      <c r="C36" s="110">
        <f>$C$18</f>
        <v>5.9960000000000004</v>
      </c>
      <c r="D36" s="110">
        <f>$D$18</f>
        <v>699.97400000000005</v>
      </c>
      <c r="E36" s="111">
        <f>$E$18</f>
        <v>16.600000000000001</v>
      </c>
      <c r="F36" s="110">
        <f>$F$18</f>
        <v>6.2430000000000003</v>
      </c>
      <c r="G36" s="110">
        <f>$G$18</f>
        <v>685.702</v>
      </c>
      <c r="H36" s="111">
        <f>$H$18</f>
        <v>16.91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125.57599999999999</v>
      </c>
      <c r="E37" s="111">
        <f>$E$19</f>
        <v>24.99</v>
      </c>
      <c r="F37" s="110">
        <f>$F$19</f>
        <v>0</v>
      </c>
      <c r="G37" s="110">
        <f>$G$19</f>
        <v>167.80500000000001</v>
      </c>
      <c r="H37" s="111">
        <f>$H$19</f>
        <v>22.97</v>
      </c>
    </row>
    <row r="38" spans="2:8" ht="15" customHeight="1" x14ac:dyDescent="0.2">
      <c r="B38" s="29" t="s">
        <v>104</v>
      </c>
      <c r="C38" s="114">
        <f>$C$20</f>
        <v>82.186000000000007</v>
      </c>
      <c r="D38" s="114">
        <f>$D$20</f>
        <v>183.43299999999999</v>
      </c>
      <c r="E38" s="115">
        <f>$E$20</f>
        <v>14.12</v>
      </c>
      <c r="F38" s="114">
        <f>$F$20</f>
        <v>93.938999999999993</v>
      </c>
      <c r="G38" s="114">
        <f>$G$20</f>
        <v>233.565</v>
      </c>
      <c r="H38" s="115">
        <f>$H$20</f>
        <v>12.45</v>
      </c>
    </row>
    <row r="41" spans="2:8" ht="15" customHeight="1" x14ac:dyDescent="0.2">
      <c r="B41" s="964" t="s">
        <v>77</v>
      </c>
      <c r="C41" s="958" t="s">
        <v>225</v>
      </c>
      <c r="D41" s="958"/>
      <c r="E41" s="958"/>
      <c r="F41" s="958" t="s">
        <v>226</v>
      </c>
      <c r="G41" s="958"/>
      <c r="H41" s="950"/>
    </row>
    <row r="42" spans="2:8" ht="15" customHeight="1" x14ac:dyDescent="0.2">
      <c r="B42" s="965"/>
      <c r="C42" s="321" t="s">
        <v>78</v>
      </c>
      <c r="D42" s="959" t="s">
        <v>79</v>
      </c>
      <c r="E42" s="959"/>
      <c r="F42" s="321" t="s">
        <v>78</v>
      </c>
      <c r="G42" s="959" t="s">
        <v>79</v>
      </c>
      <c r="H42" s="953"/>
    </row>
    <row r="43" spans="2:8" ht="30" customHeight="1" x14ac:dyDescent="0.2">
      <c r="B43" s="965"/>
      <c r="C43" s="960" t="s">
        <v>748</v>
      </c>
      <c r="D43" s="960"/>
      <c r="E43" s="16" t="s">
        <v>82</v>
      </c>
      <c r="F43" s="960" t="s">
        <v>748</v>
      </c>
      <c r="G43" s="960"/>
      <c r="H43" s="17" t="s">
        <v>82</v>
      </c>
    </row>
    <row r="44" spans="2:8" ht="15" customHeight="1" x14ac:dyDescent="0.2">
      <c r="B44" s="143" t="str">
        <f>Index!$B$4</f>
        <v>Cumbria and Lancashire</v>
      </c>
      <c r="C44" s="105"/>
      <c r="D44" s="122"/>
      <c r="E44" s="191"/>
      <c r="F44" s="105"/>
      <c r="G44" s="191"/>
      <c r="H44" s="191"/>
    </row>
    <row r="45" spans="2:8" ht="15" customHeight="1" x14ac:dyDescent="0.2">
      <c r="B45" s="118" t="s">
        <v>105</v>
      </c>
      <c r="C45" s="108">
        <f>$I$9</f>
        <v>429.803</v>
      </c>
      <c r="D45" s="108">
        <f>$J$9</f>
        <v>7809.183</v>
      </c>
      <c r="E45" s="119">
        <f>$K$9</f>
        <v>5.9</v>
      </c>
      <c r="F45" s="108">
        <f>$L$9</f>
        <v>472.221</v>
      </c>
      <c r="G45" s="108">
        <f>$M$9</f>
        <v>8370.5300000000007</v>
      </c>
      <c r="H45" s="119">
        <f>$N$9</f>
        <v>5.63</v>
      </c>
    </row>
    <row r="46" spans="2:8" ht="15" customHeight="1" x14ac:dyDescent="0.2">
      <c r="B46" s="28" t="s">
        <v>94</v>
      </c>
      <c r="C46" s="110">
        <f>$I$10</f>
        <v>122.979</v>
      </c>
      <c r="D46" s="110">
        <f>$J$10</f>
        <v>2229.373</v>
      </c>
      <c r="E46" s="111">
        <f>$K$10</f>
        <v>14.17</v>
      </c>
      <c r="F46" s="110">
        <f>$L$10</f>
        <v>128.054</v>
      </c>
      <c r="G46" s="110">
        <f>$M$10</f>
        <v>2195.1410000000001</v>
      </c>
      <c r="H46" s="111">
        <f>$N$10</f>
        <v>13.85</v>
      </c>
    </row>
    <row r="47" spans="2:8" ht="15" customHeight="1" x14ac:dyDescent="0.2">
      <c r="B47" s="28" t="s">
        <v>95</v>
      </c>
      <c r="C47" s="110">
        <f>$I$11</f>
        <v>45.115000000000002</v>
      </c>
      <c r="D47" s="110">
        <f>$J$11</f>
        <v>925.14700000000005</v>
      </c>
      <c r="E47" s="111">
        <f>$K$11</f>
        <v>29.71</v>
      </c>
      <c r="F47" s="110">
        <f>$L$11</f>
        <v>49.756999999999998</v>
      </c>
      <c r="G47" s="110">
        <f>$M$11</f>
        <v>968.29499999999996</v>
      </c>
      <c r="H47" s="111">
        <f>$N$11</f>
        <v>29.2</v>
      </c>
    </row>
    <row r="48" spans="2:8" ht="15" customHeight="1" x14ac:dyDescent="0.2">
      <c r="B48" s="28" t="s">
        <v>96</v>
      </c>
      <c r="C48" s="110">
        <f>$I$12</f>
        <v>13.430999999999999</v>
      </c>
      <c r="D48" s="110">
        <f>$J$12</f>
        <v>1091.1880000000001</v>
      </c>
      <c r="E48" s="111">
        <f>$K$12</f>
        <v>20.21</v>
      </c>
      <c r="F48" s="110">
        <f>$L$12</f>
        <v>13.79</v>
      </c>
      <c r="G48" s="110">
        <f>$M$12</f>
        <v>1091.337</v>
      </c>
      <c r="H48" s="111">
        <f>$N$12</f>
        <v>20.41</v>
      </c>
    </row>
    <row r="49" spans="2:8" ht="15" customHeight="1" x14ac:dyDescent="0.2">
      <c r="B49" s="28" t="s">
        <v>97</v>
      </c>
      <c r="C49" s="110">
        <f>$I$13</f>
        <v>31.097999999999999</v>
      </c>
      <c r="D49" s="110">
        <f>$J$13</f>
        <v>798.69600000000003</v>
      </c>
      <c r="E49" s="111">
        <f>$K$13</f>
        <v>16.86</v>
      </c>
      <c r="F49" s="110">
        <f>$L$13</f>
        <v>32.518999999999998</v>
      </c>
      <c r="G49" s="110">
        <f>$M$13</f>
        <v>888.83299999999997</v>
      </c>
      <c r="H49" s="111">
        <f>$N$13</f>
        <v>16.07</v>
      </c>
    </row>
    <row r="50" spans="2:8" ht="15" customHeight="1" x14ac:dyDescent="0.2">
      <c r="B50" s="28" t="s">
        <v>98</v>
      </c>
      <c r="C50" s="110">
        <f>$I$14</f>
        <v>72.926000000000002</v>
      </c>
      <c r="D50" s="110">
        <f>$J$14</f>
        <v>1165.67</v>
      </c>
      <c r="E50" s="111">
        <f>$K$14</f>
        <v>11.66</v>
      </c>
      <c r="F50" s="110">
        <f>$L$14</f>
        <v>84.850999999999999</v>
      </c>
      <c r="G50" s="110">
        <f>$M$14</f>
        <v>1333.7719999999999</v>
      </c>
      <c r="H50" s="111">
        <f>$N$14</f>
        <v>11.29</v>
      </c>
    </row>
    <row r="51" spans="2:8" ht="15" customHeight="1" x14ac:dyDescent="0.2">
      <c r="B51" s="28" t="s">
        <v>248</v>
      </c>
      <c r="C51" s="110">
        <f>$I$15</f>
        <v>0</v>
      </c>
      <c r="D51" s="110">
        <f>$J$15</f>
        <v>7.0000000000000001E-3</v>
      </c>
      <c r="E51" s="111">
        <f>$K$15</f>
        <v>89.15</v>
      </c>
      <c r="F51" s="110">
        <f>$L$15</f>
        <v>0</v>
      </c>
      <c r="G51" s="110">
        <f>$M$15</f>
        <v>8.0000000000000002E-3</v>
      </c>
      <c r="H51" s="111">
        <f>$N$15</f>
        <v>89.15</v>
      </c>
    </row>
    <row r="52" spans="2:8" ht="15" customHeight="1" x14ac:dyDescent="0.2">
      <c r="B52" s="28" t="s">
        <v>100</v>
      </c>
      <c r="C52" s="110">
        <f>$I$16</f>
        <v>28.04</v>
      </c>
      <c r="D52" s="110">
        <f>$J$16</f>
        <v>160.09800000000001</v>
      </c>
      <c r="E52" s="111">
        <f>$K$16</f>
        <v>22</v>
      </c>
      <c r="F52" s="110">
        <f>$L$16</f>
        <v>29.120999999999999</v>
      </c>
      <c r="G52" s="110">
        <f>$M$16</f>
        <v>189.54300000000001</v>
      </c>
      <c r="H52" s="111">
        <f>$N$16</f>
        <v>20.25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177.387</v>
      </c>
      <c r="E53" s="111">
        <f>$K$17</f>
        <v>21.98</v>
      </c>
      <c r="F53" s="110">
        <f>$L$17</f>
        <v>0</v>
      </c>
      <c r="G53" s="110">
        <f>$M$17</f>
        <v>211.67699999999999</v>
      </c>
      <c r="H53" s="111">
        <f>$N$17</f>
        <v>20.68</v>
      </c>
    </row>
    <row r="54" spans="2:8" ht="15" customHeight="1" x14ac:dyDescent="0.2">
      <c r="B54" s="28" t="s">
        <v>102</v>
      </c>
      <c r="C54" s="110">
        <f>$I$18</f>
        <v>6.4770000000000003</v>
      </c>
      <c r="D54" s="110">
        <f>$J$18</f>
        <v>700.68100000000004</v>
      </c>
      <c r="E54" s="111">
        <f>$K$18</f>
        <v>17.95</v>
      </c>
      <c r="F54" s="110">
        <f>$L$18</f>
        <v>6.7560000000000002</v>
      </c>
      <c r="G54" s="110">
        <f>$M$18</f>
        <v>762.33199999999999</v>
      </c>
      <c r="H54" s="111">
        <f>$N$18</f>
        <v>17.91</v>
      </c>
    </row>
    <row r="55" spans="2:8" ht="15" customHeight="1" x14ac:dyDescent="0.2">
      <c r="B55" s="28" t="s">
        <v>103</v>
      </c>
      <c r="C55" s="110">
        <f>$I$19</f>
        <v>4.0000000000000001E-3</v>
      </c>
      <c r="D55" s="110">
        <f>$J$19</f>
        <v>221.22499999999999</v>
      </c>
      <c r="E55" s="111">
        <f>$K$19</f>
        <v>21.64</v>
      </c>
      <c r="F55" s="110">
        <f>$L$19</f>
        <v>1.9E-2</v>
      </c>
      <c r="G55" s="110">
        <f>$M$19</f>
        <v>277.58999999999997</v>
      </c>
      <c r="H55" s="111">
        <f>$N$19</f>
        <v>20.91</v>
      </c>
    </row>
    <row r="56" spans="2:8" ht="15" customHeight="1" x14ac:dyDescent="0.2">
      <c r="B56" s="29" t="s">
        <v>104</v>
      </c>
      <c r="C56" s="114">
        <f>$I$20</f>
        <v>109.733</v>
      </c>
      <c r="D56" s="114">
        <f>$J$20</f>
        <v>315.661</v>
      </c>
      <c r="E56" s="115">
        <f>$K$20</f>
        <v>11.4</v>
      </c>
      <c r="F56" s="114">
        <f>$L$20</f>
        <v>127.354</v>
      </c>
      <c r="G56" s="114">
        <f>$M$20</f>
        <v>421.82799999999997</v>
      </c>
      <c r="H56" s="115">
        <f>$N$20</f>
        <v>10.96</v>
      </c>
    </row>
    <row r="59" spans="2:8" ht="15" customHeight="1" x14ac:dyDescent="0.2">
      <c r="B59" s="964" t="s">
        <v>77</v>
      </c>
      <c r="C59" s="958" t="s">
        <v>227</v>
      </c>
      <c r="D59" s="958"/>
      <c r="E59" s="958"/>
      <c r="F59" s="958" t="s">
        <v>228</v>
      </c>
      <c r="G59" s="958"/>
      <c r="H59" s="950"/>
    </row>
    <row r="60" spans="2:8" ht="15" customHeight="1" x14ac:dyDescent="0.2">
      <c r="B60" s="965"/>
      <c r="C60" s="321" t="s">
        <v>78</v>
      </c>
      <c r="D60" s="959" t="s">
        <v>79</v>
      </c>
      <c r="E60" s="959"/>
      <c r="F60" s="321" t="s">
        <v>78</v>
      </c>
      <c r="G60" s="959" t="s">
        <v>79</v>
      </c>
      <c r="H60" s="953"/>
    </row>
    <row r="61" spans="2:8" ht="30" customHeight="1" x14ac:dyDescent="0.2">
      <c r="B61" s="965"/>
      <c r="C61" s="960" t="s">
        <v>748</v>
      </c>
      <c r="D61" s="960"/>
      <c r="E61" s="16" t="s">
        <v>82</v>
      </c>
      <c r="F61" s="960" t="s">
        <v>748</v>
      </c>
      <c r="G61" s="960"/>
      <c r="H61" s="17" t="s">
        <v>82</v>
      </c>
    </row>
    <row r="62" spans="2:8" ht="15" customHeight="1" x14ac:dyDescent="0.2">
      <c r="B62" s="143" t="str">
        <f>Index!$B$4</f>
        <v>Cumbria and Lancashire</v>
      </c>
      <c r="C62" s="105"/>
      <c r="D62" s="191"/>
      <c r="E62" s="191"/>
      <c r="F62" s="105"/>
      <c r="G62" s="191"/>
      <c r="H62" s="191"/>
    </row>
    <row r="63" spans="2:8" ht="15" customHeight="1" x14ac:dyDescent="0.2">
      <c r="B63" s="118" t="s">
        <v>105</v>
      </c>
      <c r="C63" s="108">
        <f>$O$9</f>
        <v>517.63300000000004</v>
      </c>
      <c r="D63" s="108">
        <f>$P$9</f>
        <v>9007.4189999999999</v>
      </c>
      <c r="E63" s="108">
        <f>$Q$9</f>
        <v>5.35</v>
      </c>
      <c r="F63" s="108">
        <f>$R$9</f>
        <v>561.01400000000001</v>
      </c>
      <c r="G63" s="108">
        <f>$S$9</f>
        <v>9683.0840000000007</v>
      </c>
      <c r="H63" s="108">
        <f>$T$9</f>
        <v>5.1100000000000003</v>
      </c>
    </row>
    <row r="64" spans="2:8" ht="15" customHeight="1" x14ac:dyDescent="0.2">
      <c r="B64" s="28" t="s">
        <v>94</v>
      </c>
      <c r="C64" s="110">
        <f>$O$10</f>
        <v>133.50800000000001</v>
      </c>
      <c r="D64" s="110">
        <f>$P$10</f>
        <v>2199.4110000000001</v>
      </c>
      <c r="E64" s="111">
        <f>$Q$10</f>
        <v>13.9</v>
      </c>
      <c r="F64" s="110">
        <f>$R$10</f>
        <v>139.267</v>
      </c>
      <c r="G64" s="110">
        <f>$S$10</f>
        <v>2286.6889999999999</v>
      </c>
      <c r="H64" s="111">
        <f>$T$10</f>
        <v>13.57</v>
      </c>
    </row>
    <row r="65" spans="2:8" ht="15" customHeight="1" x14ac:dyDescent="0.2">
      <c r="B65" s="28" t="s">
        <v>95</v>
      </c>
      <c r="C65" s="110">
        <f>$O$11</f>
        <v>54.462000000000003</v>
      </c>
      <c r="D65" s="110">
        <f>$P$11</f>
        <v>999.97699999999998</v>
      </c>
      <c r="E65" s="111">
        <f>$Q$11</f>
        <v>29.05</v>
      </c>
      <c r="F65" s="110">
        <f>$R$11</f>
        <v>59.89</v>
      </c>
      <c r="G65" s="110">
        <f>$S$11</f>
        <v>1029.8589999999999</v>
      </c>
      <c r="H65" s="111">
        <f>$T$11</f>
        <v>28.9</v>
      </c>
    </row>
    <row r="66" spans="2:8" ht="15" customHeight="1" x14ac:dyDescent="0.2">
      <c r="B66" s="28" t="s">
        <v>96</v>
      </c>
      <c r="C66" s="110">
        <f>$O$12</f>
        <v>14.151999999999999</v>
      </c>
      <c r="D66" s="110">
        <f>$P$12</f>
        <v>1146.463</v>
      </c>
      <c r="E66" s="111">
        <f>$Q$12</f>
        <v>19.8</v>
      </c>
      <c r="F66" s="110">
        <f>$R$12</f>
        <v>14.475</v>
      </c>
      <c r="G66" s="110">
        <f>$S$12</f>
        <v>1207.144</v>
      </c>
      <c r="H66" s="111">
        <f>$T$12</f>
        <v>19.18</v>
      </c>
    </row>
    <row r="67" spans="2:8" ht="15" customHeight="1" x14ac:dyDescent="0.2">
      <c r="B67" s="28" t="s">
        <v>97</v>
      </c>
      <c r="C67" s="110">
        <f>$O$13</f>
        <v>34.064</v>
      </c>
      <c r="D67" s="110">
        <f>$P$13</f>
        <v>973.72400000000005</v>
      </c>
      <c r="E67" s="111">
        <f>$Q$13</f>
        <v>15.49</v>
      </c>
      <c r="F67" s="110">
        <f>$R$13</f>
        <v>35.384</v>
      </c>
      <c r="G67" s="110">
        <f>$S$13</f>
        <v>1047.5170000000001</v>
      </c>
      <c r="H67" s="111">
        <f>$T$13</f>
        <v>15.12</v>
      </c>
    </row>
    <row r="68" spans="2:8" ht="15" customHeight="1" x14ac:dyDescent="0.2">
      <c r="B68" s="28" t="s">
        <v>98</v>
      </c>
      <c r="C68" s="110">
        <f>$O$14</f>
        <v>98.335999999999999</v>
      </c>
      <c r="D68" s="110">
        <f>$P$14</f>
        <v>1499.538</v>
      </c>
      <c r="E68" s="111">
        <f>$Q$14</f>
        <v>10.96</v>
      </c>
      <c r="F68" s="110">
        <f>$R$14</f>
        <v>111.027</v>
      </c>
      <c r="G68" s="110">
        <f>$S$14</f>
        <v>1635.3130000000001</v>
      </c>
      <c r="H68" s="111">
        <f>$T$14</f>
        <v>10.77</v>
      </c>
    </row>
    <row r="69" spans="2:8" ht="15" customHeight="1" x14ac:dyDescent="0.2">
      <c r="B69" s="28" t="s">
        <v>248</v>
      </c>
      <c r="C69" s="110">
        <f>$O$15</f>
        <v>0</v>
      </c>
      <c r="D69" s="110">
        <f>$P$15</f>
        <v>8.9999999999999993E-3</v>
      </c>
      <c r="E69" s="111">
        <f>$Q$15</f>
        <v>89.15</v>
      </c>
      <c r="F69" s="110">
        <f>$R$15</f>
        <v>0</v>
      </c>
      <c r="G69" s="110">
        <f>$S$15</f>
        <v>0.01</v>
      </c>
      <c r="H69" s="111">
        <f>$T$15</f>
        <v>89.15</v>
      </c>
    </row>
    <row r="70" spans="2:8" ht="15" customHeight="1" x14ac:dyDescent="0.2">
      <c r="B70" s="28" t="s">
        <v>100</v>
      </c>
      <c r="C70" s="110">
        <f>$O$16</f>
        <v>30.062000000000001</v>
      </c>
      <c r="D70" s="110">
        <f>$P$16</f>
        <v>217.71199999999999</v>
      </c>
      <c r="E70" s="111">
        <f>$Q$16</f>
        <v>19.12</v>
      </c>
      <c r="F70" s="110">
        <f>$R$16</f>
        <v>30.876000000000001</v>
      </c>
      <c r="G70" s="110">
        <f>$S$16</f>
        <v>246.23099999999999</v>
      </c>
      <c r="H70" s="111">
        <f>$T$16</f>
        <v>18.18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248.096</v>
      </c>
      <c r="E71" s="111">
        <f>$Q$17</f>
        <v>19.73</v>
      </c>
      <c r="F71" s="110">
        <f>$R$17</f>
        <v>0</v>
      </c>
      <c r="G71" s="110">
        <f>$S$17</f>
        <v>285.71600000000001</v>
      </c>
      <c r="H71" s="111">
        <f>$T$17</f>
        <v>19.07</v>
      </c>
    </row>
    <row r="72" spans="2:8" ht="15" customHeight="1" x14ac:dyDescent="0.2">
      <c r="B72" s="28" t="s">
        <v>102</v>
      </c>
      <c r="C72" s="110">
        <f>$O$18</f>
        <v>7.1210000000000004</v>
      </c>
      <c r="D72" s="110">
        <f>$P$18</f>
        <v>817.37800000000004</v>
      </c>
      <c r="E72" s="111">
        <f>$Q$18</f>
        <v>17.920000000000002</v>
      </c>
      <c r="F72" s="110">
        <f>$R$18</f>
        <v>7.4880000000000004</v>
      </c>
      <c r="G72" s="110">
        <f>$S$18</f>
        <v>875.12699999999995</v>
      </c>
      <c r="H72" s="111">
        <f>$T$18</f>
        <v>17.75</v>
      </c>
    </row>
    <row r="73" spans="2:8" ht="15" customHeight="1" x14ac:dyDescent="0.2">
      <c r="B73" s="28" t="s">
        <v>103</v>
      </c>
      <c r="C73" s="110">
        <f>$O$19</f>
        <v>4.1000000000000002E-2</v>
      </c>
      <c r="D73" s="110">
        <f>$P$19</f>
        <v>335.26499999999999</v>
      </c>
      <c r="E73" s="111">
        <f>$Q$19</f>
        <v>20.45</v>
      </c>
      <c r="F73" s="110">
        <f>$R$19</f>
        <v>6.3E-2</v>
      </c>
      <c r="G73" s="110">
        <f>$S$19</f>
        <v>393.29</v>
      </c>
      <c r="H73" s="111">
        <f>$T$19</f>
        <v>20.170000000000002</v>
      </c>
    </row>
    <row r="74" spans="2:8" ht="15" customHeight="1" x14ac:dyDescent="0.2">
      <c r="B74" s="29" t="s">
        <v>104</v>
      </c>
      <c r="C74" s="114">
        <f>$O$20</f>
        <v>145.887</v>
      </c>
      <c r="D74" s="114">
        <f>$P$20</f>
        <v>530.471</v>
      </c>
      <c r="E74" s="115">
        <f>$Q$20</f>
        <v>11.03</v>
      </c>
      <c r="F74" s="114">
        <f>$R$20</f>
        <v>162.54499999999999</v>
      </c>
      <c r="G74" s="114">
        <f>$S$20</f>
        <v>634.61599999999999</v>
      </c>
      <c r="H74" s="115">
        <f>$T$20</f>
        <v>11.25</v>
      </c>
    </row>
    <row r="77" spans="2:8" ht="15" customHeight="1" x14ac:dyDescent="0.2">
      <c r="B77" s="964" t="s">
        <v>77</v>
      </c>
      <c r="C77" s="958" t="s">
        <v>332</v>
      </c>
      <c r="D77" s="958"/>
      <c r="E77" s="958"/>
      <c r="F77" s="958" t="s">
        <v>333</v>
      </c>
      <c r="G77" s="958"/>
      <c r="H77" s="950"/>
    </row>
    <row r="78" spans="2:8" ht="15" customHeight="1" x14ac:dyDescent="0.2">
      <c r="B78" s="965"/>
      <c r="C78" s="321" t="s">
        <v>78</v>
      </c>
      <c r="D78" s="959" t="s">
        <v>79</v>
      </c>
      <c r="E78" s="959"/>
      <c r="F78" s="321" t="s">
        <v>78</v>
      </c>
      <c r="G78" s="959" t="s">
        <v>79</v>
      </c>
      <c r="H78" s="953"/>
    </row>
    <row r="79" spans="2:8" ht="30" customHeight="1" x14ac:dyDescent="0.2">
      <c r="B79" s="965"/>
      <c r="C79" s="960" t="s">
        <v>748</v>
      </c>
      <c r="D79" s="960"/>
      <c r="E79" s="16" t="s">
        <v>82</v>
      </c>
      <c r="F79" s="960" t="s">
        <v>748</v>
      </c>
      <c r="G79" s="960"/>
      <c r="H79" s="17" t="s">
        <v>82</v>
      </c>
    </row>
    <row r="80" spans="2:8" ht="15" customHeight="1" x14ac:dyDescent="0.2">
      <c r="B80" s="143" t="str">
        <f>Index!$B$4</f>
        <v>Cumbria and Lancashire</v>
      </c>
      <c r="C80" s="105"/>
      <c r="D80" s="122"/>
      <c r="E80" s="191"/>
      <c r="F80" s="105"/>
      <c r="G80" s="191"/>
      <c r="H80" s="191"/>
    </row>
    <row r="81" spans="2:8" ht="15" customHeight="1" x14ac:dyDescent="0.2">
      <c r="B81" s="118" t="s">
        <v>105</v>
      </c>
      <c r="C81" s="108">
        <f>$U$9</f>
        <v>586.93899999999996</v>
      </c>
      <c r="D81" s="108">
        <f>$V$9</f>
        <v>10337.073</v>
      </c>
      <c r="E81" s="108">
        <f>$W$9</f>
        <v>4.87</v>
      </c>
      <c r="F81" s="108">
        <f>$X$9</f>
        <v>605.56399999999996</v>
      </c>
      <c r="G81" s="108">
        <f>$Y$9</f>
        <v>10705.096</v>
      </c>
      <c r="H81" s="108">
        <f>$Z$9</f>
        <v>4.55</v>
      </c>
    </row>
    <row r="82" spans="2:8" ht="15" customHeight="1" x14ac:dyDescent="0.2">
      <c r="B82" s="28" t="s">
        <v>94</v>
      </c>
      <c r="C82" s="110">
        <f>$U$10</f>
        <v>134.87100000000001</v>
      </c>
      <c r="D82" s="110">
        <f>$V$10</f>
        <v>2403.279</v>
      </c>
      <c r="E82" s="111">
        <f>$W$10</f>
        <v>13.19</v>
      </c>
      <c r="F82" s="110">
        <f>$X$10</f>
        <v>125.78400000000001</v>
      </c>
      <c r="G82" s="110">
        <f>$Y$10</f>
        <v>2327.1109999999999</v>
      </c>
      <c r="H82" s="111">
        <f>$Z$10</f>
        <v>11.07</v>
      </c>
    </row>
    <row r="83" spans="2:8" ht="15" customHeight="1" x14ac:dyDescent="0.2">
      <c r="B83" s="28" t="s">
        <v>95</v>
      </c>
      <c r="C83" s="110">
        <f>$U$11</f>
        <v>65.31</v>
      </c>
      <c r="D83" s="110">
        <f>$V$11</f>
        <v>1066.2919999999999</v>
      </c>
      <c r="E83" s="111">
        <f>$W$11</f>
        <v>28.24</v>
      </c>
      <c r="F83" s="110">
        <f>$X$11</f>
        <v>71.043000000000006</v>
      </c>
      <c r="G83" s="110">
        <f>$Y$11</f>
        <v>1050.6010000000001</v>
      </c>
      <c r="H83" s="111">
        <f>$Z$11</f>
        <v>28.92</v>
      </c>
    </row>
    <row r="84" spans="2:8" ht="15" customHeight="1" x14ac:dyDescent="0.2">
      <c r="B84" s="28" t="s">
        <v>96</v>
      </c>
      <c r="C84" s="110">
        <f>$U$12</f>
        <v>14.696</v>
      </c>
      <c r="D84" s="110">
        <f>$V$12</f>
        <v>1267.8399999999999</v>
      </c>
      <c r="E84" s="111">
        <f>$W$12</f>
        <v>18.57</v>
      </c>
      <c r="F84" s="110">
        <f>$X$12</f>
        <v>14.869</v>
      </c>
      <c r="G84" s="110">
        <f>$Y$12</f>
        <v>1325.4929999999999</v>
      </c>
      <c r="H84" s="111">
        <f>$Z$12</f>
        <v>18.03</v>
      </c>
    </row>
    <row r="85" spans="2:8" ht="15" customHeight="1" x14ac:dyDescent="0.2">
      <c r="B85" s="28" t="s">
        <v>97</v>
      </c>
      <c r="C85" s="110">
        <f>$U$13</f>
        <v>36.405000000000001</v>
      </c>
      <c r="D85" s="110">
        <f>$V$13</f>
        <v>1104.816</v>
      </c>
      <c r="E85" s="111">
        <f>$W$13</f>
        <v>14.87</v>
      </c>
      <c r="F85" s="110">
        <f>$X$13</f>
        <v>37.36</v>
      </c>
      <c r="G85" s="110">
        <f>$Y$13</f>
        <v>1152.7729999999999</v>
      </c>
      <c r="H85" s="111">
        <f>$Z$13</f>
        <v>14.71</v>
      </c>
    </row>
    <row r="86" spans="2:8" ht="15" customHeight="1" x14ac:dyDescent="0.2">
      <c r="B86" s="28" t="s">
        <v>98</v>
      </c>
      <c r="C86" s="110">
        <f>$U$14</f>
        <v>122.126</v>
      </c>
      <c r="D86" s="110">
        <f>$V$14</f>
        <v>1755.09</v>
      </c>
      <c r="E86" s="111">
        <f>$W$14</f>
        <v>10.59</v>
      </c>
      <c r="F86" s="110">
        <f>$X$14</f>
        <v>132.714</v>
      </c>
      <c r="G86" s="110">
        <f>$Y$14</f>
        <v>1861.0719999999999</v>
      </c>
      <c r="H86" s="111">
        <f>$Z$14</f>
        <v>10.41</v>
      </c>
    </row>
    <row r="87" spans="2:8" ht="15" customHeight="1" x14ac:dyDescent="0.2">
      <c r="B87" s="28" t="s">
        <v>248</v>
      </c>
      <c r="C87" s="110">
        <f>$U$15</f>
        <v>0</v>
      </c>
      <c r="D87" s="110">
        <f>$V$15</f>
        <v>1.2E-2</v>
      </c>
      <c r="E87" s="111">
        <f>$W$15</f>
        <v>89.15</v>
      </c>
      <c r="F87" s="110">
        <f>$X$15</f>
        <v>0</v>
      </c>
      <c r="G87" s="110">
        <f>$Y$15</f>
        <v>1.2999999999999999E-2</v>
      </c>
      <c r="H87" s="111">
        <f>$Z$15</f>
        <v>89.15</v>
      </c>
    </row>
    <row r="88" spans="2:8" ht="15" customHeight="1" x14ac:dyDescent="0.2">
      <c r="B88" s="28" t="s">
        <v>100</v>
      </c>
      <c r="C88" s="110">
        <f>$U$16</f>
        <v>31.591000000000001</v>
      </c>
      <c r="D88" s="110">
        <f>$V$16</f>
        <v>268.83100000000002</v>
      </c>
      <c r="E88" s="111">
        <f>$W$16</f>
        <v>17.68</v>
      </c>
      <c r="F88" s="110">
        <f>$X$16</f>
        <v>32.210999999999999</v>
      </c>
      <c r="G88" s="110">
        <f>$Y$16</f>
        <v>284.70100000000002</v>
      </c>
      <c r="H88" s="111">
        <f>$Z$16</f>
        <v>17.3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323.21600000000001</v>
      </c>
      <c r="E89" s="111">
        <f>$W$17</f>
        <v>18.62</v>
      </c>
      <c r="F89" s="110">
        <f>$X$17</f>
        <v>0</v>
      </c>
      <c r="G89" s="110">
        <f>$Y$17</f>
        <v>359.54199999999997</v>
      </c>
      <c r="H89" s="111">
        <f>$Z$17</f>
        <v>18.32</v>
      </c>
    </row>
    <row r="90" spans="2:8" ht="15" customHeight="1" x14ac:dyDescent="0.2">
      <c r="B90" s="28" t="s">
        <v>102</v>
      </c>
      <c r="C90" s="110">
        <f>$U$18</f>
        <v>7.7130000000000001</v>
      </c>
      <c r="D90" s="110">
        <f>$V$18</f>
        <v>925.16200000000003</v>
      </c>
      <c r="E90" s="111">
        <f>$W$18</f>
        <v>17.53</v>
      </c>
      <c r="F90" s="110">
        <f>$X$18</f>
        <v>7.8650000000000002</v>
      </c>
      <c r="G90" s="110">
        <f>$Y$18</f>
        <v>972.60599999999999</v>
      </c>
      <c r="H90" s="111">
        <f>$Z$18</f>
        <v>17.329999999999998</v>
      </c>
    </row>
    <row r="91" spans="2:8" ht="15" customHeight="1" x14ac:dyDescent="0.2">
      <c r="B91" s="28" t="s">
        <v>103</v>
      </c>
      <c r="C91" s="110">
        <f>$U$19</f>
        <v>8.4000000000000005E-2</v>
      </c>
      <c r="D91" s="110">
        <f>$V$19</f>
        <v>449.89400000000001</v>
      </c>
      <c r="E91" s="111">
        <f>$W$19</f>
        <v>20</v>
      </c>
      <c r="F91" s="110">
        <f>$X$19</f>
        <v>0.106</v>
      </c>
      <c r="G91" s="110">
        <f>$Y$19</f>
        <v>503.52300000000002</v>
      </c>
      <c r="H91" s="111">
        <f>$Z$19</f>
        <v>19.89</v>
      </c>
    </row>
    <row r="92" spans="2:8" ht="15" customHeight="1" x14ac:dyDescent="0.2">
      <c r="B92" s="29" t="s">
        <v>104</v>
      </c>
      <c r="C92" s="114">
        <f>$U$20</f>
        <v>174.142</v>
      </c>
      <c r="D92" s="114">
        <f>$V$20</f>
        <v>729.28099999999995</v>
      </c>
      <c r="E92" s="115">
        <f>$W$20</f>
        <v>11.54</v>
      </c>
      <c r="F92" s="114">
        <f>$X$20</f>
        <v>183.61199999999999</v>
      </c>
      <c r="G92" s="114">
        <f>$Y$20</f>
        <v>823.60199999999998</v>
      </c>
      <c r="H92" s="115">
        <f>$Z$20</f>
        <v>11.7</v>
      </c>
    </row>
    <row r="95" spans="2:8" ht="15" customHeight="1" x14ac:dyDescent="0.2">
      <c r="B95" s="964" t="s">
        <v>77</v>
      </c>
      <c r="C95" s="958" t="s">
        <v>231</v>
      </c>
      <c r="D95" s="958"/>
      <c r="E95" s="958"/>
      <c r="F95" s="958" t="s">
        <v>232</v>
      </c>
      <c r="G95" s="958"/>
      <c r="H95" s="950"/>
    </row>
    <row r="96" spans="2:8" ht="15" customHeight="1" x14ac:dyDescent="0.2">
      <c r="B96" s="965"/>
      <c r="C96" s="321" t="s">
        <v>78</v>
      </c>
      <c r="D96" s="959" t="s">
        <v>79</v>
      </c>
      <c r="E96" s="959"/>
      <c r="F96" s="321" t="s">
        <v>78</v>
      </c>
      <c r="G96" s="959" t="s">
        <v>79</v>
      </c>
      <c r="H96" s="953"/>
    </row>
    <row r="97" spans="2:8" ht="30" customHeight="1" x14ac:dyDescent="0.2">
      <c r="B97" s="965"/>
      <c r="C97" s="960" t="s">
        <v>748</v>
      </c>
      <c r="D97" s="960"/>
      <c r="E97" s="16" t="s">
        <v>82</v>
      </c>
      <c r="F97" s="960" t="s">
        <v>748</v>
      </c>
      <c r="G97" s="960"/>
      <c r="H97" s="17" t="s">
        <v>82</v>
      </c>
    </row>
    <row r="98" spans="2:8" ht="15" customHeight="1" x14ac:dyDescent="0.2">
      <c r="B98" s="143" t="str">
        <f>Index!$B$4</f>
        <v>Cumbria and Lancashire</v>
      </c>
      <c r="C98" s="105"/>
      <c r="D98" s="122"/>
      <c r="E98" s="191"/>
      <c r="F98" s="105"/>
      <c r="G98" s="191"/>
      <c r="H98" s="191"/>
    </row>
    <row r="99" spans="2:8" ht="15" customHeight="1" x14ac:dyDescent="0.2">
      <c r="B99" s="118" t="s">
        <v>105</v>
      </c>
      <c r="C99" s="108">
        <f>$AA$9</f>
        <v>636.58799999999997</v>
      </c>
      <c r="D99" s="108">
        <f>$AB$9</f>
        <v>11223.986000000001</v>
      </c>
      <c r="E99" s="108">
        <f>$AC$9</f>
        <v>4.46</v>
      </c>
      <c r="F99" s="108">
        <f>$AD$9</f>
        <v>661.85599999999999</v>
      </c>
      <c r="G99" s="108">
        <f>$AE$9</f>
        <v>11700.843000000001</v>
      </c>
      <c r="H99" s="108">
        <f>$AF$9</f>
        <v>4.38</v>
      </c>
    </row>
    <row r="100" spans="2:8" ht="15" customHeight="1" x14ac:dyDescent="0.2">
      <c r="B100" s="28" t="s">
        <v>94</v>
      </c>
      <c r="C100" s="110">
        <f>$AA$10</f>
        <v>132.68299999999999</v>
      </c>
      <c r="D100" s="110">
        <f>$AB$10</f>
        <v>2417.8380000000002</v>
      </c>
      <c r="E100" s="111">
        <f>$AC$10</f>
        <v>10.96</v>
      </c>
      <c r="F100" s="110">
        <f>$AD$10</f>
        <v>139.86099999999999</v>
      </c>
      <c r="G100" s="110">
        <f>$AE$10</f>
        <v>2539.06</v>
      </c>
      <c r="H100" s="111">
        <f>$AF$10</f>
        <v>10.76</v>
      </c>
    </row>
    <row r="101" spans="2:8" ht="15" customHeight="1" x14ac:dyDescent="0.2">
      <c r="B101" s="28" t="s">
        <v>95</v>
      </c>
      <c r="C101" s="110">
        <f>$AA$11</f>
        <v>76.177999999999997</v>
      </c>
      <c r="D101" s="110">
        <f>$AB$11</f>
        <v>1075.643</v>
      </c>
      <c r="E101" s="111">
        <f>$AC$11</f>
        <v>28.82</v>
      </c>
      <c r="F101" s="110">
        <f>$AD$11</f>
        <v>81.144000000000005</v>
      </c>
      <c r="G101" s="110">
        <f>$AE$11</f>
        <v>1124.8399999999999</v>
      </c>
      <c r="H101" s="111">
        <f>$AF$11</f>
        <v>28.1</v>
      </c>
    </row>
    <row r="102" spans="2:8" ht="15" customHeight="1" x14ac:dyDescent="0.2">
      <c r="B102" s="28" t="s">
        <v>96</v>
      </c>
      <c r="C102" s="110">
        <f>$AA$12</f>
        <v>14.804</v>
      </c>
      <c r="D102" s="110">
        <f>$AB$12</f>
        <v>1375.828</v>
      </c>
      <c r="E102" s="111">
        <f>$AC$12</f>
        <v>17.649999999999999</v>
      </c>
      <c r="F102" s="110">
        <f>$AD$12</f>
        <v>14.92</v>
      </c>
      <c r="G102" s="110">
        <f>$AE$12</f>
        <v>1396.6610000000001</v>
      </c>
      <c r="H102" s="111">
        <f>$AF$12</f>
        <v>17.559999999999999</v>
      </c>
    </row>
    <row r="103" spans="2:8" ht="15" customHeight="1" x14ac:dyDescent="0.2">
      <c r="B103" s="28" t="s">
        <v>97</v>
      </c>
      <c r="C103" s="110">
        <f>$AA$13</f>
        <v>38.295999999999999</v>
      </c>
      <c r="D103" s="110">
        <f>$AB$13</f>
        <v>1189.4000000000001</v>
      </c>
      <c r="E103" s="111">
        <f>$AC$13</f>
        <v>14.62</v>
      </c>
      <c r="F103" s="110">
        <f>$AD$13</f>
        <v>39.085000000000001</v>
      </c>
      <c r="G103" s="110">
        <f>$AE$13</f>
        <v>1212.6289999999999</v>
      </c>
      <c r="H103" s="111">
        <f>$AF$13</f>
        <v>14.64</v>
      </c>
    </row>
    <row r="104" spans="2:8" ht="15" customHeight="1" x14ac:dyDescent="0.2">
      <c r="B104" s="28" t="s">
        <v>98</v>
      </c>
      <c r="C104" s="110">
        <f>$AA$14</f>
        <v>141.5</v>
      </c>
      <c r="D104" s="110">
        <f>$AB$14</f>
        <v>1950.261</v>
      </c>
      <c r="E104" s="111">
        <f>$AC$14</f>
        <v>10.3</v>
      </c>
      <c r="F104" s="110">
        <f>$AD$14</f>
        <v>145.37200000000001</v>
      </c>
      <c r="G104" s="110">
        <f>$AE$14</f>
        <v>2012.604</v>
      </c>
      <c r="H104" s="111">
        <f>$AF$14</f>
        <v>10.34</v>
      </c>
    </row>
    <row r="105" spans="2:8" ht="15" customHeight="1" x14ac:dyDescent="0.2">
      <c r="B105" s="28" t="s">
        <v>248</v>
      </c>
      <c r="C105" s="110">
        <f>$AA$15</f>
        <v>0</v>
      </c>
      <c r="D105" s="110">
        <f>$AB$15</f>
        <v>1.4999999999999999E-2</v>
      </c>
      <c r="E105" s="111">
        <f>$AC$15</f>
        <v>89.15</v>
      </c>
      <c r="F105" s="110">
        <f>$AD$15</f>
        <v>0</v>
      </c>
      <c r="G105" s="110">
        <f>$AE$15</f>
        <v>1.6E-2</v>
      </c>
      <c r="H105" s="111">
        <f>$AF$15</f>
        <v>89.15</v>
      </c>
    </row>
    <row r="106" spans="2:8" ht="15" customHeight="1" x14ac:dyDescent="0.2">
      <c r="B106" s="28" t="s">
        <v>100</v>
      </c>
      <c r="C106" s="110">
        <f>$AA$16</f>
        <v>32.75</v>
      </c>
      <c r="D106" s="110">
        <f>$AB$16</f>
        <v>301.35399999999998</v>
      </c>
      <c r="E106" s="111">
        <f>$AC$16</f>
        <v>16.98</v>
      </c>
      <c r="F106" s="110">
        <f>$AD$16</f>
        <v>33.222999999999999</v>
      </c>
      <c r="G106" s="110">
        <f>$AE$16</f>
        <v>316.35199999999998</v>
      </c>
      <c r="H106" s="111">
        <f>$AF$16</f>
        <v>16.73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394.37599999999998</v>
      </c>
      <c r="E107" s="111">
        <f>$AC$17</f>
        <v>18.100000000000001</v>
      </c>
      <c r="F107" s="110">
        <f>$AD$17</f>
        <v>0</v>
      </c>
      <c r="G107" s="110">
        <f>$AE$17</f>
        <v>411.71199999999999</v>
      </c>
      <c r="H107" s="111">
        <f>$AF$17</f>
        <v>18.46</v>
      </c>
    </row>
    <row r="108" spans="2:8" ht="15" customHeight="1" x14ac:dyDescent="0.2">
      <c r="B108" s="28" t="s">
        <v>102</v>
      </c>
      <c r="C108" s="110">
        <f>$AA$18</f>
        <v>8.0519999999999996</v>
      </c>
      <c r="D108" s="110">
        <f>$AB$18</f>
        <v>1012.252</v>
      </c>
      <c r="E108" s="111">
        <f>$AC$18</f>
        <v>17.170000000000002</v>
      </c>
      <c r="F108" s="110">
        <f>$AD$18</f>
        <v>8.1959999999999997</v>
      </c>
      <c r="G108" s="110">
        <f>$AE$18</f>
        <v>1048.039</v>
      </c>
      <c r="H108" s="111">
        <f>$AF$18</f>
        <v>17.04</v>
      </c>
    </row>
    <row r="109" spans="2:8" ht="15" customHeight="1" x14ac:dyDescent="0.2">
      <c r="B109" s="28" t="s">
        <v>103</v>
      </c>
      <c r="C109" s="110">
        <f>$AA$19</f>
        <v>0.127</v>
      </c>
      <c r="D109" s="110">
        <f>$AB$19</f>
        <v>553.875</v>
      </c>
      <c r="E109" s="111">
        <f>$AC$19</f>
        <v>19.829999999999998</v>
      </c>
      <c r="F109" s="110">
        <f>$AD$19</f>
        <v>0.14799999999999999</v>
      </c>
      <c r="G109" s="110">
        <f>$AE$19</f>
        <v>600.91499999999996</v>
      </c>
      <c r="H109" s="111">
        <f>$AF$19</f>
        <v>19.79</v>
      </c>
    </row>
    <row r="110" spans="2:8" ht="15" customHeight="1" x14ac:dyDescent="0.2">
      <c r="B110" s="29" t="s">
        <v>104</v>
      </c>
      <c r="C110" s="114">
        <f>$AA$20</f>
        <v>192.19900000000001</v>
      </c>
      <c r="D110" s="114">
        <f>$AB$20</f>
        <v>908.35500000000002</v>
      </c>
      <c r="E110" s="115">
        <f>$AC$20</f>
        <v>11.72</v>
      </c>
      <c r="F110" s="114">
        <f>$AD$20</f>
        <v>199.90799999999999</v>
      </c>
      <c r="G110" s="114">
        <f>$AE$20</f>
        <v>993.01900000000001</v>
      </c>
      <c r="H110" s="115">
        <f>$AF$20</f>
        <v>11.8</v>
      </c>
    </row>
    <row r="113" spans="2:5" ht="15" customHeight="1" x14ac:dyDescent="0.2">
      <c r="B113" s="964" t="s">
        <v>77</v>
      </c>
      <c r="C113" s="958" t="s">
        <v>233</v>
      </c>
      <c r="D113" s="958"/>
      <c r="E113" s="950"/>
    </row>
    <row r="114" spans="2:5" ht="15" customHeight="1" x14ac:dyDescent="0.2">
      <c r="B114" s="965"/>
      <c r="C114" s="321" t="s">
        <v>78</v>
      </c>
      <c r="D114" s="959" t="s">
        <v>79</v>
      </c>
      <c r="E114" s="953"/>
    </row>
    <row r="115" spans="2:5" ht="30" customHeight="1" x14ac:dyDescent="0.2">
      <c r="B115" s="965"/>
      <c r="C115" s="960" t="s">
        <v>748</v>
      </c>
      <c r="D115" s="960"/>
      <c r="E115" s="17" t="s">
        <v>82</v>
      </c>
    </row>
    <row r="116" spans="2:5" ht="15" customHeight="1" x14ac:dyDescent="0.2">
      <c r="B116" s="143" t="str">
        <f>Index!$B$4</f>
        <v>Cumbria and Lancashire</v>
      </c>
      <c r="C116" s="105"/>
      <c r="D116" s="191"/>
      <c r="E116" s="191"/>
    </row>
    <row r="117" spans="2:5" ht="15" customHeight="1" x14ac:dyDescent="0.2">
      <c r="B117" s="118" t="s">
        <v>105</v>
      </c>
      <c r="C117" s="108">
        <f>$AG$9</f>
        <v>686.851</v>
      </c>
      <c r="D117" s="108">
        <f>$AH$9</f>
        <v>12108.585999999999</v>
      </c>
      <c r="E117" s="108">
        <f>$AI$9</f>
        <v>4.34</v>
      </c>
    </row>
    <row r="118" spans="2:5" ht="15" customHeight="1" x14ac:dyDescent="0.2">
      <c r="B118" s="28" t="s">
        <v>94</v>
      </c>
      <c r="C118" s="110">
        <f>$AG$10</f>
        <v>147.142</v>
      </c>
      <c r="D118" s="110">
        <f>$AH$10</f>
        <v>2681.9639999999999</v>
      </c>
      <c r="E118" s="111">
        <f>$AI$10</f>
        <v>10.52</v>
      </c>
    </row>
    <row r="119" spans="2:5" ht="15" customHeight="1" x14ac:dyDescent="0.2">
      <c r="B119" s="28" t="s">
        <v>95</v>
      </c>
      <c r="C119" s="110">
        <f>$AG$11</f>
        <v>87.358999999999995</v>
      </c>
      <c r="D119" s="110">
        <f>$AH$11</f>
        <v>1178.55</v>
      </c>
      <c r="E119" s="111">
        <f>$AI$11</f>
        <v>27.36</v>
      </c>
    </row>
    <row r="120" spans="2:5" ht="15" customHeight="1" x14ac:dyDescent="0.2">
      <c r="B120" s="28" t="s">
        <v>96</v>
      </c>
      <c r="C120" s="110">
        <f>$AG$12</f>
        <v>15.170999999999999</v>
      </c>
      <c r="D120" s="110">
        <f>$AH$12</f>
        <v>1387.2940000000001</v>
      </c>
      <c r="E120" s="111">
        <f>$AI$12</f>
        <v>17.78</v>
      </c>
    </row>
    <row r="121" spans="2:5" ht="15" customHeight="1" x14ac:dyDescent="0.2">
      <c r="B121" s="28" t="s">
        <v>97</v>
      </c>
      <c r="C121" s="110">
        <f>$AG$13</f>
        <v>39.759</v>
      </c>
      <c r="D121" s="110">
        <f>$AH$13</f>
        <v>1227.6769999999999</v>
      </c>
      <c r="E121" s="111">
        <f>$AI$13</f>
        <v>14.72</v>
      </c>
    </row>
    <row r="122" spans="2:5" ht="15" customHeight="1" x14ac:dyDescent="0.2">
      <c r="B122" s="28" t="s">
        <v>98</v>
      </c>
      <c r="C122" s="110">
        <f>$AG$14</f>
        <v>148.63</v>
      </c>
      <c r="D122" s="110">
        <f>$AH$14</f>
        <v>2047.6690000000001</v>
      </c>
      <c r="E122" s="111">
        <f>$AI$14</f>
        <v>10.45</v>
      </c>
    </row>
    <row r="123" spans="2:5" ht="15" customHeight="1" x14ac:dyDescent="0.2">
      <c r="B123" s="28" t="s">
        <v>248</v>
      </c>
      <c r="C123" s="110">
        <f>$AG$15</f>
        <v>0</v>
      </c>
      <c r="D123" s="110">
        <f>$AH$15</f>
        <v>1.7000000000000001E-2</v>
      </c>
      <c r="E123" s="111">
        <f>$AI$15</f>
        <v>89.15</v>
      </c>
    </row>
    <row r="124" spans="2:5" ht="15" customHeight="1" x14ac:dyDescent="0.2">
      <c r="B124" s="28" t="s">
        <v>100</v>
      </c>
      <c r="C124" s="110">
        <f>$AG$16</f>
        <v>33.64</v>
      </c>
      <c r="D124" s="110">
        <f>$AH$16</f>
        <v>313.79300000000001</v>
      </c>
      <c r="E124" s="111">
        <f>$AI$16</f>
        <v>16.989999999999998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442.185</v>
      </c>
      <c r="E125" s="111">
        <f>$AI$17</f>
        <v>18.309999999999999</v>
      </c>
    </row>
    <row r="126" spans="2:5" ht="15" customHeight="1" x14ac:dyDescent="0.2">
      <c r="B126" s="28" t="s">
        <v>102</v>
      </c>
      <c r="C126" s="110">
        <f>$AG$18</f>
        <v>8.3960000000000008</v>
      </c>
      <c r="D126" s="110">
        <f>$AH$18</f>
        <v>1070.694</v>
      </c>
      <c r="E126" s="111">
        <f>$AI$18</f>
        <v>17.07</v>
      </c>
    </row>
    <row r="127" spans="2:5" ht="15" customHeight="1" x14ac:dyDescent="0.2">
      <c r="B127" s="28" t="s">
        <v>103</v>
      </c>
      <c r="C127" s="110">
        <f>$AG$19</f>
        <v>0.16800000000000001</v>
      </c>
      <c r="D127" s="110">
        <f>$AH$19</f>
        <v>642.60199999999998</v>
      </c>
      <c r="E127" s="111">
        <f>$AI$19</f>
        <v>19.79</v>
      </c>
    </row>
    <row r="128" spans="2:5" ht="15" customHeight="1" x14ac:dyDescent="0.2">
      <c r="B128" s="29" t="s">
        <v>104</v>
      </c>
      <c r="C128" s="114">
        <f>$AG$20</f>
        <v>206.58600000000001</v>
      </c>
      <c r="D128" s="114">
        <f>$AH$20</f>
        <v>1071.0150000000001</v>
      </c>
      <c r="E128" s="115">
        <f>$AI$20</f>
        <v>11.91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6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73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expression" priority="71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expression" priority="69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expression" priority="67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65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expression" priority="63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expression" priority="61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expression" priority="59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expression" priority="57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55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expression" priority="53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expression" priority="25" id="{7758007D-68D6-4502-86A2-54AB1429BCAE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expression" priority="23" id="{C7733882-0A87-4DAE-B9EF-A378A2AEE48C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expression" priority="21" id="{0BA9A8D2-9B4E-457A-AE76-91C6047E79C5}">
            <xm:f>IF($K45&gt;Sheet1!$F$4,1,)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expression" priority="19" id="{B695F0AF-5320-414A-8738-C18C16229246}">
            <xm:f>IF($N45&gt;Sheet1!$F$4,1,)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expression" priority="17" id="{B0EC32F1-9A9D-466D-A0DA-287462735EF1}">
            <xm:f>IF($E64&gt;Sheet1!$F$4,1,)</xm:f>
            <x14:dxf>
              <font>
                <color rgb="FF808080"/>
              </font>
            </x14:dxf>
          </x14:cfRule>
          <xm:sqref>D64:E74</xm:sqref>
        </x14:conditionalFormatting>
        <x14:conditionalFormatting xmlns:xm="http://schemas.microsoft.com/office/excel/2006/main">
          <x14:cfRule type="expression" priority="15" id="{3C010983-5F1E-43D2-B991-770FF82E468E}">
            <xm:f>IF($H64&gt;Sheet1!$F$4,1,)</xm:f>
            <x14:dxf>
              <font>
                <color rgb="FF808080"/>
              </font>
            </x14:dxf>
          </x14:cfRule>
          <xm:sqref>G64:H74</xm:sqref>
        </x14:conditionalFormatting>
        <x14:conditionalFormatting xmlns:xm="http://schemas.microsoft.com/office/excel/2006/main">
          <x14:cfRule type="expression" priority="13" id="{F90E174D-7C3A-4A23-92EF-38BAFF2FF599}">
            <xm:f>IF($E82&gt;Sheet1!$F$4,1,)</xm:f>
            <x14:dxf>
              <font>
                <color rgb="FF808080"/>
              </font>
            </x14:dxf>
          </x14:cfRule>
          <xm:sqref>D82:E92</xm:sqref>
        </x14:conditionalFormatting>
        <x14:conditionalFormatting xmlns:xm="http://schemas.microsoft.com/office/excel/2006/main">
          <x14:cfRule type="expression" priority="11" id="{A6B571A1-E8E0-4294-9E3F-5B30F2E0DCBB}">
            <xm:f>IF($H82&gt;Sheet1!$F$4,1,)</xm:f>
            <x14:dxf>
              <font>
                <color rgb="FF808080"/>
              </font>
            </x14:dxf>
          </x14:cfRule>
          <xm:sqref>G82:H92</xm:sqref>
        </x14:conditionalFormatting>
        <x14:conditionalFormatting xmlns:xm="http://schemas.microsoft.com/office/excel/2006/main">
          <x14:cfRule type="expression" priority="9" id="{2E3C5A29-51FB-4178-91FF-FAB5718B4885}">
            <xm:f>IF($E100&gt;Sheet1!$F$4,1,)</xm:f>
            <x14:dxf>
              <font>
                <color rgb="FF808080"/>
              </font>
            </x14:dxf>
          </x14:cfRule>
          <xm:sqref>D100:E110</xm:sqref>
        </x14:conditionalFormatting>
        <x14:conditionalFormatting xmlns:xm="http://schemas.microsoft.com/office/excel/2006/main">
          <x14:cfRule type="expression" priority="7" id="{A890986C-7A97-4D21-BD7B-AB6941910DC2}">
            <xm:f>IF($H100&gt;Sheet1!$F$4,1,)</xm:f>
            <x14:dxf>
              <font>
                <color rgb="FF808080"/>
              </font>
            </x14:dxf>
          </x14:cfRule>
          <xm:sqref>G100:H110</xm:sqref>
        </x14:conditionalFormatting>
        <x14:conditionalFormatting xmlns:xm="http://schemas.microsoft.com/office/excel/2006/main">
          <x14:cfRule type="expression" priority="3" id="{281B6E10-D6F4-4645-BE0C-90284997D9CB}">
            <xm:f>IF($E118&gt;Sheet1!$F$4,1,)</xm:f>
            <x14:dxf>
              <font>
                <color rgb="FF808080"/>
              </font>
            </x14:dxf>
          </x14:cfRule>
          <xm:sqref>D118:E128</xm:sqref>
        </x14:conditionalFormatting>
        <x14:conditionalFormatting xmlns:xm="http://schemas.microsoft.com/office/excel/2006/main">
          <x14:cfRule type="cellIs" priority="2" operator="between" id="{96BC0E1A-402F-42C7-81AF-DB270A70C91E}">
            <xm:f>Sheet1!$D$4</xm:f>
            <xm:f>Sheet1!$E$4</xm:f>
            <x14:dxf>
              <numFmt numFmtId="173" formatCode="&quot;&lt; 1&quot;"/>
            </x14:dxf>
          </x14:cfRule>
          <xm:sqref>C9:D20 F9:G20 I9:J20 L9:M20 O9:P20 R9:S20 U9:V20 X9:Y20 AA9:AB20 AD9:AE20 AG9:AH20</xm:sqref>
        </x14:conditionalFormatting>
        <x14:conditionalFormatting xmlns:xm="http://schemas.microsoft.com/office/excel/2006/main">
          <x14:cfRule type="cellIs" priority="1" operator="between" id="{18870F4B-A8DD-4EE1-AF2B-C44DC7228DA1}">
            <xm:f>Sheet1!$D$4</xm:f>
            <xm:f>Sheet1!$E$4</xm:f>
            <x14:dxf>
              <numFmt numFmtId="173" formatCode="&quot;&lt; 1&quot;"/>
            </x14:dxf>
          </x14:cfRule>
          <xm:sqref>C27:D38 F27:G38 C45:D56 F45:G56 C63:D74 F63:G74 C81:D92 F81:G92 C99:D110 F99:G110 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770</v>
      </c>
    </row>
    <row r="5" spans="2:6" ht="15" customHeight="1" x14ac:dyDescent="0.2">
      <c r="B5" s="908" t="s">
        <v>229</v>
      </c>
      <c r="C5" s="40" t="s">
        <v>78</v>
      </c>
      <c r="D5" s="885" t="s">
        <v>79</v>
      </c>
      <c r="E5" s="885"/>
      <c r="F5" s="41" t="s">
        <v>80</v>
      </c>
    </row>
    <row r="6" spans="2:6" ht="30" customHeight="1" x14ac:dyDescent="0.2">
      <c r="B6" s="9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Cumbria and Lancashire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6.4960000000000004</v>
      </c>
      <c r="D8" s="138">
        <f>'Section 11 chart data'!J35</f>
        <v>160.512</v>
      </c>
      <c r="E8" s="695">
        <f>'Section 11 chart data'!K35</f>
        <v>6.59</v>
      </c>
      <c r="F8" s="139">
        <f>SUM(C8,D8)</f>
        <v>167.00800000000001</v>
      </c>
    </row>
    <row r="9" spans="2:6" ht="15" customHeight="1" x14ac:dyDescent="0.2">
      <c r="B9" s="141" t="s">
        <v>222</v>
      </c>
      <c r="C9" s="137">
        <f>'Section 11 chart data'!D36</f>
        <v>7.2140000000000004</v>
      </c>
      <c r="D9" s="138">
        <f>'Section 11 chart data'!J36</f>
        <v>176.345</v>
      </c>
      <c r="E9" s="695">
        <f>'Section 11 chart data'!K36</f>
        <v>4.8499999999999996</v>
      </c>
      <c r="F9" s="139">
        <f t="shared" ref="F9:F18" si="0">SUM(C9,D9)</f>
        <v>183.559</v>
      </c>
    </row>
    <row r="10" spans="2:6" ht="15" customHeight="1" x14ac:dyDescent="0.2">
      <c r="B10" s="141" t="s">
        <v>225</v>
      </c>
      <c r="C10" s="137">
        <f>'Section 11 chart data'!D37</f>
        <v>7.9779999999999998</v>
      </c>
      <c r="D10" s="138">
        <f>'Section 11 chart data'!J37</f>
        <v>187.79</v>
      </c>
      <c r="E10" s="695">
        <f>'Section 11 chart data'!K37</f>
        <v>4.47</v>
      </c>
      <c r="F10" s="139">
        <f t="shared" si="0"/>
        <v>195.768</v>
      </c>
    </row>
    <row r="11" spans="2:6" ht="15" customHeight="1" x14ac:dyDescent="0.2">
      <c r="B11" s="141" t="s">
        <v>226</v>
      </c>
      <c r="C11" s="137">
        <f>'Section 11 chart data'!D38</f>
        <v>9.15</v>
      </c>
      <c r="D11" s="138">
        <f>'Section 11 chart data'!J38</f>
        <v>188.68600000000001</v>
      </c>
      <c r="E11" s="695">
        <f>'Section 11 chart data'!K38</f>
        <v>4.4400000000000004</v>
      </c>
      <c r="F11" s="139">
        <f t="shared" si="0"/>
        <v>197.83600000000001</v>
      </c>
    </row>
    <row r="12" spans="2:6" ht="15" customHeight="1" x14ac:dyDescent="0.2">
      <c r="B12" s="141" t="s">
        <v>227</v>
      </c>
      <c r="C12" s="137">
        <f>'Section 11 chart data'!D39</f>
        <v>9.3919999999999995</v>
      </c>
      <c r="D12" s="138">
        <f>'Section 11 chart data'!J39</f>
        <v>187.721</v>
      </c>
      <c r="E12" s="695">
        <f>'Section 11 chart data'!K39</f>
        <v>4.42</v>
      </c>
      <c r="F12" s="139">
        <f t="shared" si="0"/>
        <v>197.113</v>
      </c>
    </row>
    <row r="13" spans="2:6" ht="15" customHeight="1" x14ac:dyDescent="0.2">
      <c r="B13" s="141" t="s">
        <v>354</v>
      </c>
      <c r="C13" s="137">
        <f>'Section 11 chart data'!D40</f>
        <v>9.0749999999999993</v>
      </c>
      <c r="D13" s="138">
        <f>'Section 11 chart data'!J40</f>
        <v>185.32599999999999</v>
      </c>
      <c r="E13" s="695">
        <f>'Section 11 chart data'!K40</f>
        <v>4.33</v>
      </c>
      <c r="F13" s="139">
        <f t="shared" si="0"/>
        <v>194.40099999999998</v>
      </c>
    </row>
    <row r="14" spans="2:6" ht="15" customHeight="1" x14ac:dyDescent="0.2">
      <c r="B14" s="141" t="s">
        <v>332</v>
      </c>
      <c r="C14" s="137">
        <f>'Section 11 chart data'!D41</f>
        <v>8.7140000000000004</v>
      </c>
      <c r="D14" s="138">
        <f>'Section 11 chart data'!J41</f>
        <v>182.35400000000001</v>
      </c>
      <c r="E14" s="695">
        <f>'Section 11 chart data'!K41</f>
        <v>4.3</v>
      </c>
      <c r="F14" s="139">
        <f t="shared" si="0"/>
        <v>191.06800000000001</v>
      </c>
    </row>
    <row r="15" spans="2:6" ht="15" customHeight="1" x14ac:dyDescent="0.2">
      <c r="B15" s="141" t="s">
        <v>333</v>
      </c>
      <c r="C15" s="137">
        <f>'Section 11 chart data'!D42</f>
        <v>8.3699999999999992</v>
      </c>
      <c r="D15" s="138">
        <f>'Section 11 chart data'!J42</f>
        <v>173.5</v>
      </c>
      <c r="E15" s="695">
        <f>'Section 11 chart data'!K42</f>
        <v>4.41</v>
      </c>
      <c r="F15" s="139">
        <f t="shared" si="0"/>
        <v>181.87</v>
      </c>
    </row>
    <row r="16" spans="2:6" ht="15" customHeight="1" x14ac:dyDescent="0.2">
      <c r="B16" s="141" t="s">
        <v>231</v>
      </c>
      <c r="C16" s="137">
        <f>'Section 11 chart data'!D43</f>
        <v>7.98</v>
      </c>
      <c r="D16" s="138">
        <f>'Section 11 chart data'!J43</f>
        <v>162.1</v>
      </c>
      <c r="E16" s="695">
        <f>'Section 11 chart data'!K43</f>
        <v>4.58</v>
      </c>
      <c r="F16" s="139">
        <f t="shared" si="0"/>
        <v>170.07999999999998</v>
      </c>
    </row>
    <row r="17" spans="2:6" ht="15" customHeight="1" x14ac:dyDescent="0.2">
      <c r="B17" s="141" t="s">
        <v>232</v>
      </c>
      <c r="C17" s="137">
        <f>'Section 11 chart data'!D44</f>
        <v>7.6059999999999999</v>
      </c>
      <c r="D17" s="138">
        <f>'Section 11 chart data'!J44</f>
        <v>151.54300000000001</v>
      </c>
      <c r="E17" s="695">
        <f>'Section 11 chart data'!K44</f>
        <v>4.51</v>
      </c>
      <c r="F17" s="139">
        <f t="shared" si="0"/>
        <v>159.149</v>
      </c>
    </row>
    <row r="18" spans="2:6" ht="15" customHeight="1" x14ac:dyDescent="0.2">
      <c r="B18" s="142" t="s">
        <v>233</v>
      </c>
      <c r="C18" s="137">
        <f>'Section 11 chart data'!D45</f>
        <v>7.3109999999999999</v>
      </c>
      <c r="D18" s="138">
        <f>'Section 11 chart data'!J45</f>
        <v>141.102</v>
      </c>
      <c r="E18" s="695">
        <f>'Section 11 chart data'!K45</f>
        <v>4.58</v>
      </c>
      <c r="F18" s="140">
        <f t="shared" si="0"/>
        <v>148.41300000000001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461</v>
      </c>
    </row>
    <row r="5" spans="2:35" ht="15" customHeight="1" x14ac:dyDescent="0.2">
      <c r="B5" s="966" t="s">
        <v>77</v>
      </c>
      <c r="C5" s="958" t="s">
        <v>331</v>
      </c>
      <c r="D5" s="958"/>
      <c r="E5" s="958"/>
      <c r="F5" s="958" t="s">
        <v>222</v>
      </c>
      <c r="G5" s="958"/>
      <c r="H5" s="958"/>
      <c r="I5" s="958" t="s">
        <v>225</v>
      </c>
      <c r="J5" s="958"/>
      <c r="K5" s="958"/>
      <c r="L5" s="958" t="s">
        <v>226</v>
      </c>
      <c r="M5" s="958"/>
      <c r="N5" s="958"/>
      <c r="O5" s="958" t="s">
        <v>227</v>
      </c>
      <c r="P5" s="958"/>
      <c r="Q5" s="958"/>
      <c r="R5" s="958" t="s">
        <v>228</v>
      </c>
      <c r="S5" s="958"/>
      <c r="T5" s="958"/>
      <c r="U5" s="958" t="s">
        <v>332</v>
      </c>
      <c r="V5" s="958"/>
      <c r="W5" s="958"/>
      <c r="X5" s="958" t="s">
        <v>333</v>
      </c>
      <c r="Y5" s="958"/>
      <c r="Z5" s="958"/>
      <c r="AA5" s="958" t="s">
        <v>231</v>
      </c>
      <c r="AB5" s="958"/>
      <c r="AC5" s="958"/>
      <c r="AD5" s="958" t="s">
        <v>232</v>
      </c>
      <c r="AE5" s="958"/>
      <c r="AF5" s="958"/>
      <c r="AG5" s="958" t="s">
        <v>233</v>
      </c>
      <c r="AH5" s="958"/>
      <c r="AI5" s="950"/>
    </row>
    <row r="6" spans="2:35" ht="15" customHeight="1" x14ac:dyDescent="0.2">
      <c r="B6" s="967"/>
      <c r="C6" s="103" t="s">
        <v>78</v>
      </c>
      <c r="D6" s="959" t="s">
        <v>79</v>
      </c>
      <c r="E6" s="959"/>
      <c r="F6" s="103" t="s">
        <v>78</v>
      </c>
      <c r="G6" s="959" t="s">
        <v>79</v>
      </c>
      <c r="H6" s="959"/>
      <c r="I6" s="103" t="s">
        <v>78</v>
      </c>
      <c r="J6" s="959" t="s">
        <v>79</v>
      </c>
      <c r="K6" s="959"/>
      <c r="L6" s="103" t="s">
        <v>78</v>
      </c>
      <c r="M6" s="959" t="s">
        <v>79</v>
      </c>
      <c r="N6" s="959"/>
      <c r="O6" s="103" t="s">
        <v>78</v>
      </c>
      <c r="P6" s="959" t="s">
        <v>79</v>
      </c>
      <c r="Q6" s="959"/>
      <c r="R6" s="103" t="s">
        <v>78</v>
      </c>
      <c r="S6" s="959" t="s">
        <v>79</v>
      </c>
      <c r="T6" s="959"/>
      <c r="U6" s="103" t="s">
        <v>78</v>
      </c>
      <c r="V6" s="959" t="s">
        <v>79</v>
      </c>
      <c r="W6" s="959"/>
      <c r="X6" s="103" t="s">
        <v>78</v>
      </c>
      <c r="Y6" s="959" t="s">
        <v>79</v>
      </c>
      <c r="Z6" s="959"/>
      <c r="AA6" s="103" t="s">
        <v>78</v>
      </c>
      <c r="AB6" s="959" t="s">
        <v>79</v>
      </c>
      <c r="AC6" s="959"/>
      <c r="AD6" s="103" t="s">
        <v>78</v>
      </c>
      <c r="AE6" s="959" t="s">
        <v>79</v>
      </c>
      <c r="AF6" s="959"/>
      <c r="AG6" s="694" t="s">
        <v>78</v>
      </c>
      <c r="AH6" s="959" t="s">
        <v>79</v>
      </c>
      <c r="AI6" s="953"/>
    </row>
    <row r="7" spans="2:35" ht="30" customHeight="1" x14ac:dyDescent="0.2">
      <c r="B7" s="967"/>
      <c r="C7" s="960" t="s">
        <v>748</v>
      </c>
      <c r="D7" s="960"/>
      <c r="E7" s="16" t="s">
        <v>82</v>
      </c>
      <c r="F7" s="960" t="s">
        <v>748</v>
      </c>
      <c r="G7" s="960"/>
      <c r="H7" s="16" t="s">
        <v>82</v>
      </c>
      <c r="I7" s="960" t="s">
        <v>748</v>
      </c>
      <c r="J7" s="960"/>
      <c r="K7" s="16" t="s">
        <v>82</v>
      </c>
      <c r="L7" s="960" t="s">
        <v>748</v>
      </c>
      <c r="M7" s="960"/>
      <c r="N7" s="16" t="s">
        <v>82</v>
      </c>
      <c r="O7" s="960" t="s">
        <v>748</v>
      </c>
      <c r="P7" s="960"/>
      <c r="Q7" s="16" t="s">
        <v>82</v>
      </c>
      <c r="R7" s="960" t="s">
        <v>748</v>
      </c>
      <c r="S7" s="960"/>
      <c r="T7" s="16" t="s">
        <v>82</v>
      </c>
      <c r="U7" s="960" t="s">
        <v>748</v>
      </c>
      <c r="V7" s="960"/>
      <c r="W7" s="16" t="s">
        <v>82</v>
      </c>
      <c r="X7" s="960" t="s">
        <v>748</v>
      </c>
      <c r="Y7" s="960"/>
      <c r="Z7" s="16" t="s">
        <v>82</v>
      </c>
      <c r="AA7" s="960" t="s">
        <v>748</v>
      </c>
      <c r="AB7" s="960"/>
      <c r="AC7" s="16" t="s">
        <v>82</v>
      </c>
      <c r="AD7" s="960" t="s">
        <v>748</v>
      </c>
      <c r="AE7" s="960"/>
      <c r="AF7" s="16" t="s">
        <v>82</v>
      </c>
      <c r="AG7" s="960" t="s">
        <v>748</v>
      </c>
      <c r="AH7" s="960"/>
      <c r="AI7" s="17" t="s">
        <v>82</v>
      </c>
    </row>
    <row r="8" spans="2:35" ht="15" customHeight="1" x14ac:dyDescent="0.2">
      <c r="B8" s="143" t="str">
        <f>Index!$B$4</f>
        <v>Cumbria and Lancashire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6.4960000000000004</v>
      </c>
      <c r="D9" s="108">
        <f>'Section 11 chart data'!$C$275</f>
        <v>160.512</v>
      </c>
      <c r="E9" s="119">
        <f>'Section 11 chart data'!$D$275</f>
        <v>6.59</v>
      </c>
      <c r="F9" s="108">
        <f>'Section 11 chart data'!$D$258</f>
        <v>7.2140000000000004</v>
      </c>
      <c r="G9" s="108">
        <f>'Section 11 chart data'!$E$275</f>
        <v>176.345</v>
      </c>
      <c r="H9" s="119">
        <f>'Section 11 chart data'!$F$275</f>
        <v>4.8499999999999996</v>
      </c>
      <c r="I9" s="108">
        <f>'Section 11 chart data'!$E$258</f>
        <v>7.9779999999999998</v>
      </c>
      <c r="J9" s="108">
        <f>'Section 11 chart data'!$G$275</f>
        <v>187.79</v>
      </c>
      <c r="K9" s="119">
        <f>'Section 11 chart data'!$H$275</f>
        <v>4.47</v>
      </c>
      <c r="L9" s="108">
        <f>'Section 11 chart data'!$F$258</f>
        <v>9.15</v>
      </c>
      <c r="M9" s="108">
        <f>'Section 11 chart data'!$I$275</f>
        <v>188.68600000000001</v>
      </c>
      <c r="N9" s="119">
        <f>'Section 11 chart data'!$J$275</f>
        <v>4.4400000000000004</v>
      </c>
      <c r="O9" s="108">
        <f>'Section 11 chart data'!$G$258</f>
        <v>9.3919999999999995</v>
      </c>
      <c r="P9" s="108">
        <f>'Section 11 chart data'!$K$275</f>
        <v>187.721</v>
      </c>
      <c r="Q9" s="119">
        <f>'Section 11 chart data'!$L$275</f>
        <v>4.42</v>
      </c>
      <c r="R9" s="108">
        <f>'Section 11 chart data'!$H$258</f>
        <v>9.0749999999999993</v>
      </c>
      <c r="S9" s="108">
        <f>'Section 11 chart data'!$M$275</f>
        <v>185.32599999999999</v>
      </c>
      <c r="T9" s="119">
        <f>'Section 11 chart data'!$N$275</f>
        <v>4.33</v>
      </c>
      <c r="U9" s="108">
        <f>'Section 11 chart data'!$I$258</f>
        <v>8.7140000000000004</v>
      </c>
      <c r="V9" s="108">
        <f>'Section 11 chart data'!$O$275</f>
        <v>182.35400000000001</v>
      </c>
      <c r="W9" s="119">
        <f>'Section 11 chart data'!$P$275</f>
        <v>4.3</v>
      </c>
      <c r="X9" s="108">
        <f>'Section 11 chart data'!$J$258</f>
        <v>8.3699999999999992</v>
      </c>
      <c r="Y9" s="108">
        <f>'Section 11 chart data'!$Q$275</f>
        <v>173.5</v>
      </c>
      <c r="Z9" s="119">
        <f>'Section 11 chart data'!$R$275</f>
        <v>4.41</v>
      </c>
      <c r="AA9" s="108">
        <f>'Section 11 chart data'!$K$258</f>
        <v>7.98</v>
      </c>
      <c r="AB9" s="108">
        <f>'Section 11 chart data'!$S$275</f>
        <v>162.1</v>
      </c>
      <c r="AC9" s="119">
        <f>'Section 11 chart data'!$T$275</f>
        <v>4.58</v>
      </c>
      <c r="AD9" s="108">
        <f>'Section 11 chart data'!$L$258</f>
        <v>7.6059999999999999</v>
      </c>
      <c r="AE9" s="108">
        <f>'Section 11 chart data'!$U$275</f>
        <v>151.54300000000001</v>
      </c>
      <c r="AF9" s="119">
        <f>'Section 11 chart data'!$V$275</f>
        <v>4.51</v>
      </c>
      <c r="AG9" s="108">
        <f>'Section 11 chart data'!$M$258</f>
        <v>7.3109999999999999</v>
      </c>
      <c r="AH9" s="108">
        <f>'Section 11 chart data'!$W$275</f>
        <v>141.102</v>
      </c>
      <c r="AI9" s="120">
        <f>'Section 11 chart data'!$X$275</f>
        <v>4.58</v>
      </c>
    </row>
    <row r="10" spans="2:35" ht="15" customHeight="1" x14ac:dyDescent="0.2">
      <c r="B10" s="109" t="s">
        <v>94</v>
      </c>
      <c r="C10" s="110">
        <f>'Section 11 chart data'!$C$259</f>
        <v>1.0229999999999999</v>
      </c>
      <c r="D10" s="110">
        <f>'Section 11 chart data'!$C$276</f>
        <v>40.354999999999997</v>
      </c>
      <c r="E10" s="111">
        <f>'Section 11 chart data'!$D$276</f>
        <v>10.72</v>
      </c>
      <c r="F10" s="110">
        <f>'Section 11 chart data'!$D$259</f>
        <v>0.98399999999999999</v>
      </c>
      <c r="G10" s="110">
        <f>'Section 11 chart data'!$E$276</f>
        <v>37.033999999999999</v>
      </c>
      <c r="H10" s="111">
        <f>'Section 11 chart data'!$F$276</f>
        <v>10.27</v>
      </c>
      <c r="I10" s="110">
        <f>'Section 11 chart data'!$E$259</f>
        <v>0.97199999999999998</v>
      </c>
      <c r="J10" s="110">
        <f>'Section 11 chart data'!$G$276</f>
        <v>35.265999999999998</v>
      </c>
      <c r="K10" s="111">
        <f>'Section 11 chart data'!$H$276</f>
        <v>10.29</v>
      </c>
      <c r="L10" s="110">
        <f>'Section 11 chart data'!$F$259</f>
        <v>1.071</v>
      </c>
      <c r="M10" s="110">
        <f>'Section 11 chart data'!$I$276</f>
        <v>35.853000000000002</v>
      </c>
      <c r="N10" s="111">
        <f>'Section 11 chart data'!$J$276</f>
        <v>10.220000000000001</v>
      </c>
      <c r="O10" s="110">
        <f>'Section 11 chart data'!$G$259</f>
        <v>1.1339999999999999</v>
      </c>
      <c r="P10" s="110">
        <f>'Section 11 chart data'!$K$276</f>
        <v>35.521999999999998</v>
      </c>
      <c r="Q10" s="111">
        <f>'Section 11 chart data'!$L$276</f>
        <v>10.42</v>
      </c>
      <c r="R10" s="110">
        <f>'Section 11 chart data'!$H$259</f>
        <v>1.236</v>
      </c>
      <c r="S10" s="110">
        <f>'Section 11 chart data'!$M$276</f>
        <v>35.304000000000002</v>
      </c>
      <c r="T10" s="111">
        <f>'Section 11 chart data'!$N$276</f>
        <v>10.38</v>
      </c>
      <c r="U10" s="110">
        <f>'Section 11 chart data'!$I$259</f>
        <v>1.3859999999999999</v>
      </c>
      <c r="V10" s="110">
        <f>'Section 11 chart data'!$O$276</f>
        <v>37.173000000000002</v>
      </c>
      <c r="W10" s="111">
        <f>'Section 11 chart data'!$P$276</f>
        <v>10.74</v>
      </c>
      <c r="X10" s="110">
        <f>'Section 11 chart data'!$J$259</f>
        <v>1.5629999999999999</v>
      </c>
      <c r="Y10" s="110">
        <f>'Section 11 chart data'!$Q$276</f>
        <v>38.802999999999997</v>
      </c>
      <c r="Z10" s="111">
        <f>'Section 11 chart data'!$R$276</f>
        <v>11.51</v>
      </c>
      <c r="AA10" s="110">
        <f>'Section 11 chart data'!$K$259</f>
        <v>1.6830000000000001</v>
      </c>
      <c r="AB10" s="110">
        <f>'Section 11 chart data'!$S$276</f>
        <v>39.457999999999998</v>
      </c>
      <c r="AC10" s="111">
        <f>'Section 11 chart data'!$T$276</f>
        <v>12.18</v>
      </c>
      <c r="AD10" s="110">
        <f>'Section 11 chart data'!$L$259</f>
        <v>1.8240000000000001</v>
      </c>
      <c r="AE10" s="110">
        <f>'Section 11 chart data'!$U$276</f>
        <v>40.182000000000002</v>
      </c>
      <c r="AF10" s="111">
        <f>'Section 11 chart data'!$V$276</f>
        <v>12.42</v>
      </c>
      <c r="AG10" s="110">
        <f>'Section 11 chart data'!$M$259</f>
        <v>1.8979999999999999</v>
      </c>
      <c r="AH10" s="110">
        <f>'Section 11 chart data'!$W$276</f>
        <v>40.960999999999999</v>
      </c>
      <c r="AI10" s="112">
        <f>'Section 11 chart data'!$X$276</f>
        <v>12.49</v>
      </c>
    </row>
    <row r="11" spans="2:35" ht="15" customHeight="1" x14ac:dyDescent="0.2">
      <c r="B11" s="109" t="s">
        <v>95</v>
      </c>
      <c r="C11" s="110">
        <f>'Section 11 chart data'!$C$260</f>
        <v>0.93600000000000005</v>
      </c>
      <c r="D11" s="110">
        <f>'Section 11 chart data'!$C$277</f>
        <v>14.263999999999999</v>
      </c>
      <c r="E11" s="111">
        <f>'Section 11 chart data'!$D$277</f>
        <v>33.229999999999997</v>
      </c>
      <c r="F11" s="110">
        <f>'Section 11 chart data'!$D$260</f>
        <v>0.91200000000000003</v>
      </c>
      <c r="G11" s="110">
        <f>'Section 11 chart data'!$E$277</f>
        <v>17.696999999999999</v>
      </c>
      <c r="H11" s="111">
        <f>'Section 11 chart data'!$F$277</f>
        <v>19.82</v>
      </c>
      <c r="I11" s="110">
        <f>'Section 11 chart data'!$E$260</f>
        <v>0.90600000000000003</v>
      </c>
      <c r="J11" s="110">
        <f>'Section 11 chart data'!$G$277</f>
        <v>19.167999999999999</v>
      </c>
      <c r="K11" s="111">
        <f>'Section 11 chart data'!$H$277</f>
        <v>18.309999999999999</v>
      </c>
      <c r="L11" s="110">
        <f>'Section 11 chart data'!$F$260</f>
        <v>0.95099999999999996</v>
      </c>
      <c r="M11" s="110">
        <f>'Section 11 chart data'!$I$277</f>
        <v>19.280999999999999</v>
      </c>
      <c r="N11" s="111">
        <f>'Section 11 chart data'!$J$277</f>
        <v>17.989999999999998</v>
      </c>
      <c r="O11" s="110">
        <f>'Section 11 chart data'!$G$260</f>
        <v>1.0169999999999999</v>
      </c>
      <c r="P11" s="110">
        <f>'Section 11 chart data'!$K$277</f>
        <v>18.405000000000001</v>
      </c>
      <c r="Q11" s="111">
        <f>'Section 11 chart data'!$L$277</f>
        <v>17.920000000000002</v>
      </c>
      <c r="R11" s="110">
        <f>'Section 11 chart data'!$H$260</f>
        <v>1.1910000000000001</v>
      </c>
      <c r="S11" s="110">
        <f>'Section 11 chart data'!$M$277</f>
        <v>17.297999999999998</v>
      </c>
      <c r="T11" s="111">
        <f>'Section 11 chart data'!$N$277</f>
        <v>17.8</v>
      </c>
      <c r="U11" s="110">
        <f>'Section 11 chart data'!$I$260</f>
        <v>1.3140000000000001</v>
      </c>
      <c r="V11" s="110">
        <f>'Section 11 chart data'!$O$277</f>
        <v>16.629000000000001</v>
      </c>
      <c r="W11" s="111">
        <f>'Section 11 chart data'!$P$277</f>
        <v>16.559999999999999</v>
      </c>
      <c r="X11" s="110">
        <f>'Section 11 chart data'!$J$260</f>
        <v>1.4530000000000001</v>
      </c>
      <c r="Y11" s="110">
        <f>'Section 11 chart data'!$Q$277</f>
        <v>15.443</v>
      </c>
      <c r="Z11" s="111">
        <f>'Section 11 chart data'!$R$277</f>
        <v>14.75</v>
      </c>
      <c r="AA11" s="110">
        <f>'Section 11 chart data'!$K$260</f>
        <v>1.593</v>
      </c>
      <c r="AB11" s="110">
        <f>'Section 11 chart data'!$S$277</f>
        <v>14.632999999999999</v>
      </c>
      <c r="AC11" s="111">
        <f>'Section 11 chart data'!$T$277</f>
        <v>14.54</v>
      </c>
      <c r="AD11" s="110">
        <f>'Section 11 chart data'!$L$260</f>
        <v>1.675</v>
      </c>
      <c r="AE11" s="110">
        <f>'Section 11 chart data'!$U$277</f>
        <v>15.666</v>
      </c>
      <c r="AF11" s="111">
        <f>'Section 11 chart data'!$V$277</f>
        <v>14.41</v>
      </c>
      <c r="AG11" s="110">
        <f>'Section 11 chart data'!$M$260</f>
        <v>1.792</v>
      </c>
      <c r="AH11" s="110">
        <f>'Section 11 chart data'!$W$277</f>
        <v>15.638</v>
      </c>
      <c r="AI11" s="112">
        <f>'Section 11 chart data'!$X$277</f>
        <v>14.46</v>
      </c>
    </row>
    <row r="12" spans="2:35" ht="15" customHeight="1" x14ac:dyDescent="0.2">
      <c r="B12" s="109" t="s">
        <v>96</v>
      </c>
      <c r="C12" s="110">
        <f>'Section 11 chart data'!$C$261</f>
        <v>0.105</v>
      </c>
      <c r="D12" s="110">
        <f>'Section 11 chart data'!$C$278</f>
        <v>11.346</v>
      </c>
      <c r="E12" s="111">
        <f>'Section 11 chart data'!$D$278</f>
        <v>43.68</v>
      </c>
      <c r="F12" s="110">
        <f>'Section 11 chart data'!$D$261</f>
        <v>0.09</v>
      </c>
      <c r="G12" s="110">
        <f>'Section 11 chart data'!$E$278</f>
        <v>14.291</v>
      </c>
      <c r="H12" s="111">
        <f>'Section 11 chart data'!$F$278</f>
        <v>24.02</v>
      </c>
      <c r="I12" s="110">
        <f>'Section 11 chart data'!$E$261</f>
        <v>7.9000000000000001E-2</v>
      </c>
      <c r="J12" s="110">
        <f>'Section 11 chart data'!$G$278</f>
        <v>14.689</v>
      </c>
      <c r="K12" s="111">
        <f>'Section 11 chart data'!$H$278</f>
        <v>18.14</v>
      </c>
      <c r="L12" s="110">
        <f>'Section 11 chart data'!$F$261</f>
        <v>7.3999999999999996E-2</v>
      </c>
      <c r="M12" s="110">
        <f>'Section 11 chart data'!$I$278</f>
        <v>12.756</v>
      </c>
      <c r="N12" s="111">
        <f>'Section 11 chart data'!$J$278</f>
        <v>16.21</v>
      </c>
      <c r="O12" s="110">
        <f>'Section 11 chart data'!$G$261</f>
        <v>7.0999999999999994E-2</v>
      </c>
      <c r="P12" s="110">
        <f>'Section 11 chart data'!$K$278</f>
        <v>14.311</v>
      </c>
      <c r="Q12" s="111">
        <f>'Section 11 chart data'!$L$278</f>
        <v>18.260000000000002</v>
      </c>
      <c r="R12" s="110">
        <f>'Section 11 chart data'!$H$261</f>
        <v>6.7000000000000004E-2</v>
      </c>
      <c r="S12" s="110">
        <f>'Section 11 chart data'!$M$278</f>
        <v>15.614000000000001</v>
      </c>
      <c r="T12" s="111">
        <f>'Section 11 chart data'!$N$278</f>
        <v>18.11</v>
      </c>
      <c r="U12" s="110">
        <f>'Section 11 chart data'!$I$261</f>
        <v>7.0000000000000007E-2</v>
      </c>
      <c r="V12" s="110">
        <f>'Section 11 chart data'!$O$278</f>
        <v>17.649000000000001</v>
      </c>
      <c r="W12" s="111">
        <f>'Section 11 chart data'!$P$278</f>
        <v>19.59</v>
      </c>
      <c r="X12" s="110">
        <f>'Section 11 chart data'!$J$261</f>
        <v>6.8000000000000005E-2</v>
      </c>
      <c r="Y12" s="110">
        <f>'Section 11 chart data'!$Q$278</f>
        <v>17.395</v>
      </c>
      <c r="Z12" s="111">
        <f>'Section 11 chart data'!$R$278</f>
        <v>21.44</v>
      </c>
      <c r="AA12" s="110">
        <f>'Section 11 chart data'!$K$261</f>
        <v>6.0999999999999999E-2</v>
      </c>
      <c r="AB12" s="110">
        <f>'Section 11 chart data'!$S$278</f>
        <v>15.914999999999999</v>
      </c>
      <c r="AC12" s="111">
        <f>'Section 11 chart data'!$T$278</f>
        <v>22.05</v>
      </c>
      <c r="AD12" s="110">
        <f>'Section 11 chart data'!$L$261</f>
        <v>5.8000000000000003E-2</v>
      </c>
      <c r="AE12" s="110">
        <f>'Section 11 chart data'!$U$278</f>
        <v>13.510999999999999</v>
      </c>
      <c r="AF12" s="111">
        <f>'Section 11 chart data'!$V$278</f>
        <v>21.58</v>
      </c>
      <c r="AG12" s="110">
        <f>'Section 11 chart data'!$M$261</f>
        <v>5.2999999999999999E-2</v>
      </c>
      <c r="AH12" s="110">
        <f>'Section 11 chart data'!$W$278</f>
        <v>10.271000000000001</v>
      </c>
      <c r="AI12" s="112">
        <f>'Section 11 chart data'!$X$278</f>
        <v>22.83</v>
      </c>
    </row>
    <row r="13" spans="2:35" ht="15" customHeight="1" x14ac:dyDescent="0.2">
      <c r="B13" s="109" t="s">
        <v>97</v>
      </c>
      <c r="C13" s="110">
        <f>'Section 11 chart data'!$C$262</f>
        <v>0.28399999999999997</v>
      </c>
      <c r="D13" s="110">
        <f>'Section 11 chart data'!$C$279</f>
        <v>14.202</v>
      </c>
      <c r="E13" s="111">
        <f>'Section 11 chart data'!$D$279</f>
        <v>20.329999999999998</v>
      </c>
      <c r="F13" s="110">
        <f>'Section 11 chart data'!$D$262</f>
        <v>0.27100000000000002</v>
      </c>
      <c r="G13" s="110">
        <f>'Section 11 chart data'!$E$279</f>
        <v>16.809999999999999</v>
      </c>
      <c r="H13" s="111">
        <f>'Section 11 chart data'!$F$279</f>
        <v>15.18</v>
      </c>
      <c r="I13" s="110">
        <f>'Section 11 chart data'!$E$262</f>
        <v>0.27700000000000002</v>
      </c>
      <c r="J13" s="110">
        <f>'Section 11 chart data'!$G$279</f>
        <v>19.882999999999999</v>
      </c>
      <c r="K13" s="111">
        <f>'Section 11 chart data'!$H$279</f>
        <v>14.31</v>
      </c>
      <c r="L13" s="110">
        <f>'Section 11 chart data'!$F$262</f>
        <v>0.30299999999999999</v>
      </c>
      <c r="M13" s="110">
        <f>'Section 11 chart data'!$I$279</f>
        <v>19.751000000000001</v>
      </c>
      <c r="N13" s="111">
        <f>'Section 11 chart data'!$J$279</f>
        <v>14.13</v>
      </c>
      <c r="O13" s="110">
        <f>'Section 11 chart data'!$G$262</f>
        <v>0.30499999999999999</v>
      </c>
      <c r="P13" s="110">
        <f>'Section 11 chart data'!$K$279</f>
        <v>18.789000000000001</v>
      </c>
      <c r="Q13" s="111">
        <f>'Section 11 chart data'!$L$279</f>
        <v>14.8</v>
      </c>
      <c r="R13" s="110">
        <f>'Section 11 chart data'!$H$262</f>
        <v>0.27600000000000002</v>
      </c>
      <c r="S13" s="110">
        <f>'Section 11 chart data'!$M$279</f>
        <v>17.021000000000001</v>
      </c>
      <c r="T13" s="111">
        <f>'Section 11 chart data'!$N$279</f>
        <v>15.5</v>
      </c>
      <c r="U13" s="110">
        <f>'Section 11 chart data'!$I$262</f>
        <v>0.245</v>
      </c>
      <c r="V13" s="110">
        <f>'Section 11 chart data'!$O$279</f>
        <v>14.613</v>
      </c>
      <c r="W13" s="111">
        <f>'Section 11 chart data'!$P$279</f>
        <v>16.190000000000001</v>
      </c>
      <c r="X13" s="110">
        <f>'Section 11 chart data'!$J$262</f>
        <v>0.214</v>
      </c>
      <c r="Y13" s="110">
        <f>'Section 11 chart data'!$Q$279</f>
        <v>12.936</v>
      </c>
      <c r="Z13" s="111">
        <f>'Section 11 chart data'!$R$279</f>
        <v>16.809999999999999</v>
      </c>
      <c r="AA13" s="110">
        <f>'Section 11 chart data'!$K$262</f>
        <v>0.18099999999999999</v>
      </c>
      <c r="AB13" s="110">
        <f>'Section 11 chart data'!$S$279</f>
        <v>11.074999999999999</v>
      </c>
      <c r="AC13" s="111">
        <f>'Section 11 chart data'!$T$279</f>
        <v>16.899999999999999</v>
      </c>
      <c r="AD13" s="110">
        <f>'Section 11 chart data'!$L$262</f>
        <v>0.155</v>
      </c>
      <c r="AE13" s="110">
        <f>'Section 11 chart data'!$U$279</f>
        <v>9.1560000000000006</v>
      </c>
      <c r="AF13" s="111">
        <f>'Section 11 chart data'!$V$279</f>
        <v>14.93</v>
      </c>
      <c r="AG13" s="110">
        <f>'Section 11 chart data'!$M$262</f>
        <v>0.13400000000000001</v>
      </c>
      <c r="AH13" s="110">
        <f>'Section 11 chart data'!$W$279</f>
        <v>7.819</v>
      </c>
      <c r="AI13" s="112">
        <f>'Section 11 chart data'!$X$279</f>
        <v>13.58</v>
      </c>
    </row>
    <row r="14" spans="2:35" ht="15" customHeight="1" x14ac:dyDescent="0.2">
      <c r="B14" s="109" t="s">
        <v>98</v>
      </c>
      <c r="C14" s="110">
        <f>'Section 11 chart data'!$C$263</f>
        <v>1.3460000000000001</v>
      </c>
      <c r="D14" s="110">
        <f>'Section 11 chart data'!$C$280</f>
        <v>35.887</v>
      </c>
      <c r="E14" s="111">
        <f>'Section 11 chart data'!$D$280</f>
        <v>12.05</v>
      </c>
      <c r="F14" s="110">
        <f>'Section 11 chart data'!$D$263</f>
        <v>1.6459999999999999</v>
      </c>
      <c r="G14" s="110">
        <f>'Section 11 chart data'!$E$280</f>
        <v>37.625999999999998</v>
      </c>
      <c r="H14" s="111">
        <f>'Section 11 chart data'!$F$280</f>
        <v>11.9</v>
      </c>
      <c r="I14" s="110">
        <f>'Section 11 chart data'!$E$263</f>
        <v>2.0329999999999999</v>
      </c>
      <c r="J14" s="110">
        <f>'Section 11 chart data'!$G$280</f>
        <v>37.645000000000003</v>
      </c>
      <c r="K14" s="111">
        <f>'Section 11 chart data'!$H$280</f>
        <v>11.89</v>
      </c>
      <c r="L14" s="110">
        <f>'Section 11 chart data'!$F$263</f>
        <v>2.6859999999999999</v>
      </c>
      <c r="M14" s="110">
        <f>'Section 11 chart data'!$I$280</f>
        <v>37.429000000000002</v>
      </c>
      <c r="N14" s="111">
        <f>'Section 11 chart data'!$J$280</f>
        <v>11.74</v>
      </c>
      <c r="O14" s="110">
        <f>'Section 11 chart data'!$G$263</f>
        <v>2.83</v>
      </c>
      <c r="P14" s="110">
        <f>'Section 11 chart data'!$K$280</f>
        <v>36.479999999999997</v>
      </c>
      <c r="Q14" s="111">
        <f>'Section 11 chart data'!$L$280</f>
        <v>11.11</v>
      </c>
      <c r="R14" s="110">
        <f>'Section 11 chart data'!$H$263</f>
        <v>2.7509999999999999</v>
      </c>
      <c r="S14" s="110">
        <f>'Section 11 chart data'!$M$280</f>
        <v>35.776000000000003</v>
      </c>
      <c r="T14" s="111">
        <f>'Section 11 chart data'!$N$280</f>
        <v>11</v>
      </c>
      <c r="U14" s="110">
        <f>'Section 11 chart data'!$I$263</f>
        <v>2.6539999999999999</v>
      </c>
      <c r="V14" s="110">
        <f>'Section 11 chart data'!$O$280</f>
        <v>33.799999999999997</v>
      </c>
      <c r="W14" s="111">
        <f>'Section 11 chart data'!$P$280</f>
        <v>11.34</v>
      </c>
      <c r="X14" s="110">
        <f>'Section 11 chart data'!$J$263</f>
        <v>2.5</v>
      </c>
      <c r="Y14" s="110">
        <f>'Section 11 chart data'!$Q$280</f>
        <v>30.361000000000001</v>
      </c>
      <c r="Z14" s="111">
        <f>'Section 11 chart data'!$R$280</f>
        <v>11.45</v>
      </c>
      <c r="AA14" s="110">
        <f>'Section 11 chart data'!$K$263</f>
        <v>2.319</v>
      </c>
      <c r="AB14" s="110">
        <f>'Section 11 chart data'!$S$280</f>
        <v>27.007999999999999</v>
      </c>
      <c r="AC14" s="111">
        <f>'Section 11 chart data'!$T$280</f>
        <v>11.32</v>
      </c>
      <c r="AD14" s="110">
        <f>'Section 11 chart data'!$L$263</f>
        <v>2.0790000000000002</v>
      </c>
      <c r="AE14" s="110">
        <f>'Section 11 chart data'!$U$280</f>
        <v>23.196999999999999</v>
      </c>
      <c r="AF14" s="111">
        <f>'Section 11 chart data'!$V$280</f>
        <v>11.4</v>
      </c>
      <c r="AG14" s="110">
        <f>'Section 11 chart data'!$M$263</f>
        <v>1.8220000000000001</v>
      </c>
      <c r="AH14" s="110">
        <f>'Section 11 chart data'!$W$280</f>
        <v>20.978000000000002</v>
      </c>
      <c r="AI14" s="112">
        <f>'Section 11 chart data'!$X$280</f>
        <v>11.28</v>
      </c>
    </row>
    <row r="15" spans="2:35" ht="15" customHeight="1" x14ac:dyDescent="0.2">
      <c r="B15" s="109" t="s">
        <v>248</v>
      </c>
      <c r="C15" s="110">
        <f>'Section 11 chart data'!$C$264</f>
        <v>0</v>
      </c>
      <c r="D15" s="110">
        <f>'Section 11 chart data'!$C$281</f>
        <v>0</v>
      </c>
      <c r="E15" s="111">
        <f>'Section 11 chart data'!$D$281</f>
        <v>89.15</v>
      </c>
      <c r="F15" s="110">
        <f>'Section 11 chart data'!$D$264</f>
        <v>0</v>
      </c>
      <c r="G15" s="110">
        <f>'Section 11 chart data'!$E$281</f>
        <v>0</v>
      </c>
      <c r="H15" s="111">
        <f>'Section 11 chart data'!$F$281</f>
        <v>89.15</v>
      </c>
      <c r="I15" s="110">
        <f>'Section 11 chart data'!$E$264</f>
        <v>0</v>
      </c>
      <c r="J15" s="110">
        <f>'Section 11 chart data'!$G$281</f>
        <v>0</v>
      </c>
      <c r="K15" s="111">
        <f>'Section 11 chart data'!$H$281</f>
        <v>89.15</v>
      </c>
      <c r="L15" s="110">
        <f>'Section 11 chart data'!$F$264</f>
        <v>0</v>
      </c>
      <c r="M15" s="110">
        <f>'Section 11 chart data'!$I$281</f>
        <v>0</v>
      </c>
      <c r="N15" s="111">
        <f>'Section 11 chart data'!$J$281</f>
        <v>89.15</v>
      </c>
      <c r="O15" s="110">
        <f>'Section 11 chart data'!$G$264</f>
        <v>0</v>
      </c>
      <c r="P15" s="110">
        <f>'Section 11 chart data'!$K$281</f>
        <v>0</v>
      </c>
      <c r="Q15" s="111">
        <f>'Section 11 chart data'!$L$281</f>
        <v>89.15</v>
      </c>
      <c r="R15" s="110">
        <f>'Section 11 chart data'!$H$264</f>
        <v>0</v>
      </c>
      <c r="S15" s="110">
        <f>'Section 11 chart data'!$M$281</f>
        <v>0</v>
      </c>
      <c r="T15" s="111">
        <f>'Section 11 chart data'!$N$281</f>
        <v>89.15</v>
      </c>
      <c r="U15" s="110">
        <f>'Section 11 chart data'!$I$264</f>
        <v>0</v>
      </c>
      <c r="V15" s="110">
        <f>'Section 11 chart data'!$O$281</f>
        <v>0</v>
      </c>
      <c r="W15" s="111">
        <f>'Section 11 chart data'!$P$281</f>
        <v>89.15</v>
      </c>
      <c r="X15" s="110">
        <f>'Section 11 chart data'!$J$264</f>
        <v>0</v>
      </c>
      <c r="Y15" s="110">
        <f>'Section 11 chart data'!$Q$281</f>
        <v>0</v>
      </c>
      <c r="Z15" s="111">
        <f>'Section 11 chart data'!$R$281</f>
        <v>89.15</v>
      </c>
      <c r="AA15" s="110">
        <f>'Section 11 chart data'!$K$264</f>
        <v>0</v>
      </c>
      <c r="AB15" s="110">
        <f>'Section 11 chart data'!$S$281</f>
        <v>0</v>
      </c>
      <c r="AC15" s="111">
        <f>'Section 11 chart data'!$T$281</f>
        <v>89.15</v>
      </c>
      <c r="AD15" s="110">
        <f>'Section 11 chart data'!$L$264</f>
        <v>0</v>
      </c>
      <c r="AE15" s="110">
        <f>'Section 11 chart data'!$U$281</f>
        <v>0</v>
      </c>
      <c r="AF15" s="111">
        <f>'Section 11 chart data'!$V$281</f>
        <v>89.15</v>
      </c>
      <c r="AG15" s="110">
        <f>'Section 11 chart data'!$M$264</f>
        <v>0</v>
      </c>
      <c r="AH15" s="110">
        <f>'Section 11 chart data'!$W$281</f>
        <v>0</v>
      </c>
      <c r="AI15" s="112">
        <f>'Section 11 chart data'!$X$281</f>
        <v>89.15</v>
      </c>
    </row>
    <row r="16" spans="2:35" ht="15" customHeight="1" x14ac:dyDescent="0.2">
      <c r="B16" s="109" t="s">
        <v>100</v>
      </c>
      <c r="C16" s="110">
        <f>'Section 11 chart data'!$C$265</f>
        <v>0.32700000000000001</v>
      </c>
      <c r="D16" s="110">
        <f>'Section 11 chart data'!$C$282</f>
        <v>5.3209999999999997</v>
      </c>
      <c r="E16" s="111">
        <f>'Section 11 chart data'!$D$282</f>
        <v>16.23</v>
      </c>
      <c r="F16" s="110">
        <f>'Section 11 chart data'!$D$265</f>
        <v>0.27900000000000003</v>
      </c>
      <c r="G16" s="110">
        <f>'Section 11 chart data'!$E$282</f>
        <v>6.63</v>
      </c>
      <c r="H16" s="111">
        <f>'Section 11 chart data'!$F$282</f>
        <v>15.95</v>
      </c>
      <c r="I16" s="110">
        <f>'Section 11 chart data'!$E$265</f>
        <v>0.23799999999999999</v>
      </c>
      <c r="J16" s="110">
        <f>'Section 11 chart data'!$G$282</f>
        <v>6.8810000000000002</v>
      </c>
      <c r="K16" s="111">
        <f>'Section 11 chart data'!$H$282</f>
        <v>16.88</v>
      </c>
      <c r="L16" s="110">
        <f>'Section 11 chart data'!$F$265</f>
        <v>0.20399999999999999</v>
      </c>
      <c r="M16" s="110">
        <f>'Section 11 chart data'!$I$282</f>
        <v>6.7270000000000003</v>
      </c>
      <c r="N16" s="111">
        <f>'Section 11 chart data'!$J$282</f>
        <v>16.079999999999998</v>
      </c>
      <c r="O16" s="110">
        <f>'Section 11 chart data'!$G$265</f>
        <v>0.17699999999999999</v>
      </c>
      <c r="P16" s="110">
        <f>'Section 11 chart data'!$K$282</f>
        <v>6.6630000000000003</v>
      </c>
      <c r="Q16" s="111">
        <f>'Section 11 chart data'!$L$282</f>
        <v>16.84</v>
      </c>
      <c r="R16" s="110">
        <f>'Section 11 chart data'!$H$265</f>
        <v>0.155</v>
      </c>
      <c r="S16" s="110">
        <f>'Section 11 chart data'!$M$282</f>
        <v>6.4809999999999999</v>
      </c>
      <c r="T16" s="111">
        <f>'Section 11 chart data'!$N$282</f>
        <v>17.940000000000001</v>
      </c>
      <c r="U16" s="110">
        <f>'Section 11 chart data'!$I$265</f>
        <v>0.13500000000000001</v>
      </c>
      <c r="V16" s="110">
        <f>'Section 11 chart data'!$O$282</f>
        <v>6.0039999999999996</v>
      </c>
      <c r="W16" s="111">
        <f>'Section 11 chart data'!$P$282</f>
        <v>19.11</v>
      </c>
      <c r="X16" s="110">
        <f>'Section 11 chart data'!$J$265</f>
        <v>0.11700000000000001</v>
      </c>
      <c r="Y16" s="110">
        <f>'Section 11 chart data'!$Q$282</f>
        <v>5.2270000000000003</v>
      </c>
      <c r="Z16" s="111">
        <f>'Section 11 chart data'!$R$282</f>
        <v>20.39</v>
      </c>
      <c r="AA16" s="110">
        <f>'Section 11 chart data'!$K$265</f>
        <v>0.10199999999999999</v>
      </c>
      <c r="AB16" s="110">
        <f>'Section 11 chart data'!$S$282</f>
        <v>4.6459999999999999</v>
      </c>
      <c r="AC16" s="111">
        <f>'Section 11 chart data'!$T$282</f>
        <v>21.09</v>
      </c>
      <c r="AD16" s="110">
        <f>'Section 11 chart data'!$L$265</f>
        <v>0.09</v>
      </c>
      <c r="AE16" s="110">
        <f>'Section 11 chart data'!$U$282</f>
        <v>4.1029999999999998</v>
      </c>
      <c r="AF16" s="111">
        <f>'Section 11 chart data'!$V$282</f>
        <v>21.3</v>
      </c>
      <c r="AG16" s="110">
        <f>'Section 11 chart data'!$M$265</f>
        <v>7.9000000000000001E-2</v>
      </c>
      <c r="AH16" s="110">
        <f>'Section 11 chart data'!$W$282</f>
        <v>3.1030000000000002</v>
      </c>
      <c r="AI16" s="112">
        <f>'Section 11 chart data'!$X$282</f>
        <v>15.98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4.4219999999999997</v>
      </c>
      <c r="E17" s="111">
        <f>'Section 11 chart data'!$D$283</f>
        <v>21.79</v>
      </c>
      <c r="F17" s="110">
        <f>'Section 11 chart data'!$D$266</f>
        <v>0</v>
      </c>
      <c r="G17" s="110">
        <f>'Section 11 chart data'!$E$283</f>
        <v>5.8879999999999999</v>
      </c>
      <c r="H17" s="111">
        <f>'Section 11 chart data'!$F$283</f>
        <v>18.61</v>
      </c>
      <c r="I17" s="110">
        <f>'Section 11 chart data'!$E$266</f>
        <v>0</v>
      </c>
      <c r="J17" s="110">
        <f>'Section 11 chart data'!$G$283</f>
        <v>7.0860000000000003</v>
      </c>
      <c r="K17" s="111">
        <f>'Section 11 chart data'!$H$283</f>
        <v>17.420000000000002</v>
      </c>
      <c r="L17" s="110">
        <f>'Section 11 chart data'!$F$266</f>
        <v>0</v>
      </c>
      <c r="M17" s="110">
        <f>'Section 11 chart data'!$I$283</f>
        <v>7.76</v>
      </c>
      <c r="N17" s="111">
        <f>'Section 11 chart data'!$J$283</f>
        <v>16.84</v>
      </c>
      <c r="O17" s="110">
        <f>'Section 11 chart data'!$G$266</f>
        <v>0</v>
      </c>
      <c r="P17" s="110">
        <f>'Section 11 chart data'!$K$283</f>
        <v>8.141</v>
      </c>
      <c r="Q17" s="111">
        <f>'Section 11 chart data'!$L$283</f>
        <v>16.91</v>
      </c>
      <c r="R17" s="110">
        <f>'Section 11 chart data'!$H$266</f>
        <v>0</v>
      </c>
      <c r="S17" s="110">
        <f>'Section 11 chart data'!$M$283</f>
        <v>8.2880000000000003</v>
      </c>
      <c r="T17" s="111">
        <f>'Section 11 chart data'!$N$283</f>
        <v>17.149999999999999</v>
      </c>
      <c r="U17" s="110">
        <f>'Section 11 chart data'!$I$266</f>
        <v>0</v>
      </c>
      <c r="V17" s="110">
        <f>'Section 11 chart data'!$O$283</f>
        <v>8.1669999999999998</v>
      </c>
      <c r="W17" s="111">
        <f>'Section 11 chart data'!$P$283</f>
        <v>17.36</v>
      </c>
      <c r="X17" s="110">
        <f>'Section 11 chart data'!$J$266</f>
        <v>0</v>
      </c>
      <c r="Y17" s="110">
        <f>'Section 11 chart data'!$Q$283</f>
        <v>7.8890000000000002</v>
      </c>
      <c r="Z17" s="111">
        <f>'Section 11 chart data'!$R$283</f>
        <v>17.329999999999998</v>
      </c>
      <c r="AA17" s="110">
        <f>'Section 11 chart data'!$K$266</f>
        <v>0</v>
      </c>
      <c r="AB17" s="110">
        <f>'Section 11 chart data'!$S$283</f>
        <v>7.585</v>
      </c>
      <c r="AC17" s="111">
        <f>'Section 11 chart data'!$T$283</f>
        <v>17.309999999999999</v>
      </c>
      <c r="AD17" s="110">
        <f>'Section 11 chart data'!$L$266</f>
        <v>0</v>
      </c>
      <c r="AE17" s="110">
        <f>'Section 11 chart data'!$U$283</f>
        <v>7.0250000000000004</v>
      </c>
      <c r="AF17" s="111">
        <f>'Section 11 chart data'!$V$283</f>
        <v>17.47</v>
      </c>
      <c r="AG17" s="110">
        <f>'Section 11 chart data'!$M$266</f>
        <v>0</v>
      </c>
      <c r="AH17" s="110">
        <f>'Section 11 chart data'!$W$283</f>
        <v>6.5229999999999997</v>
      </c>
      <c r="AI17" s="112">
        <f>'Section 11 chart data'!$X$283</f>
        <v>17.14</v>
      </c>
    </row>
    <row r="18" spans="2:35" ht="15" customHeight="1" x14ac:dyDescent="0.2">
      <c r="B18" s="109" t="s">
        <v>102</v>
      </c>
      <c r="C18" s="110">
        <f>'Section 11 chart data'!$C$267</f>
        <v>5.8999999999999997E-2</v>
      </c>
      <c r="D18" s="110">
        <f>'Section 11 chart data'!$C$284</f>
        <v>15.135999999999999</v>
      </c>
      <c r="E18" s="111">
        <f>'Section 11 chart data'!$D$284</f>
        <v>22.59</v>
      </c>
      <c r="F18" s="110">
        <f>'Section 11 chart data'!$D$267</f>
        <v>5.5E-2</v>
      </c>
      <c r="G18" s="110">
        <f>'Section 11 chart data'!$E$284</f>
        <v>14.875</v>
      </c>
      <c r="H18" s="111">
        <f>'Section 11 chart data'!$F$284</f>
        <v>22.06</v>
      </c>
      <c r="I18" s="110">
        <f>'Section 11 chart data'!$E$267</f>
        <v>5.8000000000000003E-2</v>
      </c>
      <c r="J18" s="110">
        <f>'Section 11 chart data'!$G$284</f>
        <v>14.106999999999999</v>
      </c>
      <c r="K18" s="111">
        <f>'Section 11 chart data'!$H$284</f>
        <v>21.23</v>
      </c>
      <c r="L18" s="110">
        <f>'Section 11 chart data'!$F$267</f>
        <v>6.7000000000000004E-2</v>
      </c>
      <c r="M18" s="110">
        <f>'Section 11 chart data'!$I$284</f>
        <v>13.441000000000001</v>
      </c>
      <c r="N18" s="111">
        <f>'Section 11 chart data'!$J$284</f>
        <v>20.38</v>
      </c>
      <c r="O18" s="110">
        <f>'Section 11 chart data'!$G$267</f>
        <v>7.8E-2</v>
      </c>
      <c r="P18" s="110">
        <f>'Section 11 chart data'!$K$284</f>
        <v>12.521000000000001</v>
      </c>
      <c r="Q18" s="111">
        <f>'Section 11 chart data'!$L$284</f>
        <v>19.48</v>
      </c>
      <c r="R18" s="110">
        <f>'Section 11 chart data'!$H$267</f>
        <v>7.4999999999999997E-2</v>
      </c>
      <c r="S18" s="110">
        <f>'Section 11 chart data'!$M$284</f>
        <v>12.771000000000001</v>
      </c>
      <c r="T18" s="111">
        <f>'Section 11 chart data'!$N$284</f>
        <v>18.66</v>
      </c>
      <c r="U18" s="110">
        <f>'Section 11 chart data'!$I$267</f>
        <v>6.8000000000000005E-2</v>
      </c>
      <c r="V18" s="110">
        <f>'Section 11 chart data'!$O$284</f>
        <v>13.013</v>
      </c>
      <c r="W18" s="111">
        <f>'Section 11 chart data'!$P$284</f>
        <v>19.52</v>
      </c>
      <c r="X18" s="110">
        <f>'Section 11 chart data'!$J$267</f>
        <v>7.1999999999999995E-2</v>
      </c>
      <c r="Y18" s="110">
        <f>'Section 11 chart data'!$Q$284</f>
        <v>11.869</v>
      </c>
      <c r="Z18" s="111">
        <f>'Section 11 chart data'!$R$284</f>
        <v>20.239999999999998</v>
      </c>
      <c r="AA18" s="110">
        <f>'Section 11 chart data'!$K$267</f>
        <v>6.2E-2</v>
      </c>
      <c r="AB18" s="110">
        <f>'Section 11 chart data'!$S$284</f>
        <v>10.465999999999999</v>
      </c>
      <c r="AC18" s="111">
        <f>'Section 11 chart data'!$T$284</f>
        <v>20.190000000000001</v>
      </c>
      <c r="AD18" s="110">
        <f>'Section 11 chart data'!$L$267</f>
        <v>5.1999999999999998E-2</v>
      </c>
      <c r="AE18" s="110">
        <f>'Section 11 chart data'!$U$284</f>
        <v>9.2669999999999995</v>
      </c>
      <c r="AF18" s="111">
        <f>'Section 11 chart data'!$V$284</f>
        <v>19.920000000000002</v>
      </c>
      <c r="AG18" s="110">
        <f>'Section 11 chart data'!$M$267</f>
        <v>4.5999999999999999E-2</v>
      </c>
      <c r="AH18" s="110">
        <f>'Section 11 chart data'!$W$284</f>
        <v>8.2110000000000003</v>
      </c>
      <c r="AI18" s="112">
        <f>'Section 11 chart data'!$X$284</f>
        <v>19.48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8.7370000000000001</v>
      </c>
      <c r="E19" s="111">
        <f>'Section 11 chart data'!$D$285</f>
        <v>22.04</v>
      </c>
      <c r="F19" s="110">
        <f>'Section 11 chart data'!$D$268</f>
        <v>0</v>
      </c>
      <c r="G19" s="110">
        <f>'Section 11 chart data'!$E$285</f>
        <v>10.226000000000001</v>
      </c>
      <c r="H19" s="111">
        <f>'Section 11 chart data'!$F$285</f>
        <v>20.52</v>
      </c>
      <c r="I19" s="110">
        <f>'Section 11 chart data'!$E$268</f>
        <v>2E-3</v>
      </c>
      <c r="J19" s="110">
        <f>'Section 11 chart data'!$G$285</f>
        <v>11.537000000000001</v>
      </c>
      <c r="K19" s="111">
        <f>'Section 11 chart data'!$H$285</f>
        <v>20.079999999999998</v>
      </c>
      <c r="L19" s="110">
        <f>'Section 11 chart data'!$F$268</f>
        <v>3.0000000000000001E-3</v>
      </c>
      <c r="M19" s="110">
        <f>'Section 11 chart data'!$I$285</f>
        <v>12.083</v>
      </c>
      <c r="N19" s="111">
        <f>'Section 11 chart data'!$J$285</f>
        <v>19.93</v>
      </c>
      <c r="O19" s="110">
        <f>'Section 11 chart data'!$G$268</f>
        <v>5.0000000000000001E-3</v>
      </c>
      <c r="P19" s="110">
        <f>'Section 11 chart data'!$K$285</f>
        <v>12.422000000000001</v>
      </c>
      <c r="Q19" s="111">
        <f>'Section 11 chart data'!$L$285</f>
        <v>20.09</v>
      </c>
      <c r="R19" s="110">
        <f>'Section 11 chart data'!$H$268</f>
        <v>6.0000000000000001E-3</v>
      </c>
      <c r="S19" s="110">
        <f>'Section 11 chart data'!$M$285</f>
        <v>12.364000000000001</v>
      </c>
      <c r="T19" s="111">
        <f>'Section 11 chart data'!$N$285</f>
        <v>20.18</v>
      </c>
      <c r="U19" s="110">
        <f>'Section 11 chart data'!$I$268</f>
        <v>7.0000000000000001E-3</v>
      </c>
      <c r="V19" s="110">
        <f>'Section 11 chart data'!$O$285</f>
        <v>11.936999999999999</v>
      </c>
      <c r="W19" s="111">
        <f>'Section 11 chart data'!$P$285</f>
        <v>20.22</v>
      </c>
      <c r="X19" s="110">
        <f>'Section 11 chart data'!$J$268</f>
        <v>7.0000000000000001E-3</v>
      </c>
      <c r="Y19" s="110">
        <f>'Section 11 chart data'!$Q$285</f>
        <v>11.273999999999999</v>
      </c>
      <c r="Z19" s="111">
        <f>'Section 11 chart data'!$R$285</f>
        <v>20.25</v>
      </c>
      <c r="AA19" s="110">
        <f>'Section 11 chart data'!$K$268</f>
        <v>7.0000000000000001E-3</v>
      </c>
      <c r="AB19" s="110">
        <f>'Section 11 chart data'!$S$285</f>
        <v>10.629</v>
      </c>
      <c r="AC19" s="111">
        <f>'Section 11 chart data'!$T$285</f>
        <v>20.28</v>
      </c>
      <c r="AD19" s="110">
        <f>'Section 11 chart data'!$L$268</f>
        <v>7.0000000000000001E-3</v>
      </c>
      <c r="AE19" s="110">
        <f>'Section 11 chart data'!$U$285</f>
        <v>9.9540000000000006</v>
      </c>
      <c r="AF19" s="111">
        <f>'Section 11 chart data'!$V$285</f>
        <v>20.28</v>
      </c>
      <c r="AG19" s="110">
        <f>'Section 11 chart data'!$M$268</f>
        <v>7.0000000000000001E-3</v>
      </c>
      <c r="AH19" s="110">
        <f>'Section 11 chart data'!$W$285</f>
        <v>9.282</v>
      </c>
      <c r="AI19" s="112">
        <f>'Section 11 chart data'!$X$285</f>
        <v>20.28</v>
      </c>
    </row>
    <row r="20" spans="2:35" ht="15" customHeight="1" x14ac:dyDescent="0.2">
      <c r="B20" s="113" t="s">
        <v>104</v>
      </c>
      <c r="C20" s="114">
        <f>'Section 11 chart data'!$C$269</f>
        <v>2.415</v>
      </c>
      <c r="D20" s="114">
        <f>'Section 11 chart data'!$C$286</f>
        <v>10.808999999999999</v>
      </c>
      <c r="E20" s="115">
        <f>'Section 11 chart data'!$D$286</f>
        <v>13.26</v>
      </c>
      <c r="F20" s="114">
        <f>'Section 11 chart data'!$D$269</f>
        <v>2.976</v>
      </c>
      <c r="G20" s="114">
        <f>'Section 11 chart data'!$E$286</f>
        <v>15.022</v>
      </c>
      <c r="H20" s="115">
        <f>'Section 11 chart data'!$F$286</f>
        <v>12.02</v>
      </c>
      <c r="I20" s="114">
        <f>'Section 11 chart data'!$E$269</f>
        <v>3.4140000000000001</v>
      </c>
      <c r="J20" s="114">
        <f>'Section 11 chart data'!$G$286</f>
        <v>21.088999999999999</v>
      </c>
      <c r="K20" s="115">
        <f>'Section 11 chart data'!$H$286</f>
        <v>12.21</v>
      </c>
      <c r="L20" s="114">
        <f>'Section 11 chart data'!$F$269</f>
        <v>3.79</v>
      </c>
      <c r="M20" s="114">
        <f>'Section 11 chart data'!$I$286</f>
        <v>23.077000000000002</v>
      </c>
      <c r="N20" s="115">
        <f>'Section 11 chart data'!$J$286</f>
        <v>13.56</v>
      </c>
      <c r="O20" s="114">
        <f>'Section 11 chart data'!$G$269</f>
        <v>3.7770000000000001</v>
      </c>
      <c r="P20" s="114">
        <f>'Section 11 chart data'!$K$286</f>
        <v>23.728999999999999</v>
      </c>
      <c r="Q20" s="115">
        <f>'Section 11 chart data'!$L$286</f>
        <v>13.71</v>
      </c>
      <c r="R20" s="114">
        <f>'Section 11 chart data'!$H$269</f>
        <v>3.3180000000000001</v>
      </c>
      <c r="S20" s="114">
        <f>'Section 11 chart data'!$M$286</f>
        <v>23.76</v>
      </c>
      <c r="T20" s="115">
        <f>'Section 11 chart data'!$N$286</f>
        <v>13.81</v>
      </c>
      <c r="U20" s="114">
        <f>'Section 11 chart data'!$I$269</f>
        <v>2.835</v>
      </c>
      <c r="V20" s="114">
        <f>'Section 11 chart data'!$O$286</f>
        <v>22.882000000000001</v>
      </c>
      <c r="W20" s="115">
        <f>'Section 11 chart data'!$P$286</f>
        <v>13.89</v>
      </c>
      <c r="X20" s="114">
        <f>'Section 11 chart data'!$J$269</f>
        <v>2.3759999999999999</v>
      </c>
      <c r="Y20" s="114">
        <f>'Section 11 chart data'!$Q$286</f>
        <v>21.904</v>
      </c>
      <c r="Z20" s="115">
        <f>'Section 11 chart data'!$R$286</f>
        <v>14.05</v>
      </c>
      <c r="AA20" s="114">
        <f>'Section 11 chart data'!$K$269</f>
        <v>1.972</v>
      </c>
      <c r="AB20" s="114">
        <f>'Section 11 chart data'!$S$286</f>
        <v>20.491</v>
      </c>
      <c r="AC20" s="115">
        <f>'Section 11 chart data'!$T$286</f>
        <v>14.2</v>
      </c>
      <c r="AD20" s="114">
        <f>'Section 11 chart data'!$L$269</f>
        <v>1.6659999999999999</v>
      </c>
      <c r="AE20" s="114">
        <f>'Section 11 chart data'!$U$286</f>
        <v>19.346</v>
      </c>
      <c r="AF20" s="115">
        <f>'Section 11 chart data'!$V$286</f>
        <v>14.17</v>
      </c>
      <c r="AG20" s="114">
        <f>'Section 11 chart data'!$M$269</f>
        <v>1.48</v>
      </c>
      <c r="AH20" s="114">
        <f>'Section 11 chart data'!$W$286</f>
        <v>18.201000000000001</v>
      </c>
      <c r="AI20" s="116">
        <f>'Section 11 chart data'!$X$286</f>
        <v>14.19</v>
      </c>
    </row>
    <row r="23" spans="2:35" ht="15" customHeight="1" x14ac:dyDescent="0.2">
      <c r="B23" s="966" t="s">
        <v>77</v>
      </c>
      <c r="C23" s="958" t="s">
        <v>331</v>
      </c>
      <c r="D23" s="958"/>
      <c r="E23" s="958"/>
      <c r="F23" s="958" t="s">
        <v>222</v>
      </c>
      <c r="G23" s="958"/>
      <c r="H23" s="950"/>
    </row>
    <row r="24" spans="2:35" ht="15" customHeight="1" x14ac:dyDescent="0.2">
      <c r="B24" s="967"/>
      <c r="C24" s="321" t="s">
        <v>78</v>
      </c>
      <c r="D24" s="959" t="s">
        <v>79</v>
      </c>
      <c r="E24" s="959"/>
      <c r="F24" s="694" t="s">
        <v>78</v>
      </c>
      <c r="G24" s="959" t="s">
        <v>79</v>
      </c>
      <c r="H24" s="953"/>
    </row>
    <row r="25" spans="2:35" ht="30" customHeight="1" x14ac:dyDescent="0.2">
      <c r="B25" s="967"/>
      <c r="C25" s="960" t="s">
        <v>748</v>
      </c>
      <c r="D25" s="960"/>
      <c r="E25" s="16" t="s">
        <v>82</v>
      </c>
      <c r="F25" s="960" t="s">
        <v>748</v>
      </c>
      <c r="G25" s="960"/>
      <c r="H25" s="17" t="s">
        <v>82</v>
      </c>
    </row>
    <row r="26" spans="2:35" ht="15" customHeight="1" x14ac:dyDescent="0.2">
      <c r="B26" s="143" t="str">
        <f>Index!$B$4</f>
        <v>Cumbria and Lancashire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6.4960000000000004</v>
      </c>
      <c r="D27" s="108">
        <f>$D$9</f>
        <v>160.512</v>
      </c>
      <c r="E27" s="119">
        <f>$E$9</f>
        <v>6.59</v>
      </c>
      <c r="F27" s="108">
        <f>$F$9</f>
        <v>7.2140000000000004</v>
      </c>
      <c r="G27" s="108">
        <f>$G$9</f>
        <v>176.345</v>
      </c>
      <c r="H27" s="119">
        <f>$H$9</f>
        <v>4.8499999999999996</v>
      </c>
    </row>
    <row r="28" spans="2:35" ht="15" customHeight="1" x14ac:dyDescent="0.2">
      <c r="B28" s="109" t="s">
        <v>94</v>
      </c>
      <c r="C28" s="110">
        <f>$C$10</f>
        <v>1.0229999999999999</v>
      </c>
      <c r="D28" s="110">
        <f>$D$10</f>
        <v>40.354999999999997</v>
      </c>
      <c r="E28" s="111">
        <f>$E$10</f>
        <v>10.72</v>
      </c>
      <c r="F28" s="110">
        <f>$F$10</f>
        <v>0.98399999999999999</v>
      </c>
      <c r="G28" s="110">
        <f>$G$10</f>
        <v>37.033999999999999</v>
      </c>
      <c r="H28" s="111">
        <f>$H$10</f>
        <v>10.27</v>
      </c>
    </row>
    <row r="29" spans="2:35" ht="15" customHeight="1" x14ac:dyDescent="0.2">
      <c r="B29" s="109" t="s">
        <v>95</v>
      </c>
      <c r="C29" s="110">
        <f>$C$11</f>
        <v>0.93600000000000005</v>
      </c>
      <c r="D29" s="110">
        <f>$D$11</f>
        <v>14.263999999999999</v>
      </c>
      <c r="E29" s="111">
        <f>$E$11</f>
        <v>33.229999999999997</v>
      </c>
      <c r="F29" s="110">
        <f>$F$11</f>
        <v>0.91200000000000003</v>
      </c>
      <c r="G29" s="110">
        <f>$G$11</f>
        <v>17.696999999999999</v>
      </c>
      <c r="H29" s="111">
        <f>$H$11</f>
        <v>19.82</v>
      </c>
    </row>
    <row r="30" spans="2:35" ht="15" customHeight="1" x14ac:dyDescent="0.2">
      <c r="B30" s="109" t="s">
        <v>96</v>
      </c>
      <c r="C30" s="110">
        <f>$C$12</f>
        <v>0.105</v>
      </c>
      <c r="D30" s="110">
        <f>$D$12</f>
        <v>11.346</v>
      </c>
      <c r="E30" s="111">
        <f>$E$12</f>
        <v>43.68</v>
      </c>
      <c r="F30" s="110">
        <f>$F$12</f>
        <v>0.09</v>
      </c>
      <c r="G30" s="110">
        <f>$G$12</f>
        <v>14.291</v>
      </c>
      <c r="H30" s="111">
        <f>$H$12</f>
        <v>24.02</v>
      </c>
    </row>
    <row r="31" spans="2:35" ht="15" customHeight="1" x14ac:dyDescent="0.2">
      <c r="B31" s="109" t="s">
        <v>97</v>
      </c>
      <c r="C31" s="110">
        <f>$C$13</f>
        <v>0.28399999999999997</v>
      </c>
      <c r="D31" s="110">
        <f>$D$13</f>
        <v>14.202</v>
      </c>
      <c r="E31" s="111">
        <f>$E$13</f>
        <v>20.329999999999998</v>
      </c>
      <c r="F31" s="110">
        <f>$F$13</f>
        <v>0.27100000000000002</v>
      </c>
      <c r="G31" s="110">
        <f>$G$13</f>
        <v>16.809999999999999</v>
      </c>
      <c r="H31" s="111">
        <f>$H$13</f>
        <v>15.18</v>
      </c>
    </row>
    <row r="32" spans="2:35" ht="15" customHeight="1" x14ac:dyDescent="0.2">
      <c r="B32" s="109" t="s">
        <v>98</v>
      </c>
      <c r="C32" s="110">
        <f>$C$14</f>
        <v>1.3460000000000001</v>
      </c>
      <c r="D32" s="110">
        <f>$D$14</f>
        <v>35.887</v>
      </c>
      <c r="E32" s="111">
        <f>$E$14</f>
        <v>12.05</v>
      </c>
      <c r="F32" s="110">
        <f>$F$14</f>
        <v>1.6459999999999999</v>
      </c>
      <c r="G32" s="110">
        <f>$G$14</f>
        <v>37.625999999999998</v>
      </c>
      <c r="H32" s="111">
        <f>$H$14</f>
        <v>11.9</v>
      </c>
    </row>
    <row r="33" spans="2:8" ht="15" customHeight="1" x14ac:dyDescent="0.2">
      <c r="B33" s="109" t="s">
        <v>248</v>
      </c>
      <c r="C33" s="110">
        <f>$C$15</f>
        <v>0</v>
      </c>
      <c r="D33" s="110">
        <f>$D$15</f>
        <v>0</v>
      </c>
      <c r="E33" s="111">
        <f>$E$15</f>
        <v>89.15</v>
      </c>
      <c r="F33" s="110">
        <f>$F$15</f>
        <v>0</v>
      </c>
      <c r="G33" s="110">
        <f>$G$15</f>
        <v>0</v>
      </c>
      <c r="H33" s="111">
        <f>$H$15</f>
        <v>89.15</v>
      </c>
    </row>
    <row r="34" spans="2:8" ht="15" customHeight="1" x14ac:dyDescent="0.2">
      <c r="B34" s="109" t="s">
        <v>100</v>
      </c>
      <c r="C34" s="110">
        <f>$C$16</f>
        <v>0.32700000000000001</v>
      </c>
      <c r="D34" s="110">
        <f>$D$16</f>
        <v>5.3209999999999997</v>
      </c>
      <c r="E34" s="111">
        <f>$E$16</f>
        <v>16.23</v>
      </c>
      <c r="F34" s="110">
        <f>$F$16</f>
        <v>0.27900000000000003</v>
      </c>
      <c r="G34" s="110">
        <f>$G$16</f>
        <v>6.63</v>
      </c>
      <c r="H34" s="111">
        <f>$H$16</f>
        <v>15.95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4.4219999999999997</v>
      </c>
      <c r="E35" s="111">
        <f>$E$17</f>
        <v>21.79</v>
      </c>
      <c r="F35" s="110">
        <f>$F$17</f>
        <v>0</v>
      </c>
      <c r="G35" s="110">
        <f>$G$17</f>
        <v>5.8879999999999999</v>
      </c>
      <c r="H35" s="111">
        <f>$H$17</f>
        <v>18.61</v>
      </c>
    </row>
    <row r="36" spans="2:8" ht="15" customHeight="1" x14ac:dyDescent="0.2">
      <c r="B36" s="109" t="s">
        <v>102</v>
      </c>
      <c r="C36" s="110">
        <f>$C$18</f>
        <v>5.8999999999999997E-2</v>
      </c>
      <c r="D36" s="110">
        <f>$D$18</f>
        <v>15.135999999999999</v>
      </c>
      <c r="E36" s="111">
        <f>$E$18</f>
        <v>22.59</v>
      </c>
      <c r="F36" s="110">
        <f>$F$18</f>
        <v>5.5E-2</v>
      </c>
      <c r="G36" s="110">
        <f>$G$18</f>
        <v>14.875</v>
      </c>
      <c r="H36" s="111">
        <f>$H$18</f>
        <v>22.06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8.7370000000000001</v>
      </c>
      <c r="E37" s="111">
        <f>$E$19</f>
        <v>22.04</v>
      </c>
      <c r="F37" s="110">
        <f>$F$19</f>
        <v>0</v>
      </c>
      <c r="G37" s="110">
        <f>$G$19</f>
        <v>10.226000000000001</v>
      </c>
      <c r="H37" s="111">
        <f>$H$19</f>
        <v>20.52</v>
      </c>
    </row>
    <row r="38" spans="2:8" ht="15" customHeight="1" x14ac:dyDescent="0.2">
      <c r="B38" s="113" t="s">
        <v>104</v>
      </c>
      <c r="C38" s="114">
        <f>$C$20</f>
        <v>2.415</v>
      </c>
      <c r="D38" s="114">
        <f>$D$20</f>
        <v>10.808999999999999</v>
      </c>
      <c r="E38" s="115">
        <f>$E$20</f>
        <v>13.26</v>
      </c>
      <c r="F38" s="114">
        <f>$F$20</f>
        <v>2.976</v>
      </c>
      <c r="G38" s="114">
        <f>$G$20</f>
        <v>15.022</v>
      </c>
      <c r="H38" s="115">
        <f>$H$20</f>
        <v>12.02</v>
      </c>
    </row>
    <row r="41" spans="2:8" ht="15" customHeight="1" x14ac:dyDescent="0.2">
      <c r="B41" s="966" t="s">
        <v>77</v>
      </c>
      <c r="C41" s="958" t="s">
        <v>225</v>
      </c>
      <c r="D41" s="958"/>
      <c r="E41" s="958"/>
      <c r="F41" s="958" t="s">
        <v>226</v>
      </c>
      <c r="G41" s="958"/>
      <c r="H41" s="950"/>
    </row>
    <row r="42" spans="2:8" ht="15" customHeight="1" x14ac:dyDescent="0.2">
      <c r="B42" s="967"/>
      <c r="C42" s="321" t="s">
        <v>78</v>
      </c>
      <c r="D42" s="959" t="s">
        <v>79</v>
      </c>
      <c r="E42" s="959"/>
      <c r="F42" s="694" t="s">
        <v>78</v>
      </c>
      <c r="G42" s="959" t="s">
        <v>79</v>
      </c>
      <c r="H42" s="953"/>
    </row>
    <row r="43" spans="2:8" ht="30" customHeight="1" x14ac:dyDescent="0.2">
      <c r="B43" s="967"/>
      <c r="C43" s="960" t="s">
        <v>748</v>
      </c>
      <c r="D43" s="960"/>
      <c r="E43" s="16" t="s">
        <v>82</v>
      </c>
      <c r="F43" s="960" t="s">
        <v>748</v>
      </c>
      <c r="G43" s="960"/>
      <c r="H43" s="17" t="s">
        <v>82</v>
      </c>
    </row>
    <row r="44" spans="2:8" ht="15" customHeight="1" x14ac:dyDescent="0.2">
      <c r="B44" s="143" t="str">
        <f>Index!$B$4</f>
        <v>Cumbria and Lancashire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7.9779999999999998</v>
      </c>
      <c r="D45" s="108">
        <f>$J$9</f>
        <v>187.79</v>
      </c>
      <c r="E45" s="119">
        <f>$K$9</f>
        <v>4.47</v>
      </c>
      <c r="F45" s="108">
        <f>$L$9</f>
        <v>9.15</v>
      </c>
      <c r="G45" s="108">
        <f>$M$9</f>
        <v>188.68600000000001</v>
      </c>
      <c r="H45" s="119">
        <f>$N$9</f>
        <v>4.4400000000000004</v>
      </c>
    </row>
    <row r="46" spans="2:8" ht="15" customHeight="1" x14ac:dyDescent="0.2">
      <c r="B46" s="109" t="s">
        <v>94</v>
      </c>
      <c r="C46" s="110">
        <f>$I$10</f>
        <v>0.97199999999999998</v>
      </c>
      <c r="D46" s="110">
        <f>$J$10</f>
        <v>35.265999999999998</v>
      </c>
      <c r="E46" s="111">
        <f>$K$10</f>
        <v>10.29</v>
      </c>
      <c r="F46" s="110">
        <f>$L$10</f>
        <v>1.071</v>
      </c>
      <c r="G46" s="110">
        <f>$M$10</f>
        <v>35.853000000000002</v>
      </c>
      <c r="H46" s="111">
        <f>$N$10</f>
        <v>10.220000000000001</v>
      </c>
    </row>
    <row r="47" spans="2:8" ht="15" customHeight="1" x14ac:dyDescent="0.2">
      <c r="B47" s="109" t="s">
        <v>95</v>
      </c>
      <c r="C47" s="110">
        <f>$I$11</f>
        <v>0.90600000000000003</v>
      </c>
      <c r="D47" s="110">
        <f>$J$11</f>
        <v>19.167999999999999</v>
      </c>
      <c r="E47" s="111">
        <f>$K$11</f>
        <v>18.309999999999999</v>
      </c>
      <c r="F47" s="110">
        <f>$L$11</f>
        <v>0.95099999999999996</v>
      </c>
      <c r="G47" s="110">
        <f>$M$11</f>
        <v>19.280999999999999</v>
      </c>
      <c r="H47" s="111">
        <f>$N$11</f>
        <v>17.989999999999998</v>
      </c>
    </row>
    <row r="48" spans="2:8" ht="15" customHeight="1" x14ac:dyDescent="0.2">
      <c r="B48" s="109" t="s">
        <v>96</v>
      </c>
      <c r="C48" s="110">
        <f>$I$12</f>
        <v>7.9000000000000001E-2</v>
      </c>
      <c r="D48" s="110">
        <f>$J$12</f>
        <v>14.689</v>
      </c>
      <c r="E48" s="111">
        <f>$K$12</f>
        <v>18.14</v>
      </c>
      <c r="F48" s="110">
        <f>$L$12</f>
        <v>7.3999999999999996E-2</v>
      </c>
      <c r="G48" s="110">
        <f>$M$12</f>
        <v>12.756</v>
      </c>
      <c r="H48" s="111">
        <f>$N$12</f>
        <v>16.21</v>
      </c>
    </row>
    <row r="49" spans="2:8" ht="15" customHeight="1" x14ac:dyDescent="0.2">
      <c r="B49" s="109" t="s">
        <v>97</v>
      </c>
      <c r="C49" s="110">
        <f>$I$13</f>
        <v>0.27700000000000002</v>
      </c>
      <c r="D49" s="110">
        <f>$J$13</f>
        <v>19.882999999999999</v>
      </c>
      <c r="E49" s="111">
        <f>$K$13</f>
        <v>14.31</v>
      </c>
      <c r="F49" s="110">
        <f>$L$13</f>
        <v>0.30299999999999999</v>
      </c>
      <c r="G49" s="110">
        <f>$M$13</f>
        <v>19.751000000000001</v>
      </c>
      <c r="H49" s="111">
        <f>$N$13</f>
        <v>14.13</v>
      </c>
    </row>
    <row r="50" spans="2:8" ht="15" customHeight="1" x14ac:dyDescent="0.2">
      <c r="B50" s="109" t="s">
        <v>98</v>
      </c>
      <c r="C50" s="110">
        <f>$I$14</f>
        <v>2.0329999999999999</v>
      </c>
      <c r="D50" s="110">
        <f>$J$14</f>
        <v>37.645000000000003</v>
      </c>
      <c r="E50" s="111">
        <f>$K$14</f>
        <v>11.89</v>
      </c>
      <c r="F50" s="110">
        <f>$L$14</f>
        <v>2.6859999999999999</v>
      </c>
      <c r="G50" s="110">
        <f>$M$14</f>
        <v>37.429000000000002</v>
      </c>
      <c r="H50" s="111">
        <f>$N$14</f>
        <v>11.74</v>
      </c>
    </row>
    <row r="51" spans="2:8" ht="15" customHeight="1" x14ac:dyDescent="0.2">
      <c r="B51" s="109" t="s">
        <v>248</v>
      </c>
      <c r="C51" s="110">
        <f>$I$15</f>
        <v>0</v>
      </c>
      <c r="D51" s="110">
        <f>$J$15</f>
        <v>0</v>
      </c>
      <c r="E51" s="111">
        <f>$K$15</f>
        <v>89.15</v>
      </c>
      <c r="F51" s="110">
        <f>$L$15</f>
        <v>0</v>
      </c>
      <c r="G51" s="110">
        <f>$M$15</f>
        <v>0</v>
      </c>
      <c r="H51" s="111">
        <f>$N$15</f>
        <v>89.15</v>
      </c>
    </row>
    <row r="52" spans="2:8" ht="15" customHeight="1" x14ac:dyDescent="0.2">
      <c r="B52" s="109" t="s">
        <v>100</v>
      </c>
      <c r="C52" s="110">
        <f>$I$16</f>
        <v>0.23799999999999999</v>
      </c>
      <c r="D52" s="110">
        <f>$J$16</f>
        <v>6.8810000000000002</v>
      </c>
      <c r="E52" s="111">
        <f>$K$16</f>
        <v>16.88</v>
      </c>
      <c r="F52" s="110">
        <f>$L$16</f>
        <v>0.20399999999999999</v>
      </c>
      <c r="G52" s="110">
        <f>$M$16</f>
        <v>6.7270000000000003</v>
      </c>
      <c r="H52" s="111">
        <f>$N$16</f>
        <v>16.079999999999998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7.0860000000000003</v>
      </c>
      <c r="E53" s="111">
        <f>$K$17</f>
        <v>17.420000000000002</v>
      </c>
      <c r="F53" s="110">
        <f>$L$17</f>
        <v>0</v>
      </c>
      <c r="G53" s="110">
        <f>$M$17</f>
        <v>7.76</v>
      </c>
      <c r="H53" s="111">
        <f>$N$17</f>
        <v>16.84</v>
      </c>
    </row>
    <row r="54" spans="2:8" ht="15" customHeight="1" x14ac:dyDescent="0.2">
      <c r="B54" s="109" t="s">
        <v>102</v>
      </c>
      <c r="C54" s="110">
        <f>$I$18</f>
        <v>5.8000000000000003E-2</v>
      </c>
      <c r="D54" s="110">
        <f>$J$18</f>
        <v>14.106999999999999</v>
      </c>
      <c r="E54" s="111">
        <f>$K$18</f>
        <v>21.23</v>
      </c>
      <c r="F54" s="110">
        <f>$L$18</f>
        <v>6.7000000000000004E-2</v>
      </c>
      <c r="G54" s="110">
        <f>$M$18</f>
        <v>13.441000000000001</v>
      </c>
      <c r="H54" s="111">
        <f>$N$18</f>
        <v>20.38</v>
      </c>
    </row>
    <row r="55" spans="2:8" ht="15" customHeight="1" x14ac:dyDescent="0.2">
      <c r="B55" s="109" t="s">
        <v>103</v>
      </c>
      <c r="C55" s="110">
        <f>$I$19</f>
        <v>2E-3</v>
      </c>
      <c r="D55" s="110">
        <f>$J$19</f>
        <v>11.537000000000001</v>
      </c>
      <c r="E55" s="111">
        <f>$K$19</f>
        <v>20.079999999999998</v>
      </c>
      <c r="F55" s="110">
        <f>$L$19</f>
        <v>3.0000000000000001E-3</v>
      </c>
      <c r="G55" s="110">
        <f>$M$19</f>
        <v>12.083</v>
      </c>
      <c r="H55" s="111">
        <f>$N$19</f>
        <v>19.93</v>
      </c>
    </row>
    <row r="56" spans="2:8" ht="15" customHeight="1" x14ac:dyDescent="0.2">
      <c r="B56" s="113" t="s">
        <v>104</v>
      </c>
      <c r="C56" s="114">
        <f>$I$20</f>
        <v>3.4140000000000001</v>
      </c>
      <c r="D56" s="114">
        <f>$J$20</f>
        <v>21.088999999999999</v>
      </c>
      <c r="E56" s="115">
        <f>$K$20</f>
        <v>12.21</v>
      </c>
      <c r="F56" s="114">
        <f>$L$20</f>
        <v>3.79</v>
      </c>
      <c r="G56" s="114">
        <f>$M$20</f>
        <v>23.077000000000002</v>
      </c>
      <c r="H56" s="115">
        <f>$N$20</f>
        <v>13.56</v>
      </c>
    </row>
    <row r="59" spans="2:8" ht="15" customHeight="1" x14ac:dyDescent="0.2">
      <c r="B59" s="966" t="s">
        <v>77</v>
      </c>
      <c r="C59" s="958" t="s">
        <v>227</v>
      </c>
      <c r="D59" s="958"/>
      <c r="E59" s="958"/>
      <c r="F59" s="958" t="s">
        <v>228</v>
      </c>
      <c r="G59" s="958"/>
      <c r="H59" s="950"/>
    </row>
    <row r="60" spans="2:8" ht="15" customHeight="1" x14ac:dyDescent="0.2">
      <c r="B60" s="967"/>
      <c r="C60" s="321" t="s">
        <v>78</v>
      </c>
      <c r="D60" s="959" t="s">
        <v>79</v>
      </c>
      <c r="E60" s="959"/>
      <c r="F60" s="694" t="s">
        <v>78</v>
      </c>
      <c r="G60" s="959" t="s">
        <v>79</v>
      </c>
      <c r="H60" s="953"/>
    </row>
    <row r="61" spans="2:8" ht="30" customHeight="1" x14ac:dyDescent="0.2">
      <c r="B61" s="967"/>
      <c r="C61" s="960" t="s">
        <v>748</v>
      </c>
      <c r="D61" s="960"/>
      <c r="E61" s="16" t="s">
        <v>82</v>
      </c>
      <c r="F61" s="960" t="s">
        <v>748</v>
      </c>
      <c r="G61" s="960"/>
      <c r="H61" s="17" t="s">
        <v>82</v>
      </c>
    </row>
    <row r="62" spans="2:8" ht="15" customHeight="1" x14ac:dyDescent="0.2">
      <c r="B62" s="143" t="str">
        <f>Index!$B$4</f>
        <v>Cumbria and Lancashire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9.3919999999999995</v>
      </c>
      <c r="D63" s="108">
        <f>$P$9</f>
        <v>187.721</v>
      </c>
      <c r="E63" s="119">
        <f>$Q$9</f>
        <v>4.42</v>
      </c>
      <c r="F63" s="108">
        <f>$R$9</f>
        <v>9.0749999999999993</v>
      </c>
      <c r="G63" s="108">
        <f>$S$9</f>
        <v>185.32599999999999</v>
      </c>
      <c r="H63" s="119">
        <f>$T$9</f>
        <v>4.33</v>
      </c>
    </row>
    <row r="64" spans="2:8" ht="15" customHeight="1" x14ac:dyDescent="0.2">
      <c r="B64" s="109" t="s">
        <v>94</v>
      </c>
      <c r="C64" s="110">
        <f>$O$10</f>
        <v>1.1339999999999999</v>
      </c>
      <c r="D64" s="110">
        <f>$P$10</f>
        <v>35.521999999999998</v>
      </c>
      <c r="E64" s="111">
        <f>$Q$10</f>
        <v>10.42</v>
      </c>
      <c r="F64" s="110">
        <f>$R$10</f>
        <v>1.236</v>
      </c>
      <c r="G64" s="110">
        <f>$S$10</f>
        <v>35.304000000000002</v>
      </c>
      <c r="H64" s="111">
        <f>$T$10</f>
        <v>10.38</v>
      </c>
    </row>
    <row r="65" spans="2:8" ht="15" customHeight="1" x14ac:dyDescent="0.2">
      <c r="B65" s="109" t="s">
        <v>95</v>
      </c>
      <c r="C65" s="110">
        <f>$O$11</f>
        <v>1.0169999999999999</v>
      </c>
      <c r="D65" s="110">
        <f>$P$11</f>
        <v>18.405000000000001</v>
      </c>
      <c r="E65" s="111">
        <f>$Q$11</f>
        <v>17.920000000000002</v>
      </c>
      <c r="F65" s="110">
        <f>$R$11</f>
        <v>1.1910000000000001</v>
      </c>
      <c r="G65" s="110">
        <f>$S$11</f>
        <v>17.297999999999998</v>
      </c>
      <c r="H65" s="111">
        <f>$T$11</f>
        <v>17.8</v>
      </c>
    </row>
    <row r="66" spans="2:8" ht="15" customHeight="1" x14ac:dyDescent="0.2">
      <c r="B66" s="109" t="s">
        <v>96</v>
      </c>
      <c r="C66" s="110">
        <f>$O$12</f>
        <v>7.0999999999999994E-2</v>
      </c>
      <c r="D66" s="110">
        <f>$P$12</f>
        <v>14.311</v>
      </c>
      <c r="E66" s="111">
        <f>$Q$12</f>
        <v>18.260000000000002</v>
      </c>
      <c r="F66" s="110">
        <f>$R$12</f>
        <v>6.7000000000000004E-2</v>
      </c>
      <c r="G66" s="110">
        <f>$S$12</f>
        <v>15.614000000000001</v>
      </c>
      <c r="H66" s="111">
        <f>$T$12</f>
        <v>18.11</v>
      </c>
    </row>
    <row r="67" spans="2:8" ht="15" customHeight="1" x14ac:dyDescent="0.2">
      <c r="B67" s="109" t="s">
        <v>97</v>
      </c>
      <c r="C67" s="110">
        <f>$O$13</f>
        <v>0.30499999999999999</v>
      </c>
      <c r="D67" s="110">
        <f>$P$13</f>
        <v>18.789000000000001</v>
      </c>
      <c r="E67" s="111">
        <f>$Q$13</f>
        <v>14.8</v>
      </c>
      <c r="F67" s="110">
        <f>$R$13</f>
        <v>0.27600000000000002</v>
      </c>
      <c r="G67" s="110">
        <f>$S$13</f>
        <v>17.021000000000001</v>
      </c>
      <c r="H67" s="111">
        <f>$T$13</f>
        <v>15.5</v>
      </c>
    </row>
    <row r="68" spans="2:8" ht="15" customHeight="1" x14ac:dyDescent="0.2">
      <c r="B68" s="109" t="s">
        <v>98</v>
      </c>
      <c r="C68" s="110">
        <f>$O$14</f>
        <v>2.83</v>
      </c>
      <c r="D68" s="110">
        <f>$P$14</f>
        <v>36.479999999999997</v>
      </c>
      <c r="E68" s="111">
        <f>$Q$14</f>
        <v>11.11</v>
      </c>
      <c r="F68" s="110">
        <f>$R$14</f>
        <v>2.7509999999999999</v>
      </c>
      <c r="G68" s="110">
        <f>$S$14</f>
        <v>35.776000000000003</v>
      </c>
      <c r="H68" s="111">
        <f>$T$14</f>
        <v>11</v>
      </c>
    </row>
    <row r="69" spans="2:8" ht="15" customHeight="1" x14ac:dyDescent="0.2">
      <c r="B69" s="109" t="s">
        <v>248</v>
      </c>
      <c r="C69" s="110">
        <f>$O$15</f>
        <v>0</v>
      </c>
      <c r="D69" s="110">
        <f>$P$15</f>
        <v>0</v>
      </c>
      <c r="E69" s="111">
        <f>$Q$15</f>
        <v>89.15</v>
      </c>
      <c r="F69" s="110">
        <f>$R$15</f>
        <v>0</v>
      </c>
      <c r="G69" s="110">
        <f>$S$15</f>
        <v>0</v>
      </c>
      <c r="H69" s="111">
        <f>$T$15</f>
        <v>89.15</v>
      </c>
    </row>
    <row r="70" spans="2:8" ht="15" customHeight="1" x14ac:dyDescent="0.2">
      <c r="B70" s="109" t="s">
        <v>100</v>
      </c>
      <c r="C70" s="110">
        <f>$O$16</f>
        <v>0.17699999999999999</v>
      </c>
      <c r="D70" s="110">
        <f>$P$16</f>
        <v>6.6630000000000003</v>
      </c>
      <c r="E70" s="111">
        <f>$Q$16</f>
        <v>16.84</v>
      </c>
      <c r="F70" s="110">
        <f>$R$16</f>
        <v>0.155</v>
      </c>
      <c r="G70" s="110">
        <f>$S$16</f>
        <v>6.4809999999999999</v>
      </c>
      <c r="H70" s="111">
        <f>$T$16</f>
        <v>17.940000000000001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8.141</v>
      </c>
      <c r="E71" s="111">
        <f>$Q$17</f>
        <v>16.91</v>
      </c>
      <c r="F71" s="110">
        <f>$R$17</f>
        <v>0</v>
      </c>
      <c r="G71" s="110">
        <f>$S$17</f>
        <v>8.2880000000000003</v>
      </c>
      <c r="H71" s="111">
        <f>$T$17</f>
        <v>17.149999999999999</v>
      </c>
    </row>
    <row r="72" spans="2:8" ht="15" customHeight="1" x14ac:dyDescent="0.2">
      <c r="B72" s="109" t="s">
        <v>102</v>
      </c>
      <c r="C72" s="110">
        <f>$O$18</f>
        <v>7.8E-2</v>
      </c>
      <c r="D72" s="110">
        <f>$P$18</f>
        <v>12.521000000000001</v>
      </c>
      <c r="E72" s="111">
        <f>$Q$18</f>
        <v>19.48</v>
      </c>
      <c r="F72" s="110">
        <f>$R$18</f>
        <v>7.4999999999999997E-2</v>
      </c>
      <c r="G72" s="110">
        <f>$S$18</f>
        <v>12.771000000000001</v>
      </c>
      <c r="H72" s="111">
        <f>$T$18</f>
        <v>18.66</v>
      </c>
    </row>
    <row r="73" spans="2:8" ht="15" customHeight="1" x14ac:dyDescent="0.2">
      <c r="B73" s="109" t="s">
        <v>103</v>
      </c>
      <c r="C73" s="110">
        <f>$O$19</f>
        <v>5.0000000000000001E-3</v>
      </c>
      <c r="D73" s="110">
        <f>$P$19</f>
        <v>12.422000000000001</v>
      </c>
      <c r="E73" s="111">
        <f>$Q$19</f>
        <v>20.09</v>
      </c>
      <c r="F73" s="110">
        <f>$R$19</f>
        <v>6.0000000000000001E-3</v>
      </c>
      <c r="G73" s="110">
        <f>$S$19</f>
        <v>12.364000000000001</v>
      </c>
      <c r="H73" s="111">
        <f>$T$19</f>
        <v>20.18</v>
      </c>
    </row>
    <row r="74" spans="2:8" ht="15" customHeight="1" x14ac:dyDescent="0.2">
      <c r="B74" s="113" t="s">
        <v>104</v>
      </c>
      <c r="C74" s="114">
        <f>$O$20</f>
        <v>3.7770000000000001</v>
      </c>
      <c r="D74" s="114">
        <f>$P$20</f>
        <v>23.728999999999999</v>
      </c>
      <c r="E74" s="115">
        <f>$Q$20</f>
        <v>13.71</v>
      </c>
      <c r="F74" s="114">
        <f>$R$20</f>
        <v>3.3180000000000001</v>
      </c>
      <c r="G74" s="114">
        <f>$S$20</f>
        <v>23.76</v>
      </c>
      <c r="H74" s="115">
        <f>$T$20</f>
        <v>13.81</v>
      </c>
    </row>
    <row r="77" spans="2:8" ht="15" customHeight="1" x14ac:dyDescent="0.2">
      <c r="B77" s="966" t="s">
        <v>77</v>
      </c>
      <c r="C77" s="958" t="s">
        <v>332</v>
      </c>
      <c r="D77" s="958"/>
      <c r="E77" s="958"/>
      <c r="F77" s="958" t="s">
        <v>333</v>
      </c>
      <c r="G77" s="958"/>
      <c r="H77" s="950"/>
    </row>
    <row r="78" spans="2:8" ht="15" customHeight="1" x14ac:dyDescent="0.2">
      <c r="B78" s="967"/>
      <c r="C78" s="321" t="s">
        <v>78</v>
      </c>
      <c r="D78" s="959" t="s">
        <v>79</v>
      </c>
      <c r="E78" s="959"/>
      <c r="F78" s="694" t="s">
        <v>78</v>
      </c>
      <c r="G78" s="959" t="s">
        <v>79</v>
      </c>
      <c r="H78" s="953"/>
    </row>
    <row r="79" spans="2:8" ht="30" customHeight="1" x14ac:dyDescent="0.2">
      <c r="B79" s="967"/>
      <c r="C79" s="960" t="s">
        <v>748</v>
      </c>
      <c r="D79" s="960"/>
      <c r="E79" s="16" t="s">
        <v>82</v>
      </c>
      <c r="F79" s="960" t="s">
        <v>748</v>
      </c>
      <c r="G79" s="960"/>
      <c r="H79" s="17" t="s">
        <v>82</v>
      </c>
    </row>
    <row r="80" spans="2:8" ht="15" customHeight="1" x14ac:dyDescent="0.2">
      <c r="B80" s="143" t="str">
        <f>Index!$B$4</f>
        <v>Cumbria and Lancashire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8.7140000000000004</v>
      </c>
      <c r="D81" s="108">
        <f>$V$9</f>
        <v>182.35400000000001</v>
      </c>
      <c r="E81" s="119">
        <f>$W$9</f>
        <v>4.3</v>
      </c>
      <c r="F81" s="108">
        <f>$X$9</f>
        <v>8.3699999999999992</v>
      </c>
      <c r="G81" s="108">
        <f>$Y$9</f>
        <v>173.5</v>
      </c>
      <c r="H81" s="119">
        <f>$Z$9</f>
        <v>4.41</v>
      </c>
    </row>
    <row r="82" spans="2:8" ht="15" customHeight="1" x14ac:dyDescent="0.2">
      <c r="B82" s="109" t="s">
        <v>94</v>
      </c>
      <c r="C82" s="110">
        <f>$U$10</f>
        <v>1.3859999999999999</v>
      </c>
      <c r="D82" s="110">
        <f>$V$10</f>
        <v>37.173000000000002</v>
      </c>
      <c r="E82" s="111">
        <f>$W$10</f>
        <v>10.74</v>
      </c>
      <c r="F82" s="110">
        <f>$X$10</f>
        <v>1.5629999999999999</v>
      </c>
      <c r="G82" s="110">
        <f>$Y$10</f>
        <v>38.802999999999997</v>
      </c>
      <c r="H82" s="111">
        <f>$Z$10</f>
        <v>11.51</v>
      </c>
    </row>
    <row r="83" spans="2:8" ht="15" customHeight="1" x14ac:dyDescent="0.2">
      <c r="B83" s="109" t="s">
        <v>95</v>
      </c>
      <c r="C83" s="110">
        <f>$U$11</f>
        <v>1.3140000000000001</v>
      </c>
      <c r="D83" s="110">
        <f>$V$11</f>
        <v>16.629000000000001</v>
      </c>
      <c r="E83" s="111">
        <f>$W$11</f>
        <v>16.559999999999999</v>
      </c>
      <c r="F83" s="110">
        <f>$X$11</f>
        <v>1.4530000000000001</v>
      </c>
      <c r="G83" s="110">
        <f>$Y$11</f>
        <v>15.443</v>
      </c>
      <c r="H83" s="111">
        <f>$Z$11</f>
        <v>14.75</v>
      </c>
    </row>
    <row r="84" spans="2:8" ht="15" customHeight="1" x14ac:dyDescent="0.2">
      <c r="B84" s="109" t="s">
        <v>96</v>
      </c>
      <c r="C84" s="110">
        <f>$U$12</f>
        <v>7.0000000000000007E-2</v>
      </c>
      <c r="D84" s="110">
        <f>$V$12</f>
        <v>17.649000000000001</v>
      </c>
      <c r="E84" s="111">
        <f>$W$12</f>
        <v>19.59</v>
      </c>
      <c r="F84" s="110">
        <f>$X$12</f>
        <v>6.8000000000000005E-2</v>
      </c>
      <c r="G84" s="110">
        <f>$Y$12</f>
        <v>17.395</v>
      </c>
      <c r="H84" s="111">
        <f>$Z$12</f>
        <v>21.44</v>
      </c>
    </row>
    <row r="85" spans="2:8" ht="15" customHeight="1" x14ac:dyDescent="0.2">
      <c r="B85" s="109" t="s">
        <v>97</v>
      </c>
      <c r="C85" s="110">
        <f>$U$13</f>
        <v>0.245</v>
      </c>
      <c r="D85" s="110">
        <f>$V$13</f>
        <v>14.613</v>
      </c>
      <c r="E85" s="111">
        <f>$W$13</f>
        <v>16.190000000000001</v>
      </c>
      <c r="F85" s="110">
        <f>$X$13</f>
        <v>0.214</v>
      </c>
      <c r="G85" s="110">
        <f>$Y$13</f>
        <v>12.936</v>
      </c>
      <c r="H85" s="111">
        <f>$Z$13</f>
        <v>16.809999999999999</v>
      </c>
    </row>
    <row r="86" spans="2:8" ht="15" customHeight="1" x14ac:dyDescent="0.2">
      <c r="B86" s="109" t="s">
        <v>98</v>
      </c>
      <c r="C86" s="110">
        <f>$U$14</f>
        <v>2.6539999999999999</v>
      </c>
      <c r="D86" s="110">
        <f>$V$14</f>
        <v>33.799999999999997</v>
      </c>
      <c r="E86" s="111">
        <f>$W$14</f>
        <v>11.34</v>
      </c>
      <c r="F86" s="110">
        <f>$X$14</f>
        <v>2.5</v>
      </c>
      <c r="G86" s="110">
        <f>$Y$14</f>
        <v>30.361000000000001</v>
      </c>
      <c r="H86" s="111">
        <f>$Z$14</f>
        <v>11.45</v>
      </c>
    </row>
    <row r="87" spans="2:8" ht="15" customHeight="1" x14ac:dyDescent="0.2">
      <c r="B87" s="109" t="s">
        <v>248</v>
      </c>
      <c r="C87" s="110">
        <f>$U$15</f>
        <v>0</v>
      </c>
      <c r="D87" s="110">
        <f>$V$15</f>
        <v>0</v>
      </c>
      <c r="E87" s="111">
        <f>$W$15</f>
        <v>89.15</v>
      </c>
      <c r="F87" s="110">
        <f>$X$15</f>
        <v>0</v>
      </c>
      <c r="G87" s="110">
        <f>$Y$15</f>
        <v>0</v>
      </c>
      <c r="H87" s="111">
        <f>$Z$15</f>
        <v>89.15</v>
      </c>
    </row>
    <row r="88" spans="2:8" ht="15" customHeight="1" x14ac:dyDescent="0.2">
      <c r="B88" s="109" t="s">
        <v>100</v>
      </c>
      <c r="C88" s="110">
        <f>$U$16</f>
        <v>0.13500000000000001</v>
      </c>
      <c r="D88" s="110">
        <f>$V$16</f>
        <v>6.0039999999999996</v>
      </c>
      <c r="E88" s="111">
        <f>$W$16</f>
        <v>19.11</v>
      </c>
      <c r="F88" s="110">
        <f>$X$16</f>
        <v>0.11700000000000001</v>
      </c>
      <c r="G88" s="110">
        <f>$Y$16</f>
        <v>5.2270000000000003</v>
      </c>
      <c r="H88" s="111">
        <f>$Z$16</f>
        <v>20.39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8.1669999999999998</v>
      </c>
      <c r="E89" s="111">
        <f>$W$17</f>
        <v>17.36</v>
      </c>
      <c r="F89" s="110">
        <f>$X$17</f>
        <v>0</v>
      </c>
      <c r="G89" s="110">
        <f>$Y$17</f>
        <v>7.8890000000000002</v>
      </c>
      <c r="H89" s="111">
        <f>$Z$17</f>
        <v>17.329999999999998</v>
      </c>
    </row>
    <row r="90" spans="2:8" ht="15" customHeight="1" x14ac:dyDescent="0.2">
      <c r="B90" s="109" t="s">
        <v>102</v>
      </c>
      <c r="C90" s="110">
        <f>$U$18</f>
        <v>6.8000000000000005E-2</v>
      </c>
      <c r="D90" s="110">
        <f>$V$18</f>
        <v>13.013</v>
      </c>
      <c r="E90" s="111">
        <f>$W$18</f>
        <v>19.52</v>
      </c>
      <c r="F90" s="110">
        <f>$X$18</f>
        <v>7.1999999999999995E-2</v>
      </c>
      <c r="G90" s="110">
        <f>$Y$18</f>
        <v>11.869</v>
      </c>
      <c r="H90" s="111">
        <f>$Z$18</f>
        <v>20.239999999999998</v>
      </c>
    </row>
    <row r="91" spans="2:8" ht="15" customHeight="1" x14ac:dyDescent="0.2">
      <c r="B91" s="109" t="s">
        <v>103</v>
      </c>
      <c r="C91" s="110">
        <f>$U$19</f>
        <v>7.0000000000000001E-3</v>
      </c>
      <c r="D91" s="110">
        <f>$V$19</f>
        <v>11.936999999999999</v>
      </c>
      <c r="E91" s="111">
        <f>$W$19</f>
        <v>20.22</v>
      </c>
      <c r="F91" s="110">
        <f>$X$19</f>
        <v>7.0000000000000001E-3</v>
      </c>
      <c r="G91" s="110">
        <f>$Y$19</f>
        <v>11.273999999999999</v>
      </c>
      <c r="H91" s="111">
        <f>$Z$19</f>
        <v>20.25</v>
      </c>
    </row>
    <row r="92" spans="2:8" ht="15" customHeight="1" x14ac:dyDescent="0.2">
      <c r="B92" s="113" t="s">
        <v>104</v>
      </c>
      <c r="C92" s="114">
        <f>$U$20</f>
        <v>2.835</v>
      </c>
      <c r="D92" s="114">
        <f>$V$20</f>
        <v>22.882000000000001</v>
      </c>
      <c r="E92" s="115">
        <f>$W$20</f>
        <v>13.89</v>
      </c>
      <c r="F92" s="114">
        <f>$X$20</f>
        <v>2.3759999999999999</v>
      </c>
      <c r="G92" s="114">
        <f>$Y$20</f>
        <v>21.904</v>
      </c>
      <c r="H92" s="115">
        <f>$Z$20</f>
        <v>14.05</v>
      </c>
    </row>
    <row r="95" spans="2:8" ht="15" customHeight="1" x14ac:dyDescent="0.2">
      <c r="B95" s="966" t="s">
        <v>77</v>
      </c>
      <c r="C95" s="958" t="s">
        <v>231</v>
      </c>
      <c r="D95" s="958"/>
      <c r="E95" s="958"/>
      <c r="F95" s="958" t="s">
        <v>232</v>
      </c>
      <c r="G95" s="958"/>
      <c r="H95" s="950"/>
    </row>
    <row r="96" spans="2:8" ht="15" customHeight="1" x14ac:dyDescent="0.2">
      <c r="B96" s="967"/>
      <c r="C96" s="321" t="s">
        <v>78</v>
      </c>
      <c r="D96" s="959" t="s">
        <v>79</v>
      </c>
      <c r="E96" s="959"/>
      <c r="F96" s="694" t="s">
        <v>78</v>
      </c>
      <c r="G96" s="959" t="s">
        <v>79</v>
      </c>
      <c r="H96" s="953"/>
    </row>
    <row r="97" spans="2:8" ht="30" customHeight="1" x14ac:dyDescent="0.2">
      <c r="B97" s="967"/>
      <c r="C97" s="960" t="s">
        <v>748</v>
      </c>
      <c r="D97" s="960"/>
      <c r="E97" s="16" t="s">
        <v>82</v>
      </c>
      <c r="F97" s="960" t="s">
        <v>748</v>
      </c>
      <c r="G97" s="960"/>
      <c r="H97" s="17" t="s">
        <v>82</v>
      </c>
    </row>
    <row r="98" spans="2:8" ht="15" customHeight="1" x14ac:dyDescent="0.2">
      <c r="B98" s="143" t="str">
        <f>Index!$B$4</f>
        <v>Cumbria and Lancashire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7.98</v>
      </c>
      <c r="D99" s="108">
        <f>$AB$9</f>
        <v>162.1</v>
      </c>
      <c r="E99" s="119">
        <f>$AC$9</f>
        <v>4.58</v>
      </c>
      <c r="F99" s="108">
        <f>$AD$9</f>
        <v>7.6059999999999999</v>
      </c>
      <c r="G99" s="108">
        <f>$AE$9</f>
        <v>151.54300000000001</v>
      </c>
      <c r="H99" s="119">
        <f>$AF$9</f>
        <v>4.51</v>
      </c>
    </row>
    <row r="100" spans="2:8" ht="15" customHeight="1" x14ac:dyDescent="0.2">
      <c r="B100" s="109" t="s">
        <v>94</v>
      </c>
      <c r="C100" s="110">
        <f>$AA$10</f>
        <v>1.6830000000000001</v>
      </c>
      <c r="D100" s="110">
        <f>$AB$10</f>
        <v>39.457999999999998</v>
      </c>
      <c r="E100" s="111">
        <f>$AC$10</f>
        <v>12.18</v>
      </c>
      <c r="F100" s="110">
        <f>$AD$10</f>
        <v>1.8240000000000001</v>
      </c>
      <c r="G100" s="110">
        <f>$AE$10</f>
        <v>40.182000000000002</v>
      </c>
      <c r="H100" s="111">
        <f>$AF$10</f>
        <v>12.42</v>
      </c>
    </row>
    <row r="101" spans="2:8" ht="15" customHeight="1" x14ac:dyDescent="0.2">
      <c r="B101" s="109" t="s">
        <v>95</v>
      </c>
      <c r="C101" s="110">
        <f>$AA$11</f>
        <v>1.593</v>
      </c>
      <c r="D101" s="110">
        <f>$AB$11</f>
        <v>14.632999999999999</v>
      </c>
      <c r="E101" s="111">
        <f>$AC$11</f>
        <v>14.54</v>
      </c>
      <c r="F101" s="110">
        <f>$AD$11</f>
        <v>1.675</v>
      </c>
      <c r="G101" s="110">
        <f>$AE$11</f>
        <v>15.666</v>
      </c>
      <c r="H101" s="111">
        <f>$AF$11</f>
        <v>14.41</v>
      </c>
    </row>
    <row r="102" spans="2:8" ht="15" customHeight="1" x14ac:dyDescent="0.2">
      <c r="B102" s="109" t="s">
        <v>96</v>
      </c>
      <c r="C102" s="110">
        <f>$AA$12</f>
        <v>6.0999999999999999E-2</v>
      </c>
      <c r="D102" s="110">
        <f>$AB$12</f>
        <v>15.914999999999999</v>
      </c>
      <c r="E102" s="111">
        <f>$AC$12</f>
        <v>22.05</v>
      </c>
      <c r="F102" s="110">
        <f>$AD$12</f>
        <v>5.8000000000000003E-2</v>
      </c>
      <c r="G102" s="110">
        <f>$AE$12</f>
        <v>13.510999999999999</v>
      </c>
      <c r="H102" s="111">
        <f>$AF$12</f>
        <v>21.58</v>
      </c>
    </row>
    <row r="103" spans="2:8" ht="15" customHeight="1" x14ac:dyDescent="0.2">
      <c r="B103" s="109" t="s">
        <v>97</v>
      </c>
      <c r="C103" s="110">
        <f>$AA$13</f>
        <v>0.18099999999999999</v>
      </c>
      <c r="D103" s="110">
        <f>$AB$13</f>
        <v>11.074999999999999</v>
      </c>
      <c r="E103" s="111">
        <f>$AC$13</f>
        <v>16.899999999999999</v>
      </c>
      <c r="F103" s="110">
        <f>$AD$13</f>
        <v>0.155</v>
      </c>
      <c r="G103" s="110">
        <f>$AE$13</f>
        <v>9.1560000000000006</v>
      </c>
      <c r="H103" s="111">
        <f>$AF$13</f>
        <v>14.93</v>
      </c>
    </row>
    <row r="104" spans="2:8" ht="15" customHeight="1" x14ac:dyDescent="0.2">
      <c r="B104" s="109" t="s">
        <v>98</v>
      </c>
      <c r="C104" s="110">
        <f>$AA$14</f>
        <v>2.319</v>
      </c>
      <c r="D104" s="110">
        <f>$AB$14</f>
        <v>27.007999999999999</v>
      </c>
      <c r="E104" s="111">
        <f>$AC$14</f>
        <v>11.32</v>
      </c>
      <c r="F104" s="110">
        <f>$AD$14</f>
        <v>2.0790000000000002</v>
      </c>
      <c r="G104" s="110">
        <f>$AE$14</f>
        <v>23.196999999999999</v>
      </c>
      <c r="H104" s="111">
        <f>$AF$14</f>
        <v>11.4</v>
      </c>
    </row>
    <row r="105" spans="2:8" ht="15" customHeight="1" x14ac:dyDescent="0.2">
      <c r="B105" s="109" t="s">
        <v>248</v>
      </c>
      <c r="C105" s="110">
        <f>$AA$15</f>
        <v>0</v>
      </c>
      <c r="D105" s="110">
        <f>$AB$15</f>
        <v>0</v>
      </c>
      <c r="E105" s="111">
        <f>$AC$15</f>
        <v>89.15</v>
      </c>
      <c r="F105" s="110">
        <f>$AD$15</f>
        <v>0</v>
      </c>
      <c r="G105" s="110">
        <f>$AE$15</f>
        <v>0</v>
      </c>
      <c r="H105" s="111">
        <f>$AF$15</f>
        <v>89.15</v>
      </c>
    </row>
    <row r="106" spans="2:8" ht="15" customHeight="1" x14ac:dyDescent="0.2">
      <c r="B106" s="109" t="s">
        <v>100</v>
      </c>
      <c r="C106" s="110">
        <f>$AA$16</f>
        <v>0.10199999999999999</v>
      </c>
      <c r="D106" s="110">
        <f>$AB$16</f>
        <v>4.6459999999999999</v>
      </c>
      <c r="E106" s="111">
        <f>$AC$16</f>
        <v>21.09</v>
      </c>
      <c r="F106" s="110">
        <f>$AD$16</f>
        <v>0.09</v>
      </c>
      <c r="G106" s="110">
        <f>$AE$16</f>
        <v>4.1029999999999998</v>
      </c>
      <c r="H106" s="111">
        <f>$AF$16</f>
        <v>21.3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7.585</v>
      </c>
      <c r="E107" s="111">
        <f>$AC$17</f>
        <v>17.309999999999999</v>
      </c>
      <c r="F107" s="110">
        <f>$AD$17</f>
        <v>0</v>
      </c>
      <c r="G107" s="110">
        <f>$AE$17</f>
        <v>7.0250000000000004</v>
      </c>
      <c r="H107" s="111">
        <f>$AF$17</f>
        <v>17.47</v>
      </c>
    </row>
    <row r="108" spans="2:8" ht="15" customHeight="1" x14ac:dyDescent="0.2">
      <c r="B108" s="109" t="s">
        <v>102</v>
      </c>
      <c r="C108" s="110">
        <f>$AA$18</f>
        <v>6.2E-2</v>
      </c>
      <c r="D108" s="110">
        <f>$AB$18</f>
        <v>10.465999999999999</v>
      </c>
      <c r="E108" s="111">
        <f>$AC$18</f>
        <v>20.190000000000001</v>
      </c>
      <c r="F108" s="110">
        <f>$AD$18</f>
        <v>5.1999999999999998E-2</v>
      </c>
      <c r="G108" s="110">
        <f>$AE$18</f>
        <v>9.2669999999999995</v>
      </c>
      <c r="H108" s="111">
        <f>$AF$18</f>
        <v>19.920000000000002</v>
      </c>
    </row>
    <row r="109" spans="2:8" ht="15" customHeight="1" x14ac:dyDescent="0.2">
      <c r="B109" s="109" t="s">
        <v>103</v>
      </c>
      <c r="C109" s="110">
        <f>$AA$19</f>
        <v>7.0000000000000001E-3</v>
      </c>
      <c r="D109" s="110">
        <f>$AB$19</f>
        <v>10.629</v>
      </c>
      <c r="E109" s="111">
        <f>$AC$19</f>
        <v>20.28</v>
      </c>
      <c r="F109" s="110">
        <f>$AD$19</f>
        <v>7.0000000000000001E-3</v>
      </c>
      <c r="G109" s="110">
        <f>$AE$19</f>
        <v>9.9540000000000006</v>
      </c>
      <c r="H109" s="111">
        <f>$AF$19</f>
        <v>20.28</v>
      </c>
    </row>
    <row r="110" spans="2:8" ht="15" customHeight="1" x14ac:dyDescent="0.2">
      <c r="B110" s="113" t="s">
        <v>104</v>
      </c>
      <c r="C110" s="114">
        <f>$AA$20</f>
        <v>1.972</v>
      </c>
      <c r="D110" s="114">
        <f>$AB$20</f>
        <v>20.491</v>
      </c>
      <c r="E110" s="115">
        <f>$AC$20</f>
        <v>14.2</v>
      </c>
      <c r="F110" s="114">
        <f>$AD$20</f>
        <v>1.6659999999999999</v>
      </c>
      <c r="G110" s="114">
        <f>$AE$20</f>
        <v>19.346</v>
      </c>
      <c r="H110" s="115">
        <f>$AF$20</f>
        <v>14.17</v>
      </c>
    </row>
    <row r="113" spans="2:5" ht="15" customHeight="1" x14ac:dyDescent="0.2">
      <c r="B113" s="966" t="s">
        <v>77</v>
      </c>
      <c r="C113" s="958" t="s">
        <v>233</v>
      </c>
      <c r="D113" s="958"/>
      <c r="E113" s="950"/>
    </row>
    <row r="114" spans="2:5" ht="15" customHeight="1" x14ac:dyDescent="0.2">
      <c r="B114" s="967"/>
      <c r="C114" s="321" t="s">
        <v>78</v>
      </c>
      <c r="D114" s="959" t="s">
        <v>79</v>
      </c>
      <c r="E114" s="953"/>
    </row>
    <row r="115" spans="2:5" ht="30" customHeight="1" x14ac:dyDescent="0.2">
      <c r="B115" s="967"/>
      <c r="C115" s="960" t="s">
        <v>748</v>
      </c>
      <c r="D115" s="960"/>
      <c r="E115" s="17" t="s">
        <v>82</v>
      </c>
    </row>
    <row r="116" spans="2:5" ht="15" customHeight="1" x14ac:dyDescent="0.2">
      <c r="B116" s="143" t="str">
        <f>Index!$B$4</f>
        <v>Cumbria and Lancashire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7.3109999999999999</v>
      </c>
      <c r="D117" s="108">
        <f>$AH$9</f>
        <v>141.102</v>
      </c>
      <c r="E117" s="120">
        <f>$AI$9</f>
        <v>4.58</v>
      </c>
    </row>
    <row r="118" spans="2:5" ht="15" customHeight="1" x14ac:dyDescent="0.2">
      <c r="B118" s="109" t="s">
        <v>94</v>
      </c>
      <c r="C118" s="110">
        <f>$AG$10</f>
        <v>1.8979999999999999</v>
      </c>
      <c r="D118" s="110">
        <f>$AH$10</f>
        <v>40.960999999999999</v>
      </c>
      <c r="E118" s="112">
        <f>$AI$10</f>
        <v>12.49</v>
      </c>
    </row>
    <row r="119" spans="2:5" ht="15" customHeight="1" x14ac:dyDescent="0.2">
      <c r="B119" s="109" t="s">
        <v>95</v>
      </c>
      <c r="C119" s="110">
        <f>$AG$11</f>
        <v>1.792</v>
      </c>
      <c r="D119" s="110">
        <f>$AH$11</f>
        <v>15.638</v>
      </c>
      <c r="E119" s="112">
        <f>$AI$11</f>
        <v>14.46</v>
      </c>
    </row>
    <row r="120" spans="2:5" ht="15" customHeight="1" x14ac:dyDescent="0.2">
      <c r="B120" s="109" t="s">
        <v>96</v>
      </c>
      <c r="C120" s="110">
        <f>$AG$12</f>
        <v>5.2999999999999999E-2</v>
      </c>
      <c r="D120" s="110">
        <f>$AH$12</f>
        <v>10.271000000000001</v>
      </c>
      <c r="E120" s="112">
        <f>$AI$12</f>
        <v>22.83</v>
      </c>
    </row>
    <row r="121" spans="2:5" ht="15" customHeight="1" x14ac:dyDescent="0.2">
      <c r="B121" s="109" t="s">
        <v>97</v>
      </c>
      <c r="C121" s="110">
        <f>$AG$13</f>
        <v>0.13400000000000001</v>
      </c>
      <c r="D121" s="110">
        <f>$AH$13</f>
        <v>7.819</v>
      </c>
      <c r="E121" s="112">
        <f>$AI$13</f>
        <v>13.58</v>
      </c>
    </row>
    <row r="122" spans="2:5" ht="15" customHeight="1" x14ac:dyDescent="0.2">
      <c r="B122" s="109" t="s">
        <v>98</v>
      </c>
      <c r="C122" s="110">
        <f>$AG$14</f>
        <v>1.8220000000000001</v>
      </c>
      <c r="D122" s="110">
        <f>$AH$14</f>
        <v>20.978000000000002</v>
      </c>
      <c r="E122" s="112">
        <f>$AI$14</f>
        <v>11.28</v>
      </c>
    </row>
    <row r="123" spans="2:5" ht="15" customHeight="1" x14ac:dyDescent="0.2">
      <c r="B123" s="109" t="s">
        <v>248</v>
      </c>
      <c r="C123" s="110">
        <f>$AG$15</f>
        <v>0</v>
      </c>
      <c r="D123" s="110">
        <f>$AH$15</f>
        <v>0</v>
      </c>
      <c r="E123" s="112">
        <f>$AI$15</f>
        <v>89.15</v>
      </c>
    </row>
    <row r="124" spans="2:5" ht="15" customHeight="1" x14ac:dyDescent="0.2">
      <c r="B124" s="109" t="s">
        <v>100</v>
      </c>
      <c r="C124" s="110">
        <f>$AG$16</f>
        <v>7.9000000000000001E-2</v>
      </c>
      <c r="D124" s="110">
        <f>$AH$16</f>
        <v>3.1030000000000002</v>
      </c>
      <c r="E124" s="112">
        <f>$AI$16</f>
        <v>15.98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6.5229999999999997</v>
      </c>
      <c r="E125" s="112">
        <f>$AI$17</f>
        <v>17.14</v>
      </c>
    </row>
    <row r="126" spans="2:5" ht="15" customHeight="1" x14ac:dyDescent="0.2">
      <c r="B126" s="109" t="s">
        <v>102</v>
      </c>
      <c r="C126" s="110">
        <f>$AG$18</f>
        <v>4.5999999999999999E-2</v>
      </c>
      <c r="D126" s="110">
        <f>$AH$18</f>
        <v>8.2110000000000003</v>
      </c>
      <c r="E126" s="112">
        <f>$AI$18</f>
        <v>19.48</v>
      </c>
    </row>
    <row r="127" spans="2:5" ht="15" customHeight="1" x14ac:dyDescent="0.2">
      <c r="B127" s="109" t="s">
        <v>103</v>
      </c>
      <c r="C127" s="110">
        <f>$AG$19</f>
        <v>7.0000000000000001E-3</v>
      </c>
      <c r="D127" s="110">
        <f>$AH$19</f>
        <v>9.282</v>
      </c>
      <c r="E127" s="112">
        <f>$AI$19</f>
        <v>20.28</v>
      </c>
    </row>
    <row r="128" spans="2:5" ht="15" customHeight="1" x14ac:dyDescent="0.2">
      <c r="B128" s="113" t="s">
        <v>104</v>
      </c>
      <c r="C128" s="114">
        <f>$AG$20</f>
        <v>1.48</v>
      </c>
      <c r="D128" s="114">
        <f>$AH$20</f>
        <v>18.201000000000001</v>
      </c>
      <c r="E128" s="116">
        <f>$AI$20</f>
        <v>14.19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2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expression" priority="56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expression" priority="32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expression" priority="30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28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expression" priority="26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expression" priority="24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expression" priority="22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expression" priority="20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18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expression" priority="16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expression" priority="14" id="{B34C4691-B373-48CF-8131-467D2C91F12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expression" priority="13" id="{5F54B90D-EBDB-4296-B997-881A80C7312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expression" priority="12" id="{C7D0F336-7B08-433F-8DE2-925BD6A66495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expression" priority="11" id="{B8FEA3C6-EF4E-49EF-8758-3A16953A0127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expression" priority="10" id="{DB16DF72-7B6C-4610-A9A6-A28C0B4B7F87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expression" priority="9" id="{CA5C6BD2-B336-4891-B913-F66E0F2EE46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expression" priority="8" id="{AB675C04-1D11-4566-A72D-8BCD18351532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7" id="{B06608D9-5169-4544-A6C3-41DBF0D32BAC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expression" priority="6" id="{8DB6FEC6-4457-4FA5-B252-1B907F7A3645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expression" priority="5" id="{2D2DE6ED-C08E-4E4B-8F80-F5188BA641EA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4" id="{C32390BB-DDE7-44C6-A698-10904C975860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2" operator="between" id="{AD9AB36D-4CBF-4E62-9018-48DB47A9B25A}">
            <xm:f>Sheet1!$D$4</xm:f>
            <xm:f>Sheet1!$E$4</xm:f>
            <x14:dxf>
              <numFmt numFmtId="173" formatCode="&quot;&lt; 1&quot;"/>
            </x14:dxf>
          </x14:cfRule>
          <xm:sqref>C9:D20 F9:G20 I9:J20 L9:M20 O9:P20 R9:S21 U9:V20 X9:Y20 AA9:AB20 AD9:AE20 AG9:AH20</xm:sqref>
        </x14:conditionalFormatting>
        <x14:conditionalFormatting xmlns:xm="http://schemas.microsoft.com/office/excel/2006/main">
          <x14:cfRule type="cellIs" priority="1" operator="between" id="{33B8E12D-BE40-4D30-A652-4D7ED3D84D1A}">
            <xm:f>Sheet1!$D$4</xm:f>
            <xm:f>Sheet1!$E$4</xm:f>
            <x14:dxf>
              <numFmt numFmtId="173" formatCode="&quot;&lt; 1&quot;"/>
            </x14:dxf>
          </x14:cfRule>
          <xm:sqref>C27:D38 F27:G38 C45:D56 F45:G56 C63:D74 F63:G74 C81:D92 F81:G92 C99:D110 F99:G110 C117:D128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topLeftCell="A4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68" t="s">
        <v>267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69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12 data'!$C$13</f>
        <v>1.8510000000000002E-2</v>
      </c>
      <c r="D8" s="650">
        <f>'Section 12 data'!$D$13</f>
        <v>0.59783000000000008</v>
      </c>
      <c r="E8" s="201">
        <f>'Section 12 data'!$E$13</f>
        <v>30.5</v>
      </c>
      <c r="F8" s="651">
        <f>SUM(C8,D8)</f>
        <v>0.61634000000000011</v>
      </c>
    </row>
    <row r="9" spans="2:6" ht="15" customHeight="1" x14ac:dyDescent="0.2">
      <c r="B9" s="100" t="s">
        <v>335</v>
      </c>
      <c r="C9" s="649">
        <f>'Section 12 data'!$C$14</f>
        <v>5.5100000000000001E-3</v>
      </c>
      <c r="D9" s="650">
        <f>'Section 12 data'!$D$14</f>
        <v>0.79505999999999999</v>
      </c>
      <c r="E9" s="201">
        <f>'Section 12 data'!$E$14</f>
        <v>21.83</v>
      </c>
      <c r="F9" s="651">
        <f t="shared" ref="F9:F15" si="0">SUM(C9,D9)</f>
        <v>0.80057</v>
      </c>
    </row>
    <row r="10" spans="2:6" ht="15" customHeight="1" x14ac:dyDescent="0.2">
      <c r="B10" s="99" t="s">
        <v>336</v>
      </c>
      <c r="C10" s="649">
        <f>'Section 12 data'!$C$15</f>
        <v>6.0999999999999997E-4</v>
      </c>
      <c r="D10" s="650">
        <f>'Section 12 data'!$D$15</f>
        <v>0.60857000000000006</v>
      </c>
      <c r="E10" s="201">
        <f>'Section 12 data'!$E$15</f>
        <v>30.183951766901284</v>
      </c>
      <c r="F10" s="651">
        <f t="shared" si="0"/>
        <v>0.60918000000000005</v>
      </c>
    </row>
    <row r="11" spans="2:6" ht="15" customHeight="1" x14ac:dyDescent="0.2">
      <c r="B11" s="99" t="s">
        <v>337</v>
      </c>
      <c r="C11" s="649">
        <f>'Section 12 data'!$C$16</f>
        <v>5.7619999999999998E-2</v>
      </c>
      <c r="D11" s="650">
        <f>'Section 12 data'!$D$16</f>
        <v>0.5405899999999999</v>
      </c>
      <c r="E11" s="201">
        <f>'Section 12 data'!$E$16</f>
        <v>33.911000319356624</v>
      </c>
      <c r="F11" s="651">
        <f t="shared" si="0"/>
        <v>0.59820999999999991</v>
      </c>
    </row>
    <row r="12" spans="2:6" ht="15" customHeight="1" x14ac:dyDescent="0.2">
      <c r="B12" s="99" t="s">
        <v>338</v>
      </c>
      <c r="C12" s="649">
        <f>'Section 12 data'!$C$17</f>
        <v>7.7209999999999987E-2</v>
      </c>
      <c r="D12" s="650">
        <f>'Section 12 data'!$D$17</f>
        <v>0.72136999999999996</v>
      </c>
      <c r="E12" s="201">
        <f>'Section 12 data'!$E$17</f>
        <v>30.19</v>
      </c>
      <c r="F12" s="651">
        <f t="shared" si="0"/>
        <v>0.79857999999999996</v>
      </c>
    </row>
    <row r="13" spans="2:6" ht="15" customHeight="1" x14ac:dyDescent="0.2">
      <c r="B13" s="99" t="s">
        <v>339</v>
      </c>
      <c r="C13" s="649">
        <f>'Section 12 data'!$C$18</f>
        <v>5.4900000000000001E-3</v>
      </c>
      <c r="D13" s="650">
        <f>'Section 12 data'!$D$18</f>
        <v>0.16297999999999999</v>
      </c>
      <c r="E13" s="201">
        <f>'Section 12 data'!$E$18</f>
        <v>34.28</v>
      </c>
      <c r="F13" s="651">
        <f t="shared" si="0"/>
        <v>0.16846999999999998</v>
      </c>
    </row>
    <row r="14" spans="2:6" ht="15" customHeight="1" x14ac:dyDescent="0.2">
      <c r="B14" s="99" t="s">
        <v>268</v>
      </c>
      <c r="C14" s="649">
        <f>'Section 12 data'!$C$19</f>
        <v>4.8399999999999997E-3</v>
      </c>
      <c r="D14" s="650">
        <f>'Section 12 data'!$D$19</f>
        <v>7.6079999999999995E-2</v>
      </c>
      <c r="E14" s="201">
        <f>'Section 12 data'!$E$19</f>
        <v>65.09</v>
      </c>
      <c r="F14" s="651">
        <f t="shared" si="0"/>
        <v>8.0919999999999992E-2</v>
      </c>
    </row>
    <row r="15" spans="2:6" ht="15" customHeight="1" x14ac:dyDescent="0.2">
      <c r="B15" s="101" t="s">
        <v>80</v>
      </c>
      <c r="C15" s="102">
        <f>'Table 9'!C21</f>
        <v>0.16979</v>
      </c>
      <c r="D15" s="102">
        <f>'Table 9'!D21</f>
        <v>3.5024799999999998</v>
      </c>
      <c r="E15" s="317">
        <f>'Table 9'!E21</f>
        <v>12.65</v>
      </c>
      <c r="F15" s="102">
        <f t="shared" si="0"/>
        <v>3.6722699999999997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2EF7F38A-602C-425B-9BAA-D31994EC1CEB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4"/>
      <c r="B3" s="829" t="s">
        <v>482</v>
      </c>
      <c r="C3" s="832"/>
      <c r="D3" s="832"/>
      <c r="E3" s="832"/>
      <c r="F3" s="833"/>
      <c r="H3" s="829" t="s">
        <v>482</v>
      </c>
      <c r="I3" s="830"/>
      <c r="J3" s="830"/>
      <c r="K3" s="830"/>
      <c r="L3" s="830"/>
      <c r="M3" s="830"/>
      <c r="N3" s="831"/>
      <c r="P3" s="829" t="s">
        <v>482</v>
      </c>
      <c r="Q3" s="832"/>
      <c r="R3" s="832"/>
      <c r="S3" s="832"/>
      <c r="T3" s="833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481</v>
      </c>
      <c r="E4" s="286" t="s">
        <v>479</v>
      </c>
      <c r="F4" s="284" t="s">
        <v>378</v>
      </c>
      <c r="H4" s="285" t="s">
        <v>308</v>
      </c>
      <c r="I4" s="286" t="s">
        <v>379</v>
      </c>
      <c r="J4" s="283" t="s">
        <v>481</v>
      </c>
      <c r="K4" s="286" t="s">
        <v>82</v>
      </c>
      <c r="L4" s="286" t="s">
        <v>309</v>
      </c>
      <c r="M4" s="286" t="s">
        <v>479</v>
      </c>
      <c r="N4" s="287" t="s">
        <v>378</v>
      </c>
      <c r="P4" s="282" t="s">
        <v>486</v>
      </c>
      <c r="Q4" s="283" t="s">
        <v>379</v>
      </c>
      <c r="R4" s="283" t="s">
        <v>481</v>
      </c>
      <c r="S4" s="286" t="s">
        <v>479</v>
      </c>
      <c r="T4" s="284" t="s">
        <v>378</v>
      </c>
    </row>
    <row r="5" spans="1:20" x14ac:dyDescent="0.2">
      <c r="A5" s="274"/>
      <c r="B5" s="300" t="s">
        <v>92</v>
      </c>
      <c r="C5" s="301">
        <v>2013</v>
      </c>
      <c r="D5" s="290">
        <v>2712.08</v>
      </c>
      <c r="E5" s="329">
        <v>4</v>
      </c>
      <c r="F5" s="337">
        <f>D5*E5</f>
        <v>10848.32</v>
      </c>
      <c r="G5" s="322"/>
      <c r="H5" s="332" t="s">
        <v>92</v>
      </c>
      <c r="I5" s="301">
        <v>2013</v>
      </c>
      <c r="J5" s="277">
        <v>6030.6279999999997</v>
      </c>
      <c r="K5" s="277">
        <v>7.2</v>
      </c>
      <c r="L5" s="290">
        <f t="shared" ref="L5:L15" si="0">(K5*J5)/100</f>
        <v>434.20521600000001</v>
      </c>
      <c r="M5" s="329">
        <v>4</v>
      </c>
      <c r="N5" s="337">
        <f>J5*M5</f>
        <v>24122.511999999999</v>
      </c>
      <c r="O5" s="322"/>
      <c r="P5" s="332" t="s">
        <v>92</v>
      </c>
      <c r="Q5" s="301">
        <v>2013</v>
      </c>
      <c r="R5" s="290">
        <f>D5+J5</f>
        <v>8742.7079999999987</v>
      </c>
      <c r="S5" s="329"/>
      <c r="T5" s="337"/>
    </row>
    <row r="6" spans="1:20" x14ac:dyDescent="0.2">
      <c r="A6" s="274"/>
      <c r="B6" s="288"/>
      <c r="C6" s="289">
        <v>2017</v>
      </c>
      <c r="D6" s="280">
        <v>2575.4580000000001</v>
      </c>
      <c r="E6" s="330">
        <v>5</v>
      </c>
      <c r="F6" s="338">
        <f t="shared" ref="F6:F15" si="1">D6*E6</f>
        <v>12877.29</v>
      </c>
      <c r="G6" s="322"/>
      <c r="H6" s="333"/>
      <c r="I6" s="289">
        <v>2017</v>
      </c>
      <c r="J6" s="278">
        <v>5968.9989999999998</v>
      </c>
      <c r="K6" s="278">
        <v>7.25</v>
      </c>
      <c r="L6" s="280">
        <f t="shared" si="0"/>
        <v>432.75242749999995</v>
      </c>
      <c r="M6" s="330">
        <v>5</v>
      </c>
      <c r="N6" s="338">
        <f t="shared" ref="N6:N15" si="2">J6*M6</f>
        <v>29844.994999999999</v>
      </c>
      <c r="O6" s="322"/>
      <c r="P6" s="333"/>
      <c r="Q6" s="289">
        <v>2017</v>
      </c>
      <c r="R6" s="280">
        <f t="shared" ref="R6:R15" si="3">D6+J6</f>
        <v>8544.4570000000003</v>
      </c>
      <c r="S6" s="330"/>
      <c r="T6" s="338"/>
    </row>
    <row r="7" spans="1:20" x14ac:dyDescent="0.2">
      <c r="A7" s="274"/>
      <c r="B7" s="288"/>
      <c r="C7" s="289">
        <v>2022</v>
      </c>
      <c r="D7" s="280">
        <v>2609.123</v>
      </c>
      <c r="E7" s="330">
        <v>5</v>
      </c>
      <c r="F7" s="338">
        <f t="shared" si="1"/>
        <v>13045.615</v>
      </c>
      <c r="G7" s="322"/>
      <c r="H7" s="333"/>
      <c r="I7" s="289">
        <v>2022</v>
      </c>
      <c r="J7" s="278">
        <v>5714.9889999999996</v>
      </c>
      <c r="K7" s="278">
        <v>7.77</v>
      </c>
      <c r="L7" s="280">
        <f t="shared" si="0"/>
        <v>444.05464529999995</v>
      </c>
      <c r="M7" s="330">
        <v>5</v>
      </c>
      <c r="N7" s="338">
        <f t="shared" si="2"/>
        <v>28574.945</v>
      </c>
      <c r="O7" s="322"/>
      <c r="P7" s="333"/>
      <c r="Q7" s="289">
        <v>2022</v>
      </c>
      <c r="R7" s="280">
        <f t="shared" si="3"/>
        <v>8324.1119999999992</v>
      </c>
      <c r="S7" s="330"/>
      <c r="T7" s="338"/>
    </row>
    <row r="8" spans="1:20" x14ac:dyDescent="0.2">
      <c r="A8" s="274"/>
      <c r="B8" s="288"/>
      <c r="C8" s="289">
        <v>2027</v>
      </c>
      <c r="D8" s="280">
        <v>2519.63</v>
      </c>
      <c r="E8" s="330">
        <v>5</v>
      </c>
      <c r="F8" s="338">
        <f t="shared" si="1"/>
        <v>12598.150000000001</v>
      </c>
      <c r="G8" s="322"/>
      <c r="H8" s="333"/>
      <c r="I8" s="289">
        <v>2027</v>
      </c>
      <c r="J8" s="278">
        <v>4576.1109999999999</v>
      </c>
      <c r="K8" s="278">
        <v>8.57</v>
      </c>
      <c r="L8" s="280">
        <f t="shared" si="0"/>
        <v>392.17271269999998</v>
      </c>
      <c r="M8" s="330">
        <v>5</v>
      </c>
      <c r="N8" s="338">
        <f t="shared" si="2"/>
        <v>22880.555</v>
      </c>
      <c r="O8" s="322"/>
      <c r="P8" s="333"/>
      <c r="Q8" s="289">
        <v>2027</v>
      </c>
      <c r="R8" s="280">
        <f t="shared" si="3"/>
        <v>7095.741</v>
      </c>
      <c r="S8" s="330"/>
      <c r="T8" s="338"/>
    </row>
    <row r="9" spans="1:20" x14ac:dyDescent="0.2">
      <c r="A9" s="274"/>
      <c r="B9" s="288"/>
      <c r="C9" s="289">
        <v>2032</v>
      </c>
      <c r="D9" s="280">
        <v>2416.6509999999998</v>
      </c>
      <c r="E9" s="330">
        <v>5</v>
      </c>
      <c r="F9" s="338">
        <f t="shared" si="1"/>
        <v>12083.254999999999</v>
      </c>
      <c r="G9" s="322"/>
      <c r="H9" s="333"/>
      <c r="I9" s="289">
        <v>2032</v>
      </c>
      <c r="J9" s="278">
        <v>3636.875</v>
      </c>
      <c r="K9" s="278">
        <v>10.1</v>
      </c>
      <c r="L9" s="280">
        <f t="shared" si="0"/>
        <v>367.32437499999997</v>
      </c>
      <c r="M9" s="330">
        <v>5</v>
      </c>
      <c r="N9" s="338">
        <f t="shared" si="2"/>
        <v>18184.375</v>
      </c>
      <c r="O9" s="322"/>
      <c r="P9" s="333"/>
      <c r="Q9" s="289">
        <v>2032</v>
      </c>
      <c r="R9" s="280">
        <f t="shared" si="3"/>
        <v>6053.5259999999998</v>
      </c>
      <c r="S9" s="330"/>
      <c r="T9" s="338"/>
    </row>
    <row r="10" spans="1:20" x14ac:dyDescent="0.2">
      <c r="A10" s="274"/>
      <c r="B10" s="288"/>
      <c r="C10" s="289">
        <v>2037</v>
      </c>
      <c r="D10" s="280">
        <v>2508.4290000000001</v>
      </c>
      <c r="E10" s="330">
        <v>5</v>
      </c>
      <c r="F10" s="338">
        <f>D10*E10</f>
        <v>12542.145</v>
      </c>
      <c r="G10" s="322"/>
      <c r="H10" s="333"/>
      <c r="I10" s="289">
        <v>2037</v>
      </c>
      <c r="J10" s="278">
        <v>3071.01</v>
      </c>
      <c r="K10" s="278">
        <v>10.39</v>
      </c>
      <c r="L10" s="280">
        <f>(K10*J10)/100</f>
        <v>319.07793900000001</v>
      </c>
      <c r="M10" s="330">
        <v>5</v>
      </c>
      <c r="N10" s="338">
        <f>J10*M10</f>
        <v>15355.050000000001</v>
      </c>
      <c r="O10" s="322"/>
      <c r="P10" s="333"/>
      <c r="Q10" s="289">
        <v>2037</v>
      </c>
      <c r="R10" s="280">
        <f>D10+J10</f>
        <v>5579.4390000000003</v>
      </c>
      <c r="S10" s="330"/>
      <c r="T10" s="338"/>
    </row>
    <row r="11" spans="1:20" x14ac:dyDescent="0.2">
      <c r="A11" s="274"/>
      <c r="B11" s="288"/>
      <c r="C11" s="289">
        <v>2042</v>
      </c>
      <c r="D11" s="280">
        <v>2535.6709999999998</v>
      </c>
      <c r="E11" s="330">
        <v>5</v>
      </c>
      <c r="F11" s="338">
        <f>D11*E11</f>
        <v>12678.355</v>
      </c>
      <c r="G11" s="322"/>
      <c r="H11" s="333"/>
      <c r="I11" s="289">
        <v>2042</v>
      </c>
      <c r="J11" s="278">
        <v>2997.1779999999999</v>
      </c>
      <c r="K11" s="278">
        <v>10.52</v>
      </c>
      <c r="L11" s="280">
        <f>(K11*J11)/100</f>
        <v>315.30312559999999</v>
      </c>
      <c r="M11" s="330">
        <v>5</v>
      </c>
      <c r="N11" s="338">
        <f>J11*M11</f>
        <v>14985.89</v>
      </c>
      <c r="O11" s="322"/>
      <c r="P11" s="333"/>
      <c r="Q11" s="289">
        <v>2042</v>
      </c>
      <c r="R11" s="280">
        <f>D11+J11</f>
        <v>5532.8490000000002</v>
      </c>
      <c r="S11" s="330"/>
      <c r="T11" s="338"/>
    </row>
    <row r="12" spans="1:20" x14ac:dyDescent="0.2">
      <c r="A12" s="274"/>
      <c r="B12" s="288"/>
      <c r="C12" s="289">
        <v>2047</v>
      </c>
      <c r="D12" s="280">
        <v>2669.0610000000001</v>
      </c>
      <c r="E12" s="330">
        <v>5</v>
      </c>
      <c r="F12" s="338">
        <f>D12*E12</f>
        <v>13345.305</v>
      </c>
      <c r="G12" s="322"/>
      <c r="H12" s="333"/>
      <c r="I12" s="289">
        <v>2047</v>
      </c>
      <c r="J12" s="278">
        <v>2875.0079999999998</v>
      </c>
      <c r="K12" s="278">
        <v>10.02</v>
      </c>
      <c r="L12" s="280">
        <f>(K12*J12)/100</f>
        <v>288.07580159999998</v>
      </c>
      <c r="M12" s="330">
        <v>5</v>
      </c>
      <c r="N12" s="338">
        <f>J12*M12</f>
        <v>14375.039999999999</v>
      </c>
      <c r="O12" s="322"/>
      <c r="P12" s="333"/>
      <c r="Q12" s="289">
        <v>2047</v>
      </c>
      <c r="R12" s="280">
        <f>D12+J12</f>
        <v>5544.0689999999995</v>
      </c>
      <c r="S12" s="330"/>
      <c r="T12" s="338"/>
    </row>
    <row r="13" spans="1:20" x14ac:dyDescent="0.2">
      <c r="A13" s="274"/>
      <c r="B13" s="288"/>
      <c r="C13" s="289">
        <v>2052</v>
      </c>
      <c r="D13" s="280">
        <v>2929.0369999999998</v>
      </c>
      <c r="E13" s="330">
        <v>5</v>
      </c>
      <c r="F13" s="338">
        <f>D13*E13</f>
        <v>14645.184999999999</v>
      </c>
      <c r="G13" s="322"/>
      <c r="H13" s="333"/>
      <c r="I13" s="289">
        <v>2052</v>
      </c>
      <c r="J13" s="278">
        <v>3113.288</v>
      </c>
      <c r="K13" s="278">
        <v>9.4499999999999993</v>
      </c>
      <c r="L13" s="280">
        <f>(K13*J13)/100</f>
        <v>294.205716</v>
      </c>
      <c r="M13" s="330">
        <v>5</v>
      </c>
      <c r="N13" s="338">
        <f>J13*M13</f>
        <v>15566.44</v>
      </c>
      <c r="O13" s="322"/>
      <c r="P13" s="333"/>
      <c r="Q13" s="289">
        <v>2052</v>
      </c>
      <c r="R13" s="280">
        <f>D13+J13</f>
        <v>6042.3249999999998</v>
      </c>
      <c r="S13" s="330"/>
      <c r="T13" s="338"/>
    </row>
    <row r="14" spans="1:20" x14ac:dyDescent="0.2">
      <c r="A14" s="274"/>
      <c r="B14" s="288"/>
      <c r="C14" s="289">
        <v>2057</v>
      </c>
      <c r="D14" s="280">
        <v>3162.7379999999998</v>
      </c>
      <c r="E14" s="330">
        <v>5</v>
      </c>
      <c r="F14" s="338">
        <f>D14*E14</f>
        <v>15813.689999999999</v>
      </c>
      <c r="G14" s="322"/>
      <c r="H14" s="333"/>
      <c r="I14" s="289">
        <v>2057</v>
      </c>
      <c r="J14" s="278">
        <v>3280.4090000000001</v>
      </c>
      <c r="K14" s="278">
        <v>8.9</v>
      </c>
      <c r="L14" s="280">
        <f>(K14*J14)/100</f>
        <v>291.95640100000003</v>
      </c>
      <c r="M14" s="330">
        <v>5</v>
      </c>
      <c r="N14" s="338">
        <f>J14*M14</f>
        <v>16402.045000000002</v>
      </c>
      <c r="O14" s="322"/>
      <c r="P14" s="333"/>
      <c r="Q14" s="289">
        <v>2057</v>
      </c>
      <c r="R14" s="280">
        <f>D14+J14</f>
        <v>6443.1469999999999</v>
      </c>
      <c r="S14" s="330"/>
      <c r="T14" s="338"/>
    </row>
    <row r="15" spans="1:20" ht="13.5" thickBot="1" x14ac:dyDescent="0.25">
      <c r="A15" s="274"/>
      <c r="B15" s="293"/>
      <c r="C15" s="294">
        <v>2062</v>
      </c>
      <c r="D15" s="295">
        <v>3012.9960000000001</v>
      </c>
      <c r="E15" s="331">
        <v>5</v>
      </c>
      <c r="F15" s="339">
        <f t="shared" si="1"/>
        <v>15064.98</v>
      </c>
      <c r="G15" s="322"/>
      <c r="H15" s="334"/>
      <c r="I15" s="294">
        <v>2062</v>
      </c>
      <c r="J15" s="335">
        <v>3422.62</v>
      </c>
      <c r="K15" s="335">
        <v>8.08</v>
      </c>
      <c r="L15" s="295">
        <f t="shared" si="0"/>
        <v>276.54769599999997</v>
      </c>
      <c r="M15" s="331">
        <v>5</v>
      </c>
      <c r="N15" s="339">
        <f t="shared" si="2"/>
        <v>17113.099999999999</v>
      </c>
      <c r="O15" s="322"/>
      <c r="P15" s="334"/>
      <c r="Q15" s="294">
        <v>2062</v>
      </c>
      <c r="R15" s="295">
        <f t="shared" si="3"/>
        <v>6435.616</v>
      </c>
      <c r="S15" s="331"/>
      <c r="T15" s="339"/>
    </row>
    <row r="16" spans="1:20" x14ac:dyDescent="0.2">
      <c r="A16" s="274"/>
      <c r="B16" s="298"/>
      <c r="C16" s="299"/>
      <c r="D16" s="280"/>
      <c r="E16" s="280"/>
      <c r="F16" s="275"/>
      <c r="G16" s="322"/>
      <c r="H16" s="336"/>
      <c r="I16" s="299"/>
      <c r="J16" s="280"/>
      <c r="K16" s="280"/>
      <c r="L16" s="280"/>
      <c r="M16" s="280"/>
      <c r="N16" s="275"/>
      <c r="O16" s="322"/>
      <c r="P16" s="336"/>
      <c r="Q16" s="299"/>
      <c r="R16" s="280"/>
      <c r="S16" s="280"/>
      <c r="T16" s="275"/>
    </row>
    <row r="17" spans="1:20" ht="13.5" thickBot="1" x14ac:dyDescent="0.25"/>
    <row r="18" spans="1:20" x14ac:dyDescent="0.2">
      <c r="A18" s="274"/>
      <c r="B18" s="829" t="s">
        <v>483</v>
      </c>
      <c r="C18" s="834"/>
      <c r="D18" s="834"/>
      <c r="E18" s="834"/>
      <c r="F18" s="835"/>
      <c r="H18" s="829" t="s">
        <v>483</v>
      </c>
      <c r="I18" s="830"/>
      <c r="J18" s="830"/>
      <c r="K18" s="830"/>
      <c r="L18" s="830"/>
      <c r="M18" s="830"/>
      <c r="N18" s="831"/>
      <c r="P18" s="829" t="s">
        <v>483</v>
      </c>
      <c r="Q18" s="834"/>
      <c r="R18" s="834"/>
      <c r="S18" s="834"/>
      <c r="T18" s="835"/>
    </row>
    <row r="19" spans="1:20" ht="13.5" thickBot="1" x14ac:dyDescent="0.25">
      <c r="A19" s="274"/>
      <c r="B19" s="282" t="s">
        <v>78</v>
      </c>
      <c r="C19" s="283" t="s">
        <v>480</v>
      </c>
      <c r="D19" s="283" t="s">
        <v>377</v>
      </c>
      <c r="E19" s="286" t="s">
        <v>479</v>
      </c>
      <c r="F19" s="284" t="s">
        <v>378</v>
      </c>
      <c r="H19" s="285" t="s">
        <v>308</v>
      </c>
      <c r="I19" s="283" t="s">
        <v>480</v>
      </c>
      <c r="J19" s="283" t="s">
        <v>377</v>
      </c>
      <c r="K19" s="286" t="s">
        <v>82</v>
      </c>
      <c r="L19" s="286" t="s">
        <v>309</v>
      </c>
      <c r="M19" s="286" t="s">
        <v>479</v>
      </c>
      <c r="N19" s="287" t="s">
        <v>378</v>
      </c>
      <c r="P19" s="282" t="s">
        <v>486</v>
      </c>
      <c r="Q19" s="283" t="s">
        <v>480</v>
      </c>
      <c r="R19" s="283" t="s">
        <v>377</v>
      </c>
      <c r="S19" s="286" t="s">
        <v>479</v>
      </c>
      <c r="T19" s="284" t="s">
        <v>378</v>
      </c>
    </row>
    <row r="20" spans="1:20" x14ac:dyDescent="0.2">
      <c r="A20" s="274"/>
      <c r="B20" s="300" t="s">
        <v>92</v>
      </c>
      <c r="C20" s="301" t="s">
        <v>331</v>
      </c>
      <c r="D20" s="290">
        <v>2567.3069999999998</v>
      </c>
      <c r="E20" s="292">
        <v>4</v>
      </c>
      <c r="F20" s="327">
        <f>D20*E20</f>
        <v>10269.227999999999</v>
      </c>
      <c r="H20" s="300" t="s">
        <v>92</v>
      </c>
      <c r="I20" s="301" t="s">
        <v>331</v>
      </c>
      <c r="J20" s="291">
        <v>5940.6629999999996</v>
      </c>
      <c r="K20" s="291">
        <v>7.23</v>
      </c>
      <c r="L20" s="292">
        <f t="shared" ref="L20:L30" si="4">(K20*J20)/100</f>
        <v>429.50993490000002</v>
      </c>
      <c r="M20" s="292">
        <v>4</v>
      </c>
      <c r="N20" s="327">
        <f>J20*M20</f>
        <v>23762.651999999998</v>
      </c>
      <c r="P20" s="300" t="s">
        <v>92</v>
      </c>
      <c r="Q20" s="301" t="s">
        <v>331</v>
      </c>
      <c r="R20" s="290">
        <f>D20+J20</f>
        <v>8507.9699999999993</v>
      </c>
      <c r="S20" s="292">
        <v>4</v>
      </c>
      <c r="T20" s="327">
        <f>R20*S20</f>
        <v>34031.879999999997</v>
      </c>
    </row>
    <row r="21" spans="1:20" x14ac:dyDescent="0.2">
      <c r="A21" s="274"/>
      <c r="B21" s="288"/>
      <c r="C21" s="289" t="s">
        <v>222</v>
      </c>
      <c r="D21" s="280">
        <v>2586.6379999999999</v>
      </c>
      <c r="E21" s="281">
        <v>5</v>
      </c>
      <c r="F21" s="279">
        <f t="shared" ref="F21:F30" si="5">D21*E21</f>
        <v>12933.189999999999</v>
      </c>
      <c r="H21" s="288"/>
      <c r="I21" s="289" t="s">
        <v>222</v>
      </c>
      <c r="J21" s="276">
        <v>5783.0519999999997</v>
      </c>
      <c r="K21" s="276">
        <v>7.42</v>
      </c>
      <c r="L21" s="281">
        <f t="shared" si="4"/>
        <v>429.10245839999993</v>
      </c>
      <c r="M21" s="281">
        <v>5</v>
      </c>
      <c r="N21" s="279">
        <f t="shared" ref="N21:N30" si="6">J21*M21</f>
        <v>28915.26</v>
      </c>
      <c r="P21" s="288"/>
      <c r="Q21" s="289" t="s">
        <v>222</v>
      </c>
      <c r="R21" s="280">
        <f t="shared" ref="R21:R30" si="7">D21+J21</f>
        <v>8369.6899999999987</v>
      </c>
      <c r="S21" s="281">
        <v>5</v>
      </c>
      <c r="T21" s="279">
        <f t="shared" ref="T21:T30" si="8">R21*S21</f>
        <v>41848.449999999997</v>
      </c>
    </row>
    <row r="22" spans="1:20" x14ac:dyDescent="0.2">
      <c r="A22" s="274"/>
      <c r="B22" s="288"/>
      <c r="C22" s="289" t="s">
        <v>225</v>
      </c>
      <c r="D22" s="280">
        <v>2550.2089999999998</v>
      </c>
      <c r="E22" s="281">
        <v>5</v>
      </c>
      <c r="F22" s="279">
        <f t="shared" si="5"/>
        <v>12751.044999999998</v>
      </c>
      <c r="H22" s="288"/>
      <c r="I22" s="289" t="s">
        <v>225</v>
      </c>
      <c r="J22" s="276">
        <v>5027.2619999999997</v>
      </c>
      <c r="K22" s="276">
        <v>7.81</v>
      </c>
      <c r="L22" s="281">
        <f t="shared" si="4"/>
        <v>392.6291622</v>
      </c>
      <c r="M22" s="281">
        <v>5</v>
      </c>
      <c r="N22" s="279">
        <f t="shared" si="6"/>
        <v>25136.309999999998</v>
      </c>
      <c r="P22" s="288"/>
      <c r="Q22" s="289" t="s">
        <v>225</v>
      </c>
      <c r="R22" s="280">
        <f t="shared" si="7"/>
        <v>7577.4709999999995</v>
      </c>
      <c r="S22" s="281">
        <v>5</v>
      </c>
      <c r="T22" s="279">
        <f t="shared" si="8"/>
        <v>37887.354999999996</v>
      </c>
    </row>
    <row r="23" spans="1:20" x14ac:dyDescent="0.2">
      <c r="A23" s="274"/>
      <c r="B23" s="288"/>
      <c r="C23" s="289" t="s">
        <v>226</v>
      </c>
      <c r="D23" s="280">
        <v>2457.5810000000001</v>
      </c>
      <c r="E23" s="281">
        <v>5</v>
      </c>
      <c r="F23" s="279">
        <f t="shared" si="5"/>
        <v>12287.905000000001</v>
      </c>
      <c r="H23" s="288"/>
      <c r="I23" s="289" t="s">
        <v>226</v>
      </c>
      <c r="J23" s="276">
        <v>4107.3549999999996</v>
      </c>
      <c r="K23" s="276">
        <v>9.09</v>
      </c>
      <c r="L23" s="281">
        <f t="shared" si="4"/>
        <v>373.35856949999993</v>
      </c>
      <c r="M23" s="281">
        <v>5</v>
      </c>
      <c r="N23" s="279">
        <f t="shared" si="6"/>
        <v>20536.774999999998</v>
      </c>
      <c r="P23" s="288"/>
      <c r="Q23" s="289" t="s">
        <v>226</v>
      </c>
      <c r="R23" s="280">
        <f t="shared" si="7"/>
        <v>6564.9359999999997</v>
      </c>
      <c r="S23" s="281">
        <v>5</v>
      </c>
      <c r="T23" s="279">
        <f t="shared" si="8"/>
        <v>32824.68</v>
      </c>
    </row>
    <row r="24" spans="1:20" x14ac:dyDescent="0.2">
      <c r="A24" s="274"/>
      <c r="B24" s="288"/>
      <c r="C24" s="289" t="s">
        <v>227</v>
      </c>
      <c r="D24" s="280">
        <v>2462.2820000000002</v>
      </c>
      <c r="E24" s="281">
        <v>5</v>
      </c>
      <c r="F24" s="279">
        <f t="shared" si="5"/>
        <v>12311.41</v>
      </c>
      <c r="H24" s="288"/>
      <c r="I24" s="289" t="s">
        <v>227</v>
      </c>
      <c r="J24" s="276">
        <v>3331.922</v>
      </c>
      <c r="K24" s="276">
        <v>9.94</v>
      </c>
      <c r="L24" s="281">
        <f t="shared" si="4"/>
        <v>331.19304679999999</v>
      </c>
      <c r="M24" s="281">
        <v>5</v>
      </c>
      <c r="N24" s="279">
        <f t="shared" si="6"/>
        <v>16659.61</v>
      </c>
      <c r="P24" s="288"/>
      <c r="Q24" s="289" t="s">
        <v>227</v>
      </c>
      <c r="R24" s="280">
        <f t="shared" si="7"/>
        <v>5794.2039999999997</v>
      </c>
      <c r="S24" s="281">
        <v>5</v>
      </c>
      <c r="T24" s="279">
        <f t="shared" si="8"/>
        <v>28971.019999999997</v>
      </c>
    </row>
    <row r="25" spans="1:20" x14ac:dyDescent="0.2">
      <c r="A25" s="274"/>
      <c r="B25" s="288"/>
      <c r="C25" s="289" t="s">
        <v>228</v>
      </c>
      <c r="D25" s="280">
        <v>2542.002</v>
      </c>
      <c r="E25" s="281">
        <v>5</v>
      </c>
      <c r="F25" s="279">
        <f>D25*E25</f>
        <v>12710.01</v>
      </c>
      <c r="H25" s="288"/>
      <c r="I25" s="289" t="s">
        <v>228</v>
      </c>
      <c r="J25" s="276">
        <v>3006.652</v>
      </c>
      <c r="K25" s="276">
        <v>10.56</v>
      </c>
      <c r="L25" s="281">
        <f>(K25*J25)/100</f>
        <v>317.50245120000005</v>
      </c>
      <c r="M25" s="281">
        <v>5</v>
      </c>
      <c r="N25" s="279">
        <f>J25*M25</f>
        <v>15033.26</v>
      </c>
      <c r="P25" s="288"/>
      <c r="Q25" s="289" t="s">
        <v>228</v>
      </c>
      <c r="R25" s="280">
        <f>D25+J25</f>
        <v>5548.6540000000005</v>
      </c>
      <c r="S25" s="281">
        <v>5</v>
      </c>
      <c r="T25" s="279">
        <f>R25*S25</f>
        <v>27743.270000000004</v>
      </c>
    </row>
    <row r="26" spans="1:20" x14ac:dyDescent="0.2">
      <c r="A26" s="274"/>
      <c r="B26" s="288"/>
      <c r="C26" s="289" t="s">
        <v>332</v>
      </c>
      <c r="D26" s="280">
        <v>2620.1840000000002</v>
      </c>
      <c r="E26" s="281">
        <v>5</v>
      </c>
      <c r="F26" s="279">
        <f>D26*E26</f>
        <v>13100.920000000002</v>
      </c>
      <c r="H26" s="288"/>
      <c r="I26" s="289" t="s">
        <v>332</v>
      </c>
      <c r="J26" s="276">
        <v>3040.7429999999999</v>
      </c>
      <c r="K26" s="276">
        <v>9.93</v>
      </c>
      <c r="L26" s="281">
        <f>(K26*J26)/100</f>
        <v>301.94577989999999</v>
      </c>
      <c r="M26" s="281">
        <v>5</v>
      </c>
      <c r="N26" s="279">
        <f>J26*M26</f>
        <v>15203.715</v>
      </c>
      <c r="P26" s="288"/>
      <c r="Q26" s="289" t="s">
        <v>332</v>
      </c>
      <c r="R26" s="280">
        <f>D26+J26</f>
        <v>5660.9269999999997</v>
      </c>
      <c r="S26" s="281">
        <v>5</v>
      </c>
      <c r="T26" s="279">
        <f>R26*S26</f>
        <v>28304.634999999998</v>
      </c>
    </row>
    <row r="27" spans="1:20" x14ac:dyDescent="0.2">
      <c r="A27" s="274"/>
      <c r="B27" s="288"/>
      <c r="C27" s="289" t="s">
        <v>333</v>
      </c>
      <c r="D27" s="280">
        <v>2829.4079999999999</v>
      </c>
      <c r="E27" s="281">
        <v>5</v>
      </c>
      <c r="F27" s="279">
        <f>D27*E27</f>
        <v>14147.039999999999</v>
      </c>
      <c r="H27" s="288"/>
      <c r="I27" s="289" t="s">
        <v>333</v>
      </c>
      <c r="J27" s="276">
        <v>3012.9409999999998</v>
      </c>
      <c r="K27" s="276">
        <v>9.8000000000000007</v>
      </c>
      <c r="L27" s="281">
        <f>(K27*J27)/100</f>
        <v>295.26821799999999</v>
      </c>
      <c r="M27" s="281">
        <v>5</v>
      </c>
      <c r="N27" s="279">
        <f>J27*M27</f>
        <v>15064.704999999998</v>
      </c>
      <c r="P27" s="288"/>
      <c r="Q27" s="289" t="s">
        <v>333</v>
      </c>
      <c r="R27" s="280">
        <f>D27+J27</f>
        <v>5842.3490000000002</v>
      </c>
      <c r="S27" s="281">
        <v>5</v>
      </c>
      <c r="T27" s="279">
        <f>R27*S27</f>
        <v>29211.745000000003</v>
      </c>
    </row>
    <row r="28" spans="1:20" x14ac:dyDescent="0.2">
      <c r="A28" s="274"/>
      <c r="B28" s="288"/>
      <c r="C28" s="289" t="s">
        <v>231</v>
      </c>
      <c r="D28" s="280">
        <v>3047.3780000000002</v>
      </c>
      <c r="E28" s="281">
        <v>5</v>
      </c>
      <c r="F28" s="279">
        <f>D28*E28</f>
        <v>15236.890000000001</v>
      </c>
      <c r="H28" s="288"/>
      <c r="I28" s="289" t="s">
        <v>231</v>
      </c>
      <c r="J28" s="276">
        <v>3207.884</v>
      </c>
      <c r="K28" s="276">
        <v>8.9600000000000009</v>
      </c>
      <c r="L28" s="281">
        <f>(K28*J28)/100</f>
        <v>287.42640640000002</v>
      </c>
      <c r="M28" s="281">
        <v>5</v>
      </c>
      <c r="N28" s="279">
        <f>J28*M28</f>
        <v>16039.42</v>
      </c>
      <c r="P28" s="288"/>
      <c r="Q28" s="289" t="s">
        <v>231</v>
      </c>
      <c r="R28" s="280">
        <f>D28+J28</f>
        <v>6255.2620000000006</v>
      </c>
      <c r="S28" s="281">
        <v>5</v>
      </c>
      <c r="T28" s="279">
        <f>R28*S28</f>
        <v>31276.310000000005</v>
      </c>
    </row>
    <row r="29" spans="1:20" x14ac:dyDescent="0.2">
      <c r="A29" s="274"/>
      <c r="B29" s="288"/>
      <c r="C29" s="289" t="s">
        <v>232</v>
      </c>
      <c r="D29" s="280">
        <v>3201.28</v>
      </c>
      <c r="E29" s="281">
        <v>5</v>
      </c>
      <c r="F29" s="279">
        <f>D29*E29</f>
        <v>16006.400000000001</v>
      </c>
      <c r="H29" s="288"/>
      <c r="I29" s="289" t="s">
        <v>232</v>
      </c>
      <c r="J29" s="276">
        <v>3466.4589999999998</v>
      </c>
      <c r="K29" s="276">
        <v>8.44</v>
      </c>
      <c r="L29" s="281">
        <f>(K29*J29)/100</f>
        <v>292.56913959999997</v>
      </c>
      <c r="M29" s="281">
        <v>5</v>
      </c>
      <c r="N29" s="279">
        <f>J29*M29</f>
        <v>17332.294999999998</v>
      </c>
      <c r="P29" s="288"/>
      <c r="Q29" s="289" t="s">
        <v>232</v>
      </c>
      <c r="R29" s="280">
        <f>D29+J29</f>
        <v>6667.7389999999996</v>
      </c>
      <c r="S29" s="281">
        <v>5</v>
      </c>
      <c r="T29" s="279">
        <f>R29*S29</f>
        <v>33338.695</v>
      </c>
    </row>
    <row r="30" spans="1:20" ht="13.5" thickBot="1" x14ac:dyDescent="0.25">
      <c r="A30" s="274"/>
      <c r="B30" s="293"/>
      <c r="C30" s="294" t="s">
        <v>233</v>
      </c>
      <c r="D30" s="295">
        <v>3194.54</v>
      </c>
      <c r="E30" s="297">
        <v>5</v>
      </c>
      <c r="F30" s="328">
        <f t="shared" si="5"/>
        <v>15972.7</v>
      </c>
      <c r="H30" s="293"/>
      <c r="I30" s="294" t="s">
        <v>233</v>
      </c>
      <c r="J30" s="296">
        <v>3570.9969999999998</v>
      </c>
      <c r="K30" s="296">
        <v>7.4</v>
      </c>
      <c r="L30" s="297">
        <f t="shared" si="4"/>
        <v>264.25377800000001</v>
      </c>
      <c r="M30" s="297">
        <v>5</v>
      </c>
      <c r="N30" s="328">
        <f t="shared" si="6"/>
        <v>17854.985000000001</v>
      </c>
      <c r="P30" s="293"/>
      <c r="Q30" s="294" t="s">
        <v>233</v>
      </c>
      <c r="R30" s="295">
        <f t="shared" si="7"/>
        <v>6765.5370000000003</v>
      </c>
      <c r="S30" s="297">
        <v>5</v>
      </c>
      <c r="T30" s="328">
        <f t="shared" si="8"/>
        <v>33827.684999999998</v>
      </c>
    </row>
    <row r="31" spans="1:20" x14ac:dyDescent="0.2">
      <c r="A31" s="274"/>
      <c r="B31" s="298"/>
      <c r="C31" s="299"/>
      <c r="D31" s="280"/>
      <c r="E31" s="281"/>
      <c r="F31" s="275"/>
      <c r="H31" s="298"/>
      <c r="I31" s="299"/>
      <c r="J31" s="281"/>
      <c r="K31" s="281"/>
      <c r="L31" s="281"/>
      <c r="M31" s="281"/>
      <c r="N31" s="275"/>
      <c r="P31" s="298"/>
      <c r="Q31" s="299"/>
      <c r="R31" s="280"/>
      <c r="S31" s="281"/>
      <c r="T31" s="275"/>
    </row>
    <row r="32" spans="1:20" ht="13.5" thickBot="1" x14ac:dyDescent="0.25"/>
    <row r="33" spans="1:20" x14ac:dyDescent="0.2">
      <c r="A33" s="274"/>
      <c r="B33" s="829" t="s">
        <v>484</v>
      </c>
      <c r="C33" s="832"/>
      <c r="D33" s="832"/>
      <c r="E33" s="832"/>
      <c r="F33" s="833"/>
      <c r="H33" s="829" t="s">
        <v>484</v>
      </c>
      <c r="I33" s="830"/>
      <c r="J33" s="830"/>
      <c r="K33" s="830"/>
      <c r="L33" s="830"/>
      <c r="M33" s="830"/>
      <c r="N33" s="831"/>
      <c r="P33" s="829" t="s">
        <v>484</v>
      </c>
      <c r="Q33" s="832"/>
      <c r="R33" s="832"/>
      <c r="S33" s="832"/>
      <c r="T33" s="833"/>
    </row>
    <row r="34" spans="1:20" ht="13.5" thickBot="1" x14ac:dyDescent="0.25">
      <c r="A34" s="274"/>
      <c r="B34" s="282" t="s">
        <v>78</v>
      </c>
      <c r="C34" s="283" t="s">
        <v>480</v>
      </c>
      <c r="D34" s="283" t="s">
        <v>377</v>
      </c>
      <c r="E34" s="286" t="s">
        <v>479</v>
      </c>
      <c r="F34" s="284" t="s">
        <v>378</v>
      </c>
      <c r="H34" s="285" t="s">
        <v>308</v>
      </c>
      <c r="I34" s="283" t="s">
        <v>480</v>
      </c>
      <c r="J34" s="283" t="s">
        <v>377</v>
      </c>
      <c r="K34" s="286" t="s">
        <v>82</v>
      </c>
      <c r="L34" s="286" t="s">
        <v>309</v>
      </c>
      <c r="M34" s="286" t="s">
        <v>479</v>
      </c>
      <c r="N34" s="287" t="s">
        <v>378</v>
      </c>
      <c r="P34" s="282" t="s">
        <v>486</v>
      </c>
      <c r="Q34" s="283" t="s">
        <v>480</v>
      </c>
      <c r="R34" s="283" t="s">
        <v>377</v>
      </c>
      <c r="S34" s="286" t="s">
        <v>479</v>
      </c>
      <c r="T34" s="284" t="s">
        <v>378</v>
      </c>
    </row>
    <row r="35" spans="1:20" x14ac:dyDescent="0.2">
      <c r="A35" s="274"/>
      <c r="B35" s="300" t="s">
        <v>92</v>
      </c>
      <c r="C35" s="301" t="s">
        <v>331</v>
      </c>
      <c r="D35" s="290">
        <v>114.199</v>
      </c>
      <c r="E35" s="292">
        <v>4</v>
      </c>
      <c r="F35" s="327">
        <f>D35*E35</f>
        <v>456.79599999999999</v>
      </c>
      <c r="H35" s="300" t="s">
        <v>92</v>
      </c>
      <c r="I35" s="301" t="s">
        <v>331</v>
      </c>
      <c r="J35" s="291">
        <v>222.59899999999999</v>
      </c>
      <c r="K35" s="291">
        <v>7.38</v>
      </c>
      <c r="L35" s="292">
        <f t="shared" ref="L35:L45" si="9">(K35*J35)/100</f>
        <v>16.427806199999999</v>
      </c>
      <c r="M35" s="292">
        <v>4</v>
      </c>
      <c r="N35" s="327">
        <f>J35*M35</f>
        <v>890.39599999999996</v>
      </c>
      <c r="P35" s="300" t="s">
        <v>92</v>
      </c>
      <c r="Q35" s="301" t="s">
        <v>331</v>
      </c>
      <c r="R35" s="290">
        <f>D35+J35</f>
        <v>336.798</v>
      </c>
      <c r="S35" s="292">
        <v>4</v>
      </c>
      <c r="T35" s="327">
        <f>R35*S35</f>
        <v>1347.192</v>
      </c>
    </row>
    <row r="36" spans="1:20" x14ac:dyDescent="0.2">
      <c r="A36" s="274"/>
      <c r="B36" s="288"/>
      <c r="C36" s="289" t="s">
        <v>222</v>
      </c>
      <c r="D36" s="280">
        <v>130.33199999999999</v>
      </c>
      <c r="E36" s="281">
        <v>5</v>
      </c>
      <c r="F36" s="279">
        <f t="shared" ref="F36:F45" si="10">D36*E36</f>
        <v>651.66</v>
      </c>
      <c r="H36" s="288"/>
      <c r="I36" s="289" t="s">
        <v>222</v>
      </c>
      <c r="J36" s="276">
        <v>219.023</v>
      </c>
      <c r="K36" s="276">
        <v>7.56</v>
      </c>
      <c r="L36" s="281">
        <f t="shared" si="9"/>
        <v>16.558138799999998</v>
      </c>
      <c r="M36" s="281">
        <v>5</v>
      </c>
      <c r="N36" s="279">
        <f t="shared" ref="N36:N45" si="11">J36*M36</f>
        <v>1095.115</v>
      </c>
      <c r="P36" s="288"/>
      <c r="Q36" s="289" t="s">
        <v>222</v>
      </c>
      <c r="R36" s="280">
        <f t="shared" ref="R36:R45" si="12">D36+J36</f>
        <v>349.35500000000002</v>
      </c>
      <c r="S36" s="281">
        <v>5</v>
      </c>
      <c r="T36" s="279">
        <f t="shared" ref="T36:T45" si="13">R36*S36</f>
        <v>1746.7750000000001</v>
      </c>
    </row>
    <row r="37" spans="1:20" x14ac:dyDescent="0.2">
      <c r="A37" s="274"/>
      <c r="B37" s="288"/>
      <c r="C37" s="289" t="s">
        <v>225</v>
      </c>
      <c r="D37" s="280">
        <v>123.71899999999999</v>
      </c>
      <c r="E37" s="281">
        <v>5</v>
      </c>
      <c r="F37" s="279">
        <f t="shared" si="10"/>
        <v>618.59500000000003</v>
      </c>
      <c r="H37" s="288"/>
      <c r="I37" s="289" t="s">
        <v>225</v>
      </c>
      <c r="J37" s="276">
        <v>192.64599999999999</v>
      </c>
      <c r="K37" s="276">
        <v>8.27</v>
      </c>
      <c r="L37" s="281">
        <f t="shared" si="9"/>
        <v>15.931824199999999</v>
      </c>
      <c r="M37" s="281">
        <v>5</v>
      </c>
      <c r="N37" s="279">
        <f t="shared" si="11"/>
        <v>963.2299999999999</v>
      </c>
      <c r="P37" s="288"/>
      <c r="Q37" s="289" t="s">
        <v>225</v>
      </c>
      <c r="R37" s="280">
        <f t="shared" si="12"/>
        <v>316.36500000000001</v>
      </c>
      <c r="S37" s="281">
        <v>5</v>
      </c>
      <c r="T37" s="279">
        <f t="shared" si="13"/>
        <v>1581.825</v>
      </c>
    </row>
    <row r="38" spans="1:20" x14ac:dyDescent="0.2">
      <c r="A38" s="274"/>
      <c r="B38" s="288"/>
      <c r="C38" s="289" t="s">
        <v>226</v>
      </c>
      <c r="D38" s="280">
        <v>124.42100000000001</v>
      </c>
      <c r="E38" s="281">
        <v>5</v>
      </c>
      <c r="F38" s="279">
        <f t="shared" si="10"/>
        <v>622.10500000000002</v>
      </c>
      <c r="H38" s="288"/>
      <c r="I38" s="289" t="s">
        <v>226</v>
      </c>
      <c r="J38" s="276">
        <v>162.59299999999999</v>
      </c>
      <c r="K38" s="276">
        <v>9.32</v>
      </c>
      <c r="L38" s="281">
        <f t="shared" si="9"/>
        <v>15.153667599999999</v>
      </c>
      <c r="M38" s="281">
        <v>5</v>
      </c>
      <c r="N38" s="279">
        <f t="shared" si="11"/>
        <v>812.96499999999992</v>
      </c>
      <c r="P38" s="288"/>
      <c r="Q38" s="289" t="s">
        <v>226</v>
      </c>
      <c r="R38" s="280">
        <f t="shared" si="12"/>
        <v>287.01400000000001</v>
      </c>
      <c r="S38" s="281">
        <v>5</v>
      </c>
      <c r="T38" s="279">
        <f t="shared" si="13"/>
        <v>1435.0700000000002</v>
      </c>
    </row>
    <row r="39" spans="1:20" x14ac:dyDescent="0.2">
      <c r="A39" s="274"/>
      <c r="B39" s="288"/>
      <c r="C39" s="289" t="s">
        <v>227</v>
      </c>
      <c r="D39" s="280">
        <v>125.95399999999999</v>
      </c>
      <c r="E39" s="281">
        <v>5</v>
      </c>
      <c r="F39" s="279">
        <f t="shared" si="10"/>
        <v>629.77</v>
      </c>
      <c r="H39" s="288"/>
      <c r="I39" s="289" t="s">
        <v>227</v>
      </c>
      <c r="J39" s="276">
        <v>144.017</v>
      </c>
      <c r="K39" s="276">
        <v>10.3</v>
      </c>
      <c r="L39" s="281">
        <f t="shared" si="9"/>
        <v>14.833750999999999</v>
      </c>
      <c r="M39" s="281">
        <v>5</v>
      </c>
      <c r="N39" s="279">
        <f t="shared" si="11"/>
        <v>720.08500000000004</v>
      </c>
      <c r="P39" s="288"/>
      <c r="Q39" s="289" t="s">
        <v>227</v>
      </c>
      <c r="R39" s="280">
        <f t="shared" si="12"/>
        <v>269.971</v>
      </c>
      <c r="S39" s="281">
        <v>5</v>
      </c>
      <c r="T39" s="279">
        <f t="shared" si="13"/>
        <v>1349.855</v>
      </c>
    </row>
    <row r="40" spans="1:20" x14ac:dyDescent="0.2">
      <c r="A40" s="274"/>
      <c r="B40" s="288"/>
      <c r="C40" s="289" t="s">
        <v>228</v>
      </c>
      <c r="D40" s="280">
        <v>134.21899999999999</v>
      </c>
      <c r="E40" s="281">
        <v>5</v>
      </c>
      <c r="F40" s="279">
        <f t="shared" si="10"/>
        <v>671.09500000000003</v>
      </c>
      <c r="H40" s="288"/>
      <c r="I40" s="289" t="s">
        <v>228</v>
      </c>
      <c r="J40" s="276">
        <v>151.62700000000001</v>
      </c>
      <c r="K40" s="276">
        <v>9.93</v>
      </c>
      <c r="L40" s="281">
        <f t="shared" si="9"/>
        <v>15.056561100000001</v>
      </c>
      <c r="M40" s="281">
        <v>5</v>
      </c>
      <c r="N40" s="279">
        <f t="shared" si="11"/>
        <v>758.13499999999999</v>
      </c>
      <c r="P40" s="288"/>
      <c r="Q40" s="289" t="s">
        <v>228</v>
      </c>
      <c r="R40" s="280">
        <f t="shared" si="12"/>
        <v>285.846</v>
      </c>
      <c r="S40" s="281">
        <v>5</v>
      </c>
      <c r="T40" s="279">
        <f t="shared" si="13"/>
        <v>1429.23</v>
      </c>
    </row>
    <row r="41" spans="1:20" x14ac:dyDescent="0.2">
      <c r="A41" s="274"/>
      <c r="B41" s="288"/>
      <c r="C41" s="289" t="s">
        <v>332</v>
      </c>
      <c r="D41" s="280">
        <v>142.04400000000001</v>
      </c>
      <c r="E41" s="281">
        <v>5</v>
      </c>
      <c r="F41" s="279">
        <f t="shared" si="10"/>
        <v>710.22</v>
      </c>
      <c r="H41" s="288"/>
      <c r="I41" s="289" t="s">
        <v>332</v>
      </c>
      <c r="J41" s="276">
        <v>176.79300000000001</v>
      </c>
      <c r="K41" s="276">
        <v>8.75</v>
      </c>
      <c r="L41" s="281">
        <f t="shared" si="9"/>
        <v>15.4693875</v>
      </c>
      <c r="M41" s="281">
        <v>5</v>
      </c>
      <c r="N41" s="279">
        <f t="shared" si="11"/>
        <v>883.96500000000003</v>
      </c>
      <c r="P41" s="288"/>
      <c r="Q41" s="289" t="s">
        <v>332</v>
      </c>
      <c r="R41" s="280">
        <f t="shared" si="12"/>
        <v>318.83699999999999</v>
      </c>
      <c r="S41" s="281">
        <v>5</v>
      </c>
      <c r="T41" s="279">
        <f t="shared" si="13"/>
        <v>1594.1849999999999</v>
      </c>
    </row>
    <row r="42" spans="1:20" x14ac:dyDescent="0.2">
      <c r="A42" s="274"/>
      <c r="B42" s="288"/>
      <c r="C42" s="289" t="s">
        <v>333</v>
      </c>
      <c r="D42" s="280">
        <v>151.48500000000001</v>
      </c>
      <c r="E42" s="281">
        <v>5</v>
      </c>
      <c r="F42" s="279">
        <f t="shared" si="10"/>
        <v>757.42500000000007</v>
      </c>
      <c r="H42" s="288"/>
      <c r="I42" s="289" t="s">
        <v>333</v>
      </c>
      <c r="J42" s="276">
        <v>196.042</v>
      </c>
      <c r="K42" s="276">
        <v>8.0500000000000007</v>
      </c>
      <c r="L42" s="281">
        <f t="shared" si="9"/>
        <v>15.781381000000001</v>
      </c>
      <c r="M42" s="281">
        <v>5</v>
      </c>
      <c r="N42" s="279">
        <f t="shared" si="11"/>
        <v>980.21</v>
      </c>
      <c r="P42" s="288"/>
      <c r="Q42" s="289" t="s">
        <v>333</v>
      </c>
      <c r="R42" s="280">
        <f t="shared" si="12"/>
        <v>347.52700000000004</v>
      </c>
      <c r="S42" s="281">
        <v>5</v>
      </c>
      <c r="T42" s="279">
        <f t="shared" si="13"/>
        <v>1737.6350000000002</v>
      </c>
    </row>
    <row r="43" spans="1:20" x14ac:dyDescent="0.2">
      <c r="A43" s="274"/>
      <c r="B43" s="288"/>
      <c r="C43" s="289" t="s">
        <v>231</v>
      </c>
      <c r="D43" s="280">
        <v>155.65700000000001</v>
      </c>
      <c r="E43" s="281">
        <v>5</v>
      </c>
      <c r="F43" s="279">
        <f t="shared" si="10"/>
        <v>778.28500000000008</v>
      </c>
      <c r="H43" s="288"/>
      <c r="I43" s="289" t="s">
        <v>231</v>
      </c>
      <c r="J43" s="276">
        <v>216.75700000000001</v>
      </c>
      <c r="K43" s="276">
        <v>7.34</v>
      </c>
      <c r="L43" s="281">
        <f t="shared" si="9"/>
        <v>15.9099638</v>
      </c>
      <c r="M43" s="281">
        <v>5</v>
      </c>
      <c r="N43" s="279">
        <f t="shared" si="11"/>
        <v>1083.7850000000001</v>
      </c>
      <c r="P43" s="288"/>
      <c r="Q43" s="289" t="s">
        <v>231</v>
      </c>
      <c r="R43" s="280">
        <f t="shared" si="12"/>
        <v>372.41399999999999</v>
      </c>
      <c r="S43" s="281">
        <v>5</v>
      </c>
      <c r="T43" s="279">
        <f t="shared" si="13"/>
        <v>1862.07</v>
      </c>
    </row>
    <row r="44" spans="1:20" x14ac:dyDescent="0.2">
      <c r="A44" s="274"/>
      <c r="B44" s="288"/>
      <c r="C44" s="289" t="s">
        <v>232</v>
      </c>
      <c r="D44" s="280">
        <v>158.32900000000001</v>
      </c>
      <c r="E44" s="281">
        <v>5</v>
      </c>
      <c r="F44" s="279">
        <f t="shared" si="10"/>
        <v>791.64499999999998</v>
      </c>
      <c r="H44" s="288"/>
      <c r="I44" s="289" t="s">
        <v>232</v>
      </c>
      <c r="J44" s="276">
        <v>229.38800000000001</v>
      </c>
      <c r="K44" s="276">
        <v>6.92</v>
      </c>
      <c r="L44" s="281">
        <f t="shared" si="9"/>
        <v>15.8736496</v>
      </c>
      <c r="M44" s="281">
        <v>5</v>
      </c>
      <c r="N44" s="279">
        <f t="shared" si="11"/>
        <v>1146.94</v>
      </c>
      <c r="P44" s="288"/>
      <c r="Q44" s="289" t="s">
        <v>232</v>
      </c>
      <c r="R44" s="280">
        <f t="shared" si="12"/>
        <v>387.71699999999998</v>
      </c>
      <c r="S44" s="281">
        <v>5</v>
      </c>
      <c r="T44" s="279">
        <f t="shared" si="13"/>
        <v>1938.585</v>
      </c>
    </row>
    <row r="45" spans="1:20" ht="13.5" thickBot="1" x14ac:dyDescent="0.25">
      <c r="A45" s="274"/>
      <c r="B45" s="293"/>
      <c r="C45" s="294" t="s">
        <v>233</v>
      </c>
      <c r="D45" s="295">
        <v>153.15700000000001</v>
      </c>
      <c r="E45" s="297">
        <v>5</v>
      </c>
      <c r="F45" s="328">
        <f t="shared" si="10"/>
        <v>765.78500000000008</v>
      </c>
      <c r="H45" s="293"/>
      <c r="I45" s="294" t="s">
        <v>233</v>
      </c>
      <c r="J45" s="296">
        <v>231.833</v>
      </c>
      <c r="K45" s="296">
        <v>6.25</v>
      </c>
      <c r="L45" s="297">
        <f t="shared" si="9"/>
        <v>14.4895625</v>
      </c>
      <c r="M45" s="297">
        <v>5</v>
      </c>
      <c r="N45" s="328">
        <f t="shared" si="11"/>
        <v>1159.165</v>
      </c>
      <c r="P45" s="293"/>
      <c r="Q45" s="294" t="s">
        <v>233</v>
      </c>
      <c r="R45" s="295">
        <f t="shared" si="12"/>
        <v>384.99</v>
      </c>
      <c r="S45" s="297">
        <v>5</v>
      </c>
      <c r="T45" s="328">
        <f t="shared" si="13"/>
        <v>1924.95</v>
      </c>
    </row>
    <row r="47" spans="1:20" ht="13.5" thickBot="1" x14ac:dyDescent="0.25"/>
    <row r="48" spans="1:20" x14ac:dyDescent="0.2">
      <c r="A48" s="274"/>
      <c r="B48" s="829" t="s">
        <v>485</v>
      </c>
      <c r="C48" s="832"/>
      <c r="D48" s="832"/>
      <c r="E48" s="832"/>
      <c r="F48" s="833"/>
      <c r="H48" s="829" t="s">
        <v>485</v>
      </c>
      <c r="I48" s="830"/>
      <c r="J48" s="830"/>
      <c r="K48" s="830"/>
      <c r="L48" s="830"/>
      <c r="M48" s="830"/>
      <c r="N48" s="831"/>
      <c r="P48" s="829" t="s">
        <v>485</v>
      </c>
      <c r="Q48" s="832"/>
      <c r="R48" s="832"/>
      <c r="S48" s="832"/>
      <c r="T48" s="833"/>
    </row>
    <row r="49" spans="1:24" ht="13.5" thickBot="1" x14ac:dyDescent="0.25">
      <c r="A49" s="274"/>
      <c r="B49" s="282" t="s">
        <v>78</v>
      </c>
      <c r="C49" s="283" t="s">
        <v>480</v>
      </c>
      <c r="D49" s="283" t="s">
        <v>377</v>
      </c>
      <c r="E49" s="286" t="s">
        <v>479</v>
      </c>
      <c r="F49" s="284" t="s">
        <v>378</v>
      </c>
      <c r="H49" s="285" t="s">
        <v>308</v>
      </c>
      <c r="I49" s="283" t="s">
        <v>480</v>
      </c>
      <c r="J49" s="283" t="s">
        <v>377</v>
      </c>
      <c r="K49" s="286" t="s">
        <v>82</v>
      </c>
      <c r="L49" s="286" t="s">
        <v>309</v>
      </c>
      <c r="M49" s="286" t="s">
        <v>479</v>
      </c>
      <c r="N49" s="287" t="s">
        <v>378</v>
      </c>
      <c r="P49" s="282" t="s">
        <v>486</v>
      </c>
      <c r="Q49" s="283" t="s">
        <v>480</v>
      </c>
      <c r="R49" s="283" t="s">
        <v>377</v>
      </c>
      <c r="S49" s="286" t="s">
        <v>479</v>
      </c>
      <c r="T49" s="284" t="s">
        <v>378</v>
      </c>
    </row>
    <row r="50" spans="1:24" x14ac:dyDescent="0.2">
      <c r="A50" s="274"/>
      <c r="B50" s="300" t="s">
        <v>92</v>
      </c>
      <c r="C50" s="301" t="s">
        <v>331</v>
      </c>
      <c r="D50" s="290">
        <v>169.035</v>
      </c>
      <c r="E50" s="292">
        <v>4</v>
      </c>
      <c r="F50" s="327">
        <f>D50*E50</f>
        <v>676.14</v>
      </c>
      <c r="H50" s="300" t="s">
        <v>92</v>
      </c>
      <c r="I50" s="301" t="s">
        <v>331</v>
      </c>
      <c r="J50" s="291">
        <v>238.006</v>
      </c>
      <c r="K50" s="291">
        <v>18.350000000000001</v>
      </c>
      <c r="L50" s="292">
        <f t="shared" ref="L50:L60" si="14">(K50*J50)/100</f>
        <v>43.674101</v>
      </c>
      <c r="M50" s="292">
        <v>4</v>
      </c>
      <c r="N50" s="327">
        <f>J50*M50</f>
        <v>952.024</v>
      </c>
      <c r="P50" s="300" t="s">
        <v>92</v>
      </c>
      <c r="Q50" s="301" t="s">
        <v>331</v>
      </c>
      <c r="R50" s="290">
        <f>D50+J50</f>
        <v>407.041</v>
      </c>
      <c r="S50" s="292">
        <v>4</v>
      </c>
      <c r="T50" s="327">
        <f>R50*S50</f>
        <v>1628.164</v>
      </c>
    </row>
    <row r="51" spans="1:24" x14ac:dyDescent="0.2">
      <c r="A51" s="274"/>
      <c r="B51" s="288"/>
      <c r="C51" s="289" t="s">
        <v>222</v>
      </c>
      <c r="D51" s="280">
        <v>120.30500000000001</v>
      </c>
      <c r="E51" s="281">
        <v>5</v>
      </c>
      <c r="F51" s="279">
        <f t="shared" ref="F51:F60" si="15">D51*E51</f>
        <v>601.52500000000009</v>
      </c>
      <c r="H51" s="288"/>
      <c r="I51" s="289" t="s">
        <v>222</v>
      </c>
      <c r="J51" s="276">
        <v>258.863</v>
      </c>
      <c r="K51" s="276">
        <v>16.739999999999998</v>
      </c>
      <c r="L51" s="281">
        <f t="shared" si="14"/>
        <v>43.333666199999996</v>
      </c>
      <c r="M51" s="281">
        <v>5</v>
      </c>
      <c r="N51" s="279">
        <f t="shared" ref="N51:N60" si="16">J51*M51</f>
        <v>1294.3150000000001</v>
      </c>
      <c r="P51" s="288"/>
      <c r="Q51" s="289" t="s">
        <v>222</v>
      </c>
      <c r="R51" s="280">
        <f t="shared" ref="R51:R60" si="17">D51+J51</f>
        <v>379.16800000000001</v>
      </c>
      <c r="S51" s="281">
        <v>5</v>
      </c>
      <c r="T51" s="279">
        <f t="shared" ref="T51:T60" si="18">R51*S51</f>
        <v>1895.8400000000001</v>
      </c>
    </row>
    <row r="52" spans="1:24" x14ac:dyDescent="0.2">
      <c r="A52" s="274"/>
      <c r="B52" s="288"/>
      <c r="C52" s="289" t="s">
        <v>225</v>
      </c>
      <c r="D52" s="280">
        <v>143.113</v>
      </c>
      <c r="E52" s="281">
        <v>5</v>
      </c>
      <c r="F52" s="279">
        <f t="shared" si="15"/>
        <v>715.56500000000005</v>
      </c>
      <c r="H52" s="288"/>
      <c r="I52" s="289" t="s">
        <v>225</v>
      </c>
      <c r="J52" s="276">
        <v>420.42200000000003</v>
      </c>
      <c r="K52" s="276">
        <v>18.03</v>
      </c>
      <c r="L52" s="281">
        <f t="shared" si="14"/>
        <v>75.80208660000001</v>
      </c>
      <c r="M52" s="281">
        <v>5</v>
      </c>
      <c r="N52" s="279">
        <f t="shared" si="16"/>
        <v>2102.11</v>
      </c>
      <c r="P52" s="288"/>
      <c r="Q52" s="289" t="s">
        <v>225</v>
      </c>
      <c r="R52" s="280">
        <f t="shared" si="17"/>
        <v>563.53500000000008</v>
      </c>
      <c r="S52" s="281">
        <v>5</v>
      </c>
      <c r="T52" s="279">
        <f t="shared" si="18"/>
        <v>2817.6750000000002</v>
      </c>
    </row>
    <row r="53" spans="1:24" x14ac:dyDescent="0.2">
      <c r="A53" s="274"/>
      <c r="B53" s="288"/>
      <c r="C53" s="289" t="s">
        <v>226</v>
      </c>
      <c r="D53" s="280">
        <v>145.471</v>
      </c>
      <c r="E53" s="281">
        <v>5</v>
      </c>
      <c r="F53" s="279">
        <f t="shared" si="15"/>
        <v>727.35500000000002</v>
      </c>
      <c r="H53" s="288"/>
      <c r="I53" s="289" t="s">
        <v>226</v>
      </c>
      <c r="J53" s="276">
        <v>350.44</v>
      </c>
      <c r="K53" s="276">
        <v>15.81</v>
      </c>
      <c r="L53" s="281">
        <f t="shared" si="14"/>
        <v>55.404564000000001</v>
      </c>
      <c r="M53" s="281">
        <v>5</v>
      </c>
      <c r="N53" s="279">
        <f t="shared" si="16"/>
        <v>1752.2</v>
      </c>
      <c r="P53" s="288"/>
      <c r="Q53" s="289" t="s">
        <v>226</v>
      </c>
      <c r="R53" s="280">
        <f t="shared" si="17"/>
        <v>495.911</v>
      </c>
      <c r="S53" s="281">
        <v>5</v>
      </c>
      <c r="T53" s="279">
        <f t="shared" si="18"/>
        <v>2479.5549999999998</v>
      </c>
    </row>
    <row r="54" spans="1:24" x14ac:dyDescent="0.2">
      <c r="A54" s="274"/>
      <c r="B54" s="288"/>
      <c r="C54" s="289" t="s">
        <v>227</v>
      </c>
      <c r="D54" s="280">
        <v>109.753</v>
      </c>
      <c r="E54" s="281">
        <v>5</v>
      </c>
      <c r="F54" s="279">
        <f t="shared" si="15"/>
        <v>548.76499999999999</v>
      </c>
      <c r="H54" s="288"/>
      <c r="I54" s="289" t="s">
        <v>227</v>
      </c>
      <c r="J54" s="276">
        <v>257.19099999999997</v>
      </c>
      <c r="K54" s="276">
        <v>19.52</v>
      </c>
      <c r="L54" s="281">
        <f t="shared" si="14"/>
        <v>50.203683199999993</v>
      </c>
      <c r="M54" s="281">
        <v>5</v>
      </c>
      <c r="N54" s="279">
        <f t="shared" si="16"/>
        <v>1285.9549999999999</v>
      </c>
      <c r="P54" s="288"/>
      <c r="Q54" s="289" t="s">
        <v>227</v>
      </c>
      <c r="R54" s="280">
        <f t="shared" si="17"/>
        <v>366.94399999999996</v>
      </c>
      <c r="S54" s="281">
        <v>5</v>
      </c>
      <c r="T54" s="279">
        <f t="shared" si="18"/>
        <v>1834.7199999999998</v>
      </c>
    </row>
    <row r="55" spans="1:24" x14ac:dyDescent="0.2">
      <c r="A55" s="274"/>
      <c r="B55" s="288"/>
      <c r="C55" s="289" t="s">
        <v>228</v>
      </c>
      <c r="D55" s="280">
        <v>130.58199999999999</v>
      </c>
      <c r="E55" s="281">
        <v>5</v>
      </c>
      <c r="F55" s="279">
        <f t="shared" si="15"/>
        <v>652.91</v>
      </c>
      <c r="H55" s="288"/>
      <c r="I55" s="289" t="s">
        <v>228</v>
      </c>
      <c r="J55" s="276">
        <v>166.393</v>
      </c>
      <c r="K55" s="276">
        <v>14.57</v>
      </c>
      <c r="L55" s="281">
        <f t="shared" si="14"/>
        <v>24.243460100000004</v>
      </c>
      <c r="M55" s="281">
        <v>5</v>
      </c>
      <c r="N55" s="279">
        <f t="shared" si="16"/>
        <v>831.96500000000003</v>
      </c>
      <c r="P55" s="288"/>
      <c r="Q55" s="289" t="s">
        <v>228</v>
      </c>
      <c r="R55" s="280">
        <f t="shared" si="17"/>
        <v>296.97500000000002</v>
      </c>
      <c r="S55" s="281">
        <v>5</v>
      </c>
      <c r="T55" s="279">
        <f t="shared" si="18"/>
        <v>1484.875</v>
      </c>
    </row>
    <row r="56" spans="1:24" x14ac:dyDescent="0.2">
      <c r="A56" s="274"/>
      <c r="B56" s="288"/>
      <c r="C56" s="289" t="s">
        <v>332</v>
      </c>
      <c r="D56" s="280">
        <v>116.366</v>
      </c>
      <c r="E56" s="281">
        <v>5</v>
      </c>
      <c r="F56" s="279">
        <f t="shared" si="15"/>
        <v>581.83000000000004</v>
      </c>
      <c r="H56" s="288"/>
      <c r="I56" s="289" t="s">
        <v>332</v>
      </c>
      <c r="J56" s="276">
        <v>201.227</v>
      </c>
      <c r="K56" s="276">
        <v>18.16</v>
      </c>
      <c r="L56" s="281">
        <f t="shared" si="14"/>
        <v>36.542823200000001</v>
      </c>
      <c r="M56" s="281">
        <v>5</v>
      </c>
      <c r="N56" s="279">
        <f t="shared" si="16"/>
        <v>1006.135</v>
      </c>
      <c r="P56" s="288"/>
      <c r="Q56" s="289" t="s">
        <v>332</v>
      </c>
      <c r="R56" s="280">
        <f t="shared" si="17"/>
        <v>317.59300000000002</v>
      </c>
      <c r="S56" s="281">
        <v>5</v>
      </c>
      <c r="T56" s="279">
        <f t="shared" si="18"/>
        <v>1587.9650000000001</v>
      </c>
    </row>
    <row r="57" spans="1:24" x14ac:dyDescent="0.2">
      <c r="A57" s="274"/>
      <c r="B57" s="288"/>
      <c r="C57" s="289" t="s">
        <v>333</v>
      </c>
      <c r="D57" s="280">
        <v>99.707999999999998</v>
      </c>
      <c r="E57" s="281">
        <v>5</v>
      </c>
      <c r="F57" s="279">
        <f t="shared" si="15"/>
        <v>498.53999999999996</v>
      </c>
      <c r="H57" s="288"/>
      <c r="I57" s="289" t="s">
        <v>333</v>
      </c>
      <c r="J57" s="276">
        <v>148.386</v>
      </c>
      <c r="K57" s="276">
        <v>14.64</v>
      </c>
      <c r="L57" s="281">
        <f t="shared" si="14"/>
        <v>21.723710400000002</v>
      </c>
      <c r="M57" s="281">
        <v>5</v>
      </c>
      <c r="N57" s="279">
        <f t="shared" si="16"/>
        <v>741.93</v>
      </c>
      <c r="P57" s="288"/>
      <c r="Q57" s="289" t="s">
        <v>333</v>
      </c>
      <c r="R57" s="280">
        <f t="shared" si="17"/>
        <v>248.09399999999999</v>
      </c>
      <c r="S57" s="281">
        <v>5</v>
      </c>
      <c r="T57" s="279">
        <f t="shared" si="18"/>
        <v>1240.47</v>
      </c>
    </row>
    <row r="58" spans="1:24" x14ac:dyDescent="0.2">
      <c r="A58" s="274"/>
      <c r="B58" s="288"/>
      <c r="C58" s="289" t="s">
        <v>231</v>
      </c>
      <c r="D58" s="280">
        <v>108.762</v>
      </c>
      <c r="E58" s="281">
        <v>5</v>
      </c>
      <c r="F58" s="279">
        <f t="shared" si="15"/>
        <v>543.80999999999995</v>
      </c>
      <c r="H58" s="288"/>
      <c r="I58" s="289" t="s">
        <v>231</v>
      </c>
      <c r="J58" s="276">
        <v>183.33199999999999</v>
      </c>
      <c r="K58" s="276">
        <v>16.809999999999999</v>
      </c>
      <c r="L58" s="281">
        <f t="shared" si="14"/>
        <v>30.818109199999995</v>
      </c>
      <c r="M58" s="281">
        <v>5</v>
      </c>
      <c r="N58" s="279">
        <f t="shared" si="16"/>
        <v>916.66</v>
      </c>
      <c r="P58" s="288"/>
      <c r="Q58" s="289" t="s">
        <v>231</v>
      </c>
      <c r="R58" s="280">
        <f t="shared" si="17"/>
        <v>292.09399999999999</v>
      </c>
      <c r="S58" s="281">
        <v>5</v>
      </c>
      <c r="T58" s="279">
        <f t="shared" si="18"/>
        <v>1460.47</v>
      </c>
    </row>
    <row r="59" spans="1:24" x14ac:dyDescent="0.2">
      <c r="A59" s="274"/>
      <c r="B59" s="288"/>
      <c r="C59" s="289" t="s">
        <v>232</v>
      </c>
      <c r="D59" s="280">
        <v>188.303</v>
      </c>
      <c r="E59" s="281">
        <v>5</v>
      </c>
      <c r="F59" s="279">
        <f t="shared" si="15"/>
        <v>941.51499999999999</v>
      </c>
      <c r="H59" s="288"/>
      <c r="I59" s="289" t="s">
        <v>232</v>
      </c>
      <c r="J59" s="276">
        <v>200.94499999999999</v>
      </c>
      <c r="K59" s="276">
        <v>22.23</v>
      </c>
      <c r="L59" s="281">
        <f t="shared" si="14"/>
        <v>44.670073500000001</v>
      </c>
      <c r="M59" s="281">
        <v>5</v>
      </c>
      <c r="N59" s="279">
        <f t="shared" si="16"/>
        <v>1004.7249999999999</v>
      </c>
      <c r="P59" s="288"/>
      <c r="Q59" s="289" t="s">
        <v>232</v>
      </c>
      <c r="R59" s="280">
        <f t="shared" si="17"/>
        <v>389.24799999999999</v>
      </c>
      <c r="S59" s="281">
        <v>5</v>
      </c>
      <c r="T59" s="279">
        <f t="shared" si="18"/>
        <v>1946.24</v>
      </c>
    </row>
    <row r="60" spans="1:24" ht="13.5" thickBot="1" x14ac:dyDescent="0.25">
      <c r="A60" s="274"/>
      <c r="B60" s="293"/>
      <c r="C60" s="294" t="s">
        <v>233</v>
      </c>
      <c r="D60" s="295">
        <v>95.311000000000007</v>
      </c>
      <c r="E60" s="297">
        <v>5</v>
      </c>
      <c r="F60" s="328">
        <f t="shared" si="15"/>
        <v>476.55500000000006</v>
      </c>
      <c r="H60" s="293"/>
      <c r="I60" s="294" t="s">
        <v>233</v>
      </c>
      <c r="J60" s="296">
        <v>184.821</v>
      </c>
      <c r="K60" s="296">
        <v>20.38</v>
      </c>
      <c r="L60" s="297">
        <f t="shared" si="14"/>
        <v>37.666519799999996</v>
      </c>
      <c r="M60" s="297">
        <v>5</v>
      </c>
      <c r="N60" s="328">
        <f t="shared" si="16"/>
        <v>924.10500000000002</v>
      </c>
      <c r="P60" s="293"/>
      <c r="Q60" s="294" t="s">
        <v>233</v>
      </c>
      <c r="R60" s="295">
        <f t="shared" si="17"/>
        <v>280.13200000000001</v>
      </c>
      <c r="S60" s="297">
        <v>5</v>
      </c>
      <c r="T60" s="328">
        <f t="shared" si="18"/>
        <v>1400.66</v>
      </c>
    </row>
    <row r="61" spans="1:24" x14ac:dyDescent="0.2">
      <c r="A61" s="274"/>
      <c r="B61" s="298"/>
      <c r="C61" s="299"/>
      <c r="D61" s="280"/>
      <c r="E61" s="281"/>
      <c r="F61" s="275"/>
      <c r="H61" s="298"/>
      <c r="I61" s="299"/>
      <c r="J61" s="281"/>
      <c r="K61" s="281"/>
      <c r="L61" s="281"/>
      <c r="M61" s="281"/>
      <c r="N61" s="275"/>
      <c r="P61" s="298"/>
      <c r="Q61" s="299"/>
      <c r="R61" s="280"/>
      <c r="S61" s="281"/>
      <c r="T61" s="275"/>
    </row>
    <row r="62" spans="1:24" x14ac:dyDescent="0.2">
      <c r="A62" s="274"/>
      <c r="J62" s="702"/>
    </row>
    <row r="63" spans="1:24" x14ac:dyDescent="0.2">
      <c r="B63" s="847" t="s">
        <v>747</v>
      </c>
      <c r="C63" s="758" t="s">
        <v>331</v>
      </c>
      <c r="D63" s="758" t="s">
        <v>222</v>
      </c>
      <c r="E63" s="758" t="s">
        <v>225</v>
      </c>
      <c r="F63" s="758" t="s">
        <v>226</v>
      </c>
      <c r="G63" s="758" t="s">
        <v>227</v>
      </c>
      <c r="H63" s="758" t="s">
        <v>228</v>
      </c>
      <c r="I63" s="758" t="s">
        <v>332</v>
      </c>
      <c r="J63" s="758" t="s">
        <v>333</v>
      </c>
      <c r="K63" s="758" t="s">
        <v>231</v>
      </c>
      <c r="L63" s="758" t="s">
        <v>232</v>
      </c>
      <c r="M63" s="759" t="s">
        <v>233</v>
      </c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8"/>
    </row>
    <row r="64" spans="1:24" x14ac:dyDescent="0.2">
      <c r="B64" s="848"/>
      <c r="C64" s="760" t="s">
        <v>78</v>
      </c>
      <c r="D64" s="760" t="s">
        <v>78</v>
      </c>
      <c r="E64" s="760" t="s">
        <v>78</v>
      </c>
      <c r="F64" s="760" t="s">
        <v>78</v>
      </c>
      <c r="G64" s="760" t="s">
        <v>78</v>
      </c>
      <c r="H64" s="760" t="s">
        <v>78</v>
      </c>
      <c r="I64" s="760" t="s">
        <v>78</v>
      </c>
      <c r="J64" s="760" t="s">
        <v>78</v>
      </c>
      <c r="K64" s="760" t="s">
        <v>78</v>
      </c>
      <c r="L64" s="760" t="s">
        <v>78</v>
      </c>
      <c r="M64" s="761" t="s">
        <v>78</v>
      </c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</row>
    <row r="65" spans="2:24" ht="41.25" thickBot="1" x14ac:dyDescent="0.25">
      <c r="B65" s="849"/>
      <c r="C65" s="762" t="s">
        <v>749</v>
      </c>
      <c r="D65" s="762" t="s">
        <v>749</v>
      </c>
      <c r="E65" s="762" t="s">
        <v>749</v>
      </c>
      <c r="F65" s="762" t="s">
        <v>749</v>
      </c>
      <c r="G65" s="762" t="s">
        <v>749</v>
      </c>
      <c r="H65" s="762" t="s">
        <v>749</v>
      </c>
      <c r="I65" s="762" t="s">
        <v>749</v>
      </c>
      <c r="J65" s="762" t="s">
        <v>749</v>
      </c>
      <c r="K65" s="762" t="s">
        <v>749</v>
      </c>
      <c r="L65" s="762" t="s">
        <v>749</v>
      </c>
      <c r="M65" s="763" t="s">
        <v>749</v>
      </c>
      <c r="N65" s="428"/>
      <c r="O65" s="428"/>
      <c r="P65" s="428"/>
      <c r="Q65" s="428"/>
      <c r="R65" s="428"/>
      <c r="S65" s="428"/>
      <c r="T65" s="428"/>
      <c r="U65" s="428"/>
      <c r="V65" s="428"/>
      <c r="W65" s="428"/>
      <c r="X65" s="428"/>
    </row>
    <row r="66" spans="2:24" x14ac:dyDescent="0.2">
      <c r="B66" s="764" t="s">
        <v>92</v>
      </c>
      <c r="C66" s="720">
        <v>169.035</v>
      </c>
      <c r="D66" s="720">
        <v>120.30500000000001</v>
      </c>
      <c r="E66" s="720">
        <v>143.113</v>
      </c>
      <c r="F66" s="720">
        <v>145.471</v>
      </c>
      <c r="G66" s="720">
        <v>109.753</v>
      </c>
      <c r="H66" s="720">
        <v>130.58199999999999</v>
      </c>
      <c r="I66" s="720">
        <v>116.366</v>
      </c>
      <c r="J66" s="720">
        <v>99.707999999999998</v>
      </c>
      <c r="K66" s="720">
        <v>108.762</v>
      </c>
      <c r="L66" s="720">
        <v>188.303</v>
      </c>
      <c r="M66" s="765">
        <v>95.311000000000007</v>
      </c>
      <c r="N66" s="428"/>
      <c r="O66" s="428"/>
      <c r="P66" s="428"/>
      <c r="Q66" s="428"/>
      <c r="R66" s="428"/>
      <c r="S66" s="428"/>
      <c r="T66" s="428"/>
      <c r="U66" s="428"/>
      <c r="V66" s="428"/>
      <c r="W66" s="428"/>
      <c r="X66" s="428"/>
    </row>
    <row r="67" spans="2:24" x14ac:dyDescent="0.2">
      <c r="B67" s="766" t="s">
        <v>84</v>
      </c>
      <c r="C67" s="723">
        <v>134.93700000000001</v>
      </c>
      <c r="D67" s="723">
        <v>99.147999999999996</v>
      </c>
      <c r="E67" s="723">
        <v>118.16800000000001</v>
      </c>
      <c r="F67" s="723">
        <v>130.42500000000001</v>
      </c>
      <c r="G67" s="723">
        <v>94.108000000000004</v>
      </c>
      <c r="H67" s="723">
        <v>108.03400000000001</v>
      </c>
      <c r="I67" s="723">
        <v>63.944000000000003</v>
      </c>
      <c r="J67" s="723">
        <v>68.631</v>
      </c>
      <c r="K67" s="723">
        <v>80.661000000000001</v>
      </c>
      <c r="L67" s="723">
        <v>144.37700000000001</v>
      </c>
      <c r="M67" s="767">
        <v>67.144000000000005</v>
      </c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</row>
    <row r="68" spans="2:24" x14ac:dyDescent="0.2">
      <c r="B68" s="766" t="s">
        <v>85</v>
      </c>
      <c r="C68" s="723">
        <v>6.468</v>
      </c>
      <c r="D68" s="723">
        <v>4.82</v>
      </c>
      <c r="E68" s="723">
        <v>4.6449999999999996</v>
      </c>
      <c r="F68" s="723">
        <v>2.911</v>
      </c>
      <c r="G68" s="723">
        <v>2.46</v>
      </c>
      <c r="H68" s="723">
        <v>4.4889999999999999</v>
      </c>
      <c r="I68" s="723">
        <v>4.077</v>
      </c>
      <c r="J68" s="723">
        <v>3.786</v>
      </c>
      <c r="K68" s="723">
        <v>2.7549999999999999</v>
      </c>
      <c r="L68" s="723">
        <v>7.51</v>
      </c>
      <c r="M68" s="767">
        <v>4.431</v>
      </c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</row>
    <row r="69" spans="2:24" x14ac:dyDescent="0.2">
      <c r="B69" s="766" t="s">
        <v>86</v>
      </c>
      <c r="C69" s="723">
        <v>0.06</v>
      </c>
      <c r="D69" s="723">
        <v>1.238</v>
      </c>
      <c r="E69" s="723">
        <v>0.03</v>
      </c>
      <c r="F69" s="723">
        <v>0.63</v>
      </c>
      <c r="G69" s="723">
        <v>1.4E-2</v>
      </c>
      <c r="H69" s="723">
        <v>0.09</v>
      </c>
      <c r="I69" s="723">
        <v>0.13500000000000001</v>
      </c>
      <c r="J69" s="723">
        <v>0.05</v>
      </c>
      <c r="K69" s="723">
        <v>5.0999999999999997E-2</v>
      </c>
      <c r="L69" s="723">
        <v>0.1</v>
      </c>
      <c r="M69" s="767">
        <v>0.24399999999999999</v>
      </c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</row>
    <row r="70" spans="2:24" x14ac:dyDescent="0.2">
      <c r="B70" s="766" t="s">
        <v>87</v>
      </c>
      <c r="C70" s="723">
        <v>6.3719999999999999</v>
      </c>
      <c r="D70" s="723">
        <v>1.5289999999999999</v>
      </c>
      <c r="E70" s="723">
        <v>3.0009999999999999</v>
      </c>
      <c r="F70" s="723">
        <v>1.9159999999999999</v>
      </c>
      <c r="G70" s="723">
        <v>1.1279999999999999</v>
      </c>
      <c r="H70" s="723">
        <v>4.6150000000000002</v>
      </c>
      <c r="I70" s="723">
        <v>5.4969999999999999</v>
      </c>
      <c r="J70" s="723">
        <v>4.8570000000000002</v>
      </c>
      <c r="K70" s="723">
        <v>9.3879999999999999</v>
      </c>
      <c r="L70" s="723">
        <v>11.616</v>
      </c>
      <c r="M70" s="767">
        <v>4.4169999999999998</v>
      </c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</row>
    <row r="71" spans="2:24" x14ac:dyDescent="0.2">
      <c r="B71" s="766" t="s">
        <v>88</v>
      </c>
      <c r="C71" s="723">
        <v>7.8360000000000003</v>
      </c>
      <c r="D71" s="723">
        <v>7.1440000000000001</v>
      </c>
      <c r="E71" s="723">
        <v>9.5299999999999994</v>
      </c>
      <c r="F71" s="723">
        <v>6.27</v>
      </c>
      <c r="G71" s="723">
        <v>7.9820000000000002</v>
      </c>
      <c r="H71" s="723">
        <v>8.5890000000000004</v>
      </c>
      <c r="I71" s="723">
        <v>26.555</v>
      </c>
      <c r="J71" s="723">
        <v>12.506</v>
      </c>
      <c r="K71" s="723">
        <v>7.6369999999999996</v>
      </c>
      <c r="L71" s="723">
        <v>15.736000000000001</v>
      </c>
      <c r="M71" s="767">
        <v>4.5670000000000002</v>
      </c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</row>
    <row r="72" spans="2:24" x14ac:dyDescent="0.2">
      <c r="B72" s="766" t="s">
        <v>89</v>
      </c>
      <c r="C72" s="723">
        <v>1.0309999999999999</v>
      </c>
      <c r="D72" s="723">
        <v>1.407</v>
      </c>
      <c r="E72" s="723">
        <v>1.27</v>
      </c>
      <c r="F72" s="723">
        <v>1.496</v>
      </c>
      <c r="G72" s="723">
        <v>2.5830000000000002</v>
      </c>
      <c r="H72" s="723">
        <v>2.8940000000000001</v>
      </c>
      <c r="I72" s="723">
        <v>12.563000000000001</v>
      </c>
      <c r="J72" s="723">
        <v>5.8680000000000003</v>
      </c>
      <c r="K72" s="723">
        <v>3.919</v>
      </c>
      <c r="L72" s="723">
        <v>4.0739999999999998</v>
      </c>
      <c r="M72" s="767">
        <v>7.3380000000000001</v>
      </c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8"/>
    </row>
    <row r="73" spans="2:24" x14ac:dyDescent="0.2">
      <c r="B73" s="766" t="s">
        <v>90</v>
      </c>
      <c r="C73" s="723">
        <v>11.23</v>
      </c>
      <c r="D73" s="723">
        <v>3.8140000000000001</v>
      </c>
      <c r="E73" s="723">
        <v>5.01</v>
      </c>
      <c r="F73" s="723">
        <v>1.109</v>
      </c>
      <c r="G73" s="723">
        <v>0.68400000000000005</v>
      </c>
      <c r="H73" s="723">
        <v>0.22700000000000001</v>
      </c>
      <c r="I73" s="723">
        <v>0.42699999999999999</v>
      </c>
      <c r="J73" s="723">
        <v>0.9</v>
      </c>
      <c r="K73" s="723">
        <v>0.85499999999999998</v>
      </c>
      <c r="L73" s="723">
        <v>0.69199999999999995</v>
      </c>
      <c r="M73" s="767">
        <v>1.0049999999999999</v>
      </c>
      <c r="N73" s="428"/>
      <c r="O73" s="428"/>
      <c r="P73" s="428"/>
      <c r="Q73" s="428"/>
      <c r="R73" s="428"/>
      <c r="S73" s="428"/>
      <c r="T73" s="428"/>
      <c r="U73" s="428"/>
      <c r="V73" s="428"/>
      <c r="W73" s="428"/>
      <c r="X73" s="428"/>
    </row>
    <row r="74" spans="2:24" x14ac:dyDescent="0.2">
      <c r="B74" s="766" t="s">
        <v>91</v>
      </c>
      <c r="C74" s="723">
        <v>1.099</v>
      </c>
      <c r="D74" s="723">
        <v>1.204</v>
      </c>
      <c r="E74" s="723">
        <v>1.4590000000000001</v>
      </c>
      <c r="F74" s="723">
        <v>0.71499999999999997</v>
      </c>
      <c r="G74" s="723">
        <v>0.79300000000000004</v>
      </c>
      <c r="H74" s="723">
        <v>1.6439999999999999</v>
      </c>
      <c r="I74" s="723">
        <v>3.1680000000000001</v>
      </c>
      <c r="J74" s="723">
        <v>3.1110000000000002</v>
      </c>
      <c r="K74" s="723">
        <v>3.4950000000000001</v>
      </c>
      <c r="L74" s="723">
        <v>4.1980000000000004</v>
      </c>
      <c r="M74" s="767">
        <v>6.1639999999999997</v>
      </c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</row>
    <row r="75" spans="2:24" x14ac:dyDescent="0.2">
      <c r="B75" s="768"/>
      <c r="C75" s="769"/>
      <c r="D75" s="769"/>
      <c r="E75" s="769"/>
      <c r="F75" s="769"/>
      <c r="G75" s="769"/>
      <c r="H75" s="769"/>
      <c r="I75" s="769"/>
      <c r="J75" s="769"/>
      <c r="K75" s="769"/>
      <c r="L75" s="769"/>
      <c r="M75" s="770"/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</row>
    <row r="76" spans="2:24" x14ac:dyDescent="0.2">
      <c r="B76" s="768"/>
      <c r="C76" s="769"/>
      <c r="D76" s="769"/>
      <c r="E76" s="769"/>
      <c r="F76" s="769"/>
      <c r="G76" s="769"/>
      <c r="H76" s="769"/>
      <c r="I76" s="769"/>
      <c r="J76" s="769"/>
      <c r="K76" s="769"/>
      <c r="L76" s="769"/>
      <c r="M76" s="770"/>
      <c r="N76" s="428"/>
      <c r="O76" s="428"/>
      <c r="P76" s="428"/>
      <c r="Q76" s="428"/>
      <c r="R76" s="428"/>
      <c r="S76" s="428"/>
      <c r="T76" s="428"/>
      <c r="U76" s="428"/>
      <c r="V76" s="428"/>
      <c r="W76" s="428"/>
      <c r="X76" s="428"/>
    </row>
    <row r="77" spans="2:24" ht="13.5" thickBot="1" x14ac:dyDescent="0.25">
      <c r="B77" s="771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3"/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</row>
    <row r="78" spans="2:24" x14ac:dyDescent="0.2"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  <c r="P78" s="428"/>
      <c r="Q78" s="428"/>
      <c r="R78" s="428"/>
      <c r="S78" s="428"/>
      <c r="T78" s="428"/>
      <c r="U78" s="428"/>
      <c r="V78" s="428"/>
      <c r="W78" s="428"/>
      <c r="X78" s="428"/>
    </row>
    <row r="79" spans="2:24" x14ac:dyDescent="0.2"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  <c r="M79" s="428"/>
      <c r="N79" s="428"/>
      <c r="O79" s="428"/>
      <c r="P79" s="428"/>
      <c r="Q79" s="428"/>
      <c r="R79" s="428"/>
      <c r="S79" s="428"/>
      <c r="T79" s="428"/>
      <c r="U79" s="428"/>
      <c r="V79" s="428"/>
      <c r="W79" s="428"/>
      <c r="X79" s="428"/>
    </row>
    <row r="80" spans="2:24" x14ac:dyDescent="0.2">
      <c r="B80" s="847" t="s">
        <v>747</v>
      </c>
      <c r="C80" s="845" t="s">
        <v>331</v>
      </c>
      <c r="D80" s="846"/>
      <c r="E80" s="845" t="s">
        <v>222</v>
      </c>
      <c r="F80" s="846"/>
      <c r="G80" s="845" t="s">
        <v>225</v>
      </c>
      <c r="H80" s="846"/>
      <c r="I80" s="845" t="s">
        <v>226</v>
      </c>
      <c r="J80" s="846"/>
      <c r="K80" s="845" t="s">
        <v>227</v>
      </c>
      <c r="L80" s="846"/>
      <c r="M80" s="845" t="s">
        <v>228</v>
      </c>
      <c r="N80" s="846"/>
      <c r="O80" s="845" t="s">
        <v>332</v>
      </c>
      <c r="P80" s="846"/>
      <c r="Q80" s="845" t="s">
        <v>333</v>
      </c>
      <c r="R80" s="846"/>
      <c r="S80" s="845" t="s">
        <v>231</v>
      </c>
      <c r="T80" s="846"/>
      <c r="U80" s="845" t="s">
        <v>232</v>
      </c>
      <c r="V80" s="846"/>
      <c r="W80" s="845" t="s">
        <v>233</v>
      </c>
      <c r="X80" s="850"/>
    </row>
    <row r="81" spans="2:24" x14ac:dyDescent="0.2">
      <c r="B81" s="848"/>
      <c r="C81" s="851" t="s">
        <v>79</v>
      </c>
      <c r="D81" s="852"/>
      <c r="E81" s="851" t="s">
        <v>79</v>
      </c>
      <c r="F81" s="852"/>
      <c r="G81" s="851" t="s">
        <v>79</v>
      </c>
      <c r="H81" s="852"/>
      <c r="I81" s="851" t="s">
        <v>79</v>
      </c>
      <c r="J81" s="852"/>
      <c r="K81" s="851" t="s">
        <v>79</v>
      </c>
      <c r="L81" s="852"/>
      <c r="M81" s="851" t="s">
        <v>79</v>
      </c>
      <c r="N81" s="852"/>
      <c r="O81" s="851"/>
      <c r="P81" s="852"/>
      <c r="Q81" s="851"/>
      <c r="R81" s="852"/>
      <c r="S81" s="851"/>
      <c r="T81" s="852"/>
      <c r="U81" s="851"/>
      <c r="V81" s="852"/>
      <c r="W81" s="851"/>
      <c r="X81" s="853"/>
    </row>
    <row r="82" spans="2:24" ht="41.25" thickBot="1" x14ac:dyDescent="0.25">
      <c r="B82" s="849"/>
      <c r="C82" s="762" t="s">
        <v>749</v>
      </c>
      <c r="D82" s="774" t="s">
        <v>82</v>
      </c>
      <c r="E82" s="762" t="s">
        <v>749</v>
      </c>
      <c r="F82" s="775" t="s">
        <v>82</v>
      </c>
      <c r="G82" s="762" t="s">
        <v>749</v>
      </c>
      <c r="H82" s="775" t="s">
        <v>82</v>
      </c>
      <c r="I82" s="762" t="s">
        <v>749</v>
      </c>
      <c r="J82" s="775" t="s">
        <v>82</v>
      </c>
      <c r="K82" s="762" t="s">
        <v>749</v>
      </c>
      <c r="L82" s="775" t="s">
        <v>82</v>
      </c>
      <c r="M82" s="762" t="s">
        <v>749</v>
      </c>
      <c r="N82" s="775" t="s">
        <v>82</v>
      </c>
      <c r="O82" s="762" t="s">
        <v>749</v>
      </c>
      <c r="P82" s="774" t="s">
        <v>82</v>
      </c>
      <c r="Q82" s="762" t="s">
        <v>749</v>
      </c>
      <c r="R82" s="774" t="s">
        <v>82</v>
      </c>
      <c r="S82" s="762" t="s">
        <v>749</v>
      </c>
      <c r="T82" s="774" t="s">
        <v>82</v>
      </c>
      <c r="U82" s="762" t="s">
        <v>749</v>
      </c>
      <c r="V82" s="774" t="s">
        <v>82</v>
      </c>
      <c r="W82" s="762" t="s">
        <v>749</v>
      </c>
      <c r="X82" s="774" t="s">
        <v>82</v>
      </c>
    </row>
    <row r="83" spans="2:24" x14ac:dyDescent="0.2">
      <c r="B83" s="764" t="s">
        <v>92</v>
      </c>
      <c r="C83" s="551">
        <v>238.006</v>
      </c>
      <c r="D83" s="551">
        <v>18.350000000000001</v>
      </c>
      <c r="E83" s="551">
        <v>258.863</v>
      </c>
      <c r="F83" s="551">
        <v>16.739999999999998</v>
      </c>
      <c r="G83" s="551">
        <v>420.42200000000003</v>
      </c>
      <c r="H83" s="551">
        <v>18.03</v>
      </c>
      <c r="I83" s="551">
        <v>350.44</v>
      </c>
      <c r="J83" s="551">
        <v>15.81</v>
      </c>
      <c r="K83" s="551">
        <v>257.19099999999997</v>
      </c>
      <c r="L83" s="551">
        <v>19.52</v>
      </c>
      <c r="M83" s="551">
        <v>166.393</v>
      </c>
      <c r="N83" s="551">
        <v>14.57</v>
      </c>
      <c r="O83" s="551">
        <v>201.227</v>
      </c>
      <c r="P83" s="551">
        <v>18.16</v>
      </c>
      <c r="Q83" s="551">
        <v>148.386</v>
      </c>
      <c r="R83" s="551">
        <v>14.64</v>
      </c>
      <c r="S83" s="551">
        <v>183.33199999999999</v>
      </c>
      <c r="T83" s="551">
        <v>16.809999999999999</v>
      </c>
      <c r="U83" s="551">
        <v>200.94499999999999</v>
      </c>
      <c r="V83" s="551">
        <v>22.23</v>
      </c>
      <c r="W83" s="551">
        <v>184.821</v>
      </c>
      <c r="X83" s="551">
        <v>20.38</v>
      </c>
    </row>
    <row r="84" spans="2:24" x14ac:dyDescent="0.2">
      <c r="B84" s="766" t="s">
        <v>84</v>
      </c>
      <c r="C84" s="551">
        <v>120.166</v>
      </c>
      <c r="D84" s="551">
        <v>34.76</v>
      </c>
      <c r="E84" s="551">
        <v>124.056</v>
      </c>
      <c r="F84" s="551">
        <v>31.31</v>
      </c>
      <c r="G84" s="551">
        <v>291.233</v>
      </c>
      <c r="H84" s="551">
        <v>24.86</v>
      </c>
      <c r="I84" s="551">
        <v>181.88</v>
      </c>
      <c r="J84" s="551">
        <v>26.42</v>
      </c>
      <c r="K84" s="551">
        <v>159.13300000000001</v>
      </c>
      <c r="L84" s="551">
        <v>30.54</v>
      </c>
      <c r="M84" s="551">
        <v>64.914000000000001</v>
      </c>
      <c r="N84" s="551">
        <v>28.84</v>
      </c>
      <c r="O84" s="551">
        <v>65.316999999999993</v>
      </c>
      <c r="P84" s="551">
        <v>24.73</v>
      </c>
      <c r="Q84" s="551">
        <v>58.378</v>
      </c>
      <c r="R84" s="551">
        <v>18.86</v>
      </c>
      <c r="S84" s="551">
        <v>70.58</v>
      </c>
      <c r="T84" s="551">
        <v>16.73</v>
      </c>
      <c r="U84" s="551">
        <v>116.64</v>
      </c>
      <c r="V84" s="551">
        <v>37.29</v>
      </c>
      <c r="W84" s="551">
        <v>103.66800000000001</v>
      </c>
      <c r="X84" s="551">
        <v>30.42</v>
      </c>
    </row>
    <row r="85" spans="2:24" x14ac:dyDescent="0.2">
      <c r="B85" s="766" t="s">
        <v>85</v>
      </c>
      <c r="C85" s="551">
        <v>17.911999999999999</v>
      </c>
      <c r="D85" s="551">
        <v>20.18</v>
      </c>
      <c r="E85" s="551">
        <v>27.215</v>
      </c>
      <c r="F85" s="551">
        <v>37.799999999999997</v>
      </c>
      <c r="G85" s="551">
        <v>25.811</v>
      </c>
      <c r="H85" s="551">
        <v>23.81</v>
      </c>
      <c r="I85" s="551">
        <v>53.71</v>
      </c>
      <c r="J85" s="551">
        <v>34.700000000000003</v>
      </c>
      <c r="K85" s="551">
        <v>30.86</v>
      </c>
      <c r="L85" s="551">
        <v>34.07</v>
      </c>
      <c r="M85" s="551">
        <v>39.627000000000002</v>
      </c>
      <c r="N85" s="551">
        <v>33.549999999999997</v>
      </c>
      <c r="O85" s="551">
        <v>48.082000000000001</v>
      </c>
      <c r="P85" s="551">
        <v>47.84</v>
      </c>
      <c r="Q85" s="551">
        <v>17.228999999999999</v>
      </c>
      <c r="R85" s="551">
        <v>24.72</v>
      </c>
      <c r="S85" s="551">
        <v>17.503</v>
      </c>
      <c r="T85" s="551">
        <v>25.08</v>
      </c>
      <c r="U85" s="551">
        <v>18.297999999999998</v>
      </c>
      <c r="V85" s="551">
        <v>23.57</v>
      </c>
      <c r="W85" s="551">
        <v>13.565</v>
      </c>
      <c r="X85" s="551">
        <v>16.739999999999998</v>
      </c>
    </row>
    <row r="86" spans="2:24" x14ac:dyDescent="0.2">
      <c r="B86" s="766" t="s">
        <v>86</v>
      </c>
      <c r="C86" s="551">
        <v>0.21199999999999999</v>
      </c>
      <c r="D86" s="551">
        <v>88.83</v>
      </c>
      <c r="E86" s="551">
        <v>0.25700000000000001</v>
      </c>
      <c r="F86" s="551">
        <v>101.8</v>
      </c>
      <c r="G86" s="551">
        <v>0.25700000000000001</v>
      </c>
      <c r="H86" s="551">
        <v>101.8</v>
      </c>
      <c r="I86" s="551">
        <v>0.25700000000000001</v>
      </c>
      <c r="J86" s="551">
        <v>101.8</v>
      </c>
      <c r="K86" s="551">
        <v>4.7E-2</v>
      </c>
      <c r="L86" s="551">
        <v>101.8</v>
      </c>
      <c r="M86" s="551">
        <v>5.0999999999999997E-2</v>
      </c>
      <c r="N86" s="551">
        <v>32.869999999999997</v>
      </c>
      <c r="O86" s="551">
        <v>5.0999999999999997E-2</v>
      </c>
      <c r="P86" s="551">
        <v>32.869999999999997</v>
      </c>
      <c r="Q86" s="551">
        <v>5.0999999999999997E-2</v>
      </c>
      <c r="R86" s="551">
        <v>32.869999999999997</v>
      </c>
      <c r="S86" s="551">
        <v>5.0999999999999997E-2</v>
      </c>
      <c r="T86" s="551">
        <v>32.869999999999997</v>
      </c>
      <c r="U86" s="551">
        <v>5.0999999999999997E-2</v>
      </c>
      <c r="V86" s="551">
        <v>32.869999999999997</v>
      </c>
      <c r="W86" s="551">
        <v>5.0999999999999997E-2</v>
      </c>
      <c r="X86" s="551">
        <v>32.869999999999997</v>
      </c>
    </row>
    <row r="87" spans="2:24" x14ac:dyDescent="0.2">
      <c r="B87" s="766" t="s">
        <v>87</v>
      </c>
      <c r="C87" s="551">
        <v>18.265000000000001</v>
      </c>
      <c r="D87" s="551">
        <v>27.5</v>
      </c>
      <c r="E87" s="551">
        <v>21.902999999999999</v>
      </c>
      <c r="F87" s="551">
        <v>27.9</v>
      </c>
      <c r="G87" s="551">
        <v>31.257000000000001</v>
      </c>
      <c r="H87" s="551">
        <v>53.46</v>
      </c>
      <c r="I87" s="551">
        <v>44.667999999999999</v>
      </c>
      <c r="J87" s="551">
        <v>38.659999999999997</v>
      </c>
      <c r="K87" s="551">
        <v>16.481999999999999</v>
      </c>
      <c r="L87" s="551">
        <v>27.11</v>
      </c>
      <c r="M87" s="551">
        <v>18.984999999999999</v>
      </c>
      <c r="N87" s="551">
        <v>26.2</v>
      </c>
      <c r="O87" s="551">
        <v>48.843000000000004</v>
      </c>
      <c r="P87" s="551">
        <v>47.56</v>
      </c>
      <c r="Q87" s="551">
        <v>36.640999999999998</v>
      </c>
      <c r="R87" s="551">
        <v>49.13</v>
      </c>
      <c r="S87" s="551">
        <v>52.968000000000004</v>
      </c>
      <c r="T87" s="551">
        <v>50.45</v>
      </c>
      <c r="U87" s="551">
        <v>15.978999999999999</v>
      </c>
      <c r="V87" s="551">
        <v>42.41</v>
      </c>
      <c r="W87" s="551">
        <v>25.189</v>
      </c>
      <c r="X87" s="551">
        <v>74.7</v>
      </c>
    </row>
    <row r="88" spans="2:24" x14ac:dyDescent="0.2">
      <c r="B88" s="766" t="s">
        <v>88</v>
      </c>
      <c r="C88" s="551">
        <v>69.965999999999994</v>
      </c>
      <c r="D88" s="551">
        <v>19.559999999999999</v>
      </c>
      <c r="E88" s="551">
        <v>60.128999999999998</v>
      </c>
      <c r="F88" s="551">
        <v>18.95</v>
      </c>
      <c r="G88" s="551">
        <v>39.628</v>
      </c>
      <c r="H88" s="551">
        <v>15.79</v>
      </c>
      <c r="I88" s="551">
        <v>44.88</v>
      </c>
      <c r="J88" s="551">
        <v>24.2</v>
      </c>
      <c r="K88" s="551">
        <v>40.338999999999999</v>
      </c>
      <c r="L88" s="551">
        <v>18.14</v>
      </c>
      <c r="M88" s="551">
        <v>27.099</v>
      </c>
      <c r="N88" s="551">
        <v>25.02</v>
      </c>
      <c r="O88" s="551">
        <v>18.931999999999999</v>
      </c>
      <c r="P88" s="551">
        <v>21.99</v>
      </c>
      <c r="Q88" s="551">
        <v>19.106000000000002</v>
      </c>
      <c r="R88" s="551">
        <v>21.71</v>
      </c>
      <c r="S88" s="551">
        <v>19.678000000000001</v>
      </c>
      <c r="T88" s="551">
        <v>22.22</v>
      </c>
      <c r="U88" s="551">
        <v>18.439</v>
      </c>
      <c r="V88" s="551">
        <v>19.93</v>
      </c>
      <c r="W88" s="551">
        <v>8.2520000000000007</v>
      </c>
      <c r="X88" s="551">
        <v>15.9</v>
      </c>
    </row>
    <row r="89" spans="2:24" x14ac:dyDescent="0.2">
      <c r="B89" s="766" t="s">
        <v>89</v>
      </c>
      <c r="C89" s="551">
        <v>1.0409999999999999</v>
      </c>
      <c r="D89" s="551">
        <v>62.97</v>
      </c>
      <c r="E89" s="551">
        <v>3.762</v>
      </c>
      <c r="F89" s="551">
        <v>70.72</v>
      </c>
      <c r="G89" s="551">
        <v>0.79700000000000004</v>
      </c>
      <c r="H89" s="551">
        <v>62.12</v>
      </c>
      <c r="I89" s="551">
        <v>1.355</v>
      </c>
      <c r="J89" s="551">
        <v>51.81</v>
      </c>
      <c r="K89" s="551">
        <v>3.2789999999999999</v>
      </c>
      <c r="L89" s="551">
        <v>51.37</v>
      </c>
      <c r="M89" s="551">
        <v>3.4209999999999998</v>
      </c>
      <c r="N89" s="551">
        <v>22.86</v>
      </c>
      <c r="O89" s="551">
        <v>5.0789999999999997</v>
      </c>
      <c r="P89" s="551">
        <v>16.2</v>
      </c>
      <c r="Q89" s="551">
        <v>6.2169999999999996</v>
      </c>
      <c r="R89" s="551">
        <v>15.22</v>
      </c>
      <c r="S89" s="551">
        <v>7.53</v>
      </c>
      <c r="T89" s="551">
        <v>14.4</v>
      </c>
      <c r="U89" s="551">
        <v>8.7710000000000008</v>
      </c>
      <c r="V89" s="551">
        <v>13.9</v>
      </c>
      <c r="W89" s="551">
        <v>11.522</v>
      </c>
      <c r="X89" s="551">
        <v>19.29</v>
      </c>
    </row>
    <row r="90" spans="2:24" x14ac:dyDescent="0.2">
      <c r="B90" s="766" t="s">
        <v>90</v>
      </c>
      <c r="C90" s="551">
        <v>1.496</v>
      </c>
      <c r="D90" s="551">
        <v>90.71</v>
      </c>
      <c r="E90" s="551">
        <v>1.2330000000000001</v>
      </c>
      <c r="F90" s="551">
        <v>88.9</v>
      </c>
      <c r="G90" s="551">
        <v>17.66</v>
      </c>
      <c r="H90" s="551">
        <v>78.59</v>
      </c>
      <c r="I90" s="551">
        <v>13.725</v>
      </c>
      <c r="J90" s="551">
        <v>92.98</v>
      </c>
      <c r="K90" s="551">
        <v>1.6339999999999999</v>
      </c>
      <c r="L90" s="551">
        <v>55.8</v>
      </c>
      <c r="M90" s="551">
        <v>1.8180000000000001</v>
      </c>
      <c r="N90" s="551">
        <v>51.07</v>
      </c>
      <c r="O90" s="551">
        <v>6.734</v>
      </c>
      <c r="P90" s="551">
        <v>62.59</v>
      </c>
      <c r="Q90" s="551">
        <v>1.5569999999999999</v>
      </c>
      <c r="R90" s="551">
        <v>58.33</v>
      </c>
      <c r="S90" s="551">
        <v>2.2869999999999999</v>
      </c>
      <c r="T90" s="551">
        <v>51.25</v>
      </c>
      <c r="U90" s="551">
        <v>1.4630000000000001</v>
      </c>
      <c r="V90" s="551">
        <v>56.67</v>
      </c>
      <c r="W90" s="551">
        <v>6.3019999999999996</v>
      </c>
      <c r="X90" s="551">
        <v>85.18</v>
      </c>
    </row>
    <row r="91" spans="2:24" x14ac:dyDescent="0.2">
      <c r="B91" s="766" t="s">
        <v>91</v>
      </c>
      <c r="C91" s="551">
        <v>6.45</v>
      </c>
      <c r="D91" s="551">
        <v>37.03</v>
      </c>
      <c r="E91" s="551">
        <v>17.22</v>
      </c>
      <c r="F91" s="551">
        <v>82.41</v>
      </c>
      <c r="G91" s="551">
        <v>9.5310000000000006</v>
      </c>
      <c r="H91" s="551">
        <v>56.55</v>
      </c>
      <c r="I91" s="551">
        <v>9.9640000000000004</v>
      </c>
      <c r="J91" s="551">
        <v>46.17</v>
      </c>
      <c r="K91" s="551">
        <v>2.7730000000000001</v>
      </c>
      <c r="L91" s="551">
        <v>49.66</v>
      </c>
      <c r="M91" s="551">
        <v>9.0139999999999993</v>
      </c>
      <c r="N91" s="551">
        <v>58.6</v>
      </c>
      <c r="O91" s="551">
        <v>6.3239999999999998</v>
      </c>
      <c r="P91" s="551">
        <v>22.82</v>
      </c>
      <c r="Q91" s="551">
        <v>8.7270000000000003</v>
      </c>
      <c r="R91" s="551">
        <v>18.55</v>
      </c>
      <c r="S91" s="551">
        <v>11.778</v>
      </c>
      <c r="T91" s="551">
        <v>16.91</v>
      </c>
      <c r="U91" s="551">
        <v>21.114999999999998</v>
      </c>
      <c r="V91" s="551">
        <v>39.61</v>
      </c>
      <c r="W91" s="551">
        <v>15.228999999999999</v>
      </c>
      <c r="X91" s="551">
        <v>13.95</v>
      </c>
    </row>
    <row r="92" spans="2:24" x14ac:dyDescent="0.2">
      <c r="B92" s="768"/>
      <c r="C92" s="778"/>
      <c r="D92" s="778"/>
      <c r="E92" s="778"/>
      <c r="F92" s="778"/>
      <c r="G92" s="778"/>
      <c r="H92" s="778"/>
      <c r="I92" s="778"/>
      <c r="J92" s="778"/>
      <c r="K92" s="778"/>
      <c r="L92" s="778"/>
      <c r="M92" s="778"/>
      <c r="N92" s="778"/>
      <c r="O92" s="778"/>
      <c r="P92" s="778"/>
      <c r="Q92" s="778"/>
      <c r="R92" s="778"/>
      <c r="S92" s="778"/>
      <c r="T92" s="778"/>
      <c r="U92" s="778"/>
      <c r="V92" s="778"/>
      <c r="W92" s="778"/>
      <c r="X92" s="778"/>
    </row>
    <row r="93" spans="2:24" x14ac:dyDescent="0.2">
      <c r="B93" s="768"/>
      <c r="C93" s="769"/>
      <c r="D93" s="778"/>
      <c r="E93" s="769"/>
      <c r="F93" s="778"/>
      <c r="G93" s="769"/>
      <c r="H93" s="778"/>
      <c r="I93" s="769"/>
      <c r="J93" s="778"/>
      <c r="K93" s="769"/>
      <c r="L93" s="778"/>
      <c r="M93" s="769"/>
      <c r="N93" s="778"/>
      <c r="O93" s="769"/>
      <c r="P93" s="778"/>
      <c r="Q93" s="769"/>
      <c r="R93" s="778"/>
      <c r="S93" s="769"/>
      <c r="T93" s="778"/>
      <c r="U93" s="769"/>
      <c r="V93" s="778"/>
      <c r="W93" s="769"/>
      <c r="X93" s="779"/>
    </row>
    <row r="94" spans="2:24" ht="13.5" thickBot="1" x14ac:dyDescent="0.25">
      <c r="B94" s="771"/>
      <c r="C94" s="772"/>
      <c r="D94" s="780"/>
      <c r="E94" s="772"/>
      <c r="F94" s="780"/>
      <c r="G94" s="772"/>
      <c r="H94" s="780"/>
      <c r="I94" s="772"/>
      <c r="J94" s="780"/>
      <c r="K94" s="772"/>
      <c r="L94" s="780"/>
      <c r="M94" s="772"/>
      <c r="N94" s="780"/>
      <c r="O94" s="772"/>
      <c r="P94" s="780"/>
      <c r="Q94" s="772"/>
      <c r="R94" s="780"/>
      <c r="S94" s="772"/>
      <c r="T94" s="780"/>
      <c r="U94" s="772"/>
      <c r="V94" s="780"/>
      <c r="W94" s="772"/>
      <c r="X94" s="781"/>
    </row>
    <row r="95" spans="2:24" x14ac:dyDescent="0.2"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</row>
    <row r="96" spans="2:24" x14ac:dyDescent="0.2">
      <c r="B96" s="428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</row>
    <row r="97" spans="2:24" x14ac:dyDescent="0.2">
      <c r="B97" s="847" t="s">
        <v>747</v>
      </c>
      <c r="C97" s="758" t="s">
        <v>331</v>
      </c>
      <c r="D97" s="758" t="s">
        <v>222</v>
      </c>
      <c r="E97" s="758" t="s">
        <v>225</v>
      </c>
      <c r="F97" s="758" t="s">
        <v>226</v>
      </c>
      <c r="G97" s="758" t="s">
        <v>227</v>
      </c>
      <c r="H97" s="758" t="s">
        <v>228</v>
      </c>
      <c r="I97" s="758" t="s">
        <v>332</v>
      </c>
      <c r="J97" s="758" t="s">
        <v>333</v>
      </c>
      <c r="K97" s="758" t="s">
        <v>231</v>
      </c>
      <c r="L97" s="758" t="s">
        <v>232</v>
      </c>
      <c r="M97" s="758" t="s">
        <v>233</v>
      </c>
      <c r="N97" s="782"/>
      <c r="O97" s="428"/>
      <c r="P97" s="428"/>
      <c r="Q97" s="428"/>
      <c r="R97" s="428"/>
      <c r="S97" s="428"/>
      <c r="T97" s="428"/>
      <c r="U97" s="428"/>
      <c r="V97" s="428"/>
      <c r="W97" s="428"/>
      <c r="X97" s="428"/>
    </row>
    <row r="98" spans="2:24" x14ac:dyDescent="0.2">
      <c r="B98" s="848"/>
      <c r="C98" s="760" t="s">
        <v>308</v>
      </c>
      <c r="D98" s="760" t="s">
        <v>308</v>
      </c>
      <c r="E98" s="760" t="s">
        <v>308</v>
      </c>
      <c r="F98" s="760" t="s">
        <v>308</v>
      </c>
      <c r="G98" s="760" t="s">
        <v>308</v>
      </c>
      <c r="H98" s="760" t="s">
        <v>308</v>
      </c>
      <c r="I98" s="760" t="s">
        <v>308</v>
      </c>
      <c r="J98" s="760" t="s">
        <v>308</v>
      </c>
      <c r="K98" s="760" t="s">
        <v>308</v>
      </c>
      <c r="L98" s="760" t="s">
        <v>308</v>
      </c>
      <c r="M98" s="783" t="s">
        <v>308</v>
      </c>
      <c r="N98" s="784"/>
      <c r="O98" s="428"/>
      <c r="P98" s="428"/>
      <c r="Q98" s="428"/>
      <c r="R98" s="428"/>
      <c r="S98" s="428"/>
      <c r="T98" s="428"/>
      <c r="U98" s="428"/>
      <c r="V98" s="428"/>
      <c r="W98" s="428"/>
      <c r="X98" s="428"/>
    </row>
    <row r="99" spans="2:24" ht="41.25" thickBot="1" x14ac:dyDescent="0.25">
      <c r="B99" s="849"/>
      <c r="C99" s="762" t="s">
        <v>749</v>
      </c>
      <c r="D99" s="762" t="s">
        <v>749</v>
      </c>
      <c r="E99" s="762" t="s">
        <v>749</v>
      </c>
      <c r="F99" s="762" t="s">
        <v>749</v>
      </c>
      <c r="G99" s="762" t="s">
        <v>749</v>
      </c>
      <c r="H99" s="762" t="s">
        <v>749</v>
      </c>
      <c r="I99" s="762" t="s">
        <v>749</v>
      </c>
      <c r="J99" s="762" t="s">
        <v>749</v>
      </c>
      <c r="K99" s="762" t="s">
        <v>749</v>
      </c>
      <c r="L99" s="762" t="s">
        <v>749</v>
      </c>
      <c r="M99" s="762" t="s">
        <v>749</v>
      </c>
      <c r="N99" s="785"/>
      <c r="O99" s="428"/>
      <c r="P99" s="428"/>
      <c r="Q99" s="428"/>
      <c r="R99" s="428"/>
      <c r="S99" s="428"/>
      <c r="T99" s="428"/>
      <c r="U99" s="428"/>
      <c r="V99" s="428"/>
      <c r="W99" s="428"/>
      <c r="X99" s="428"/>
    </row>
    <row r="100" spans="2:24" x14ac:dyDescent="0.2">
      <c r="B100" s="786" t="s">
        <v>92</v>
      </c>
      <c r="C100" s="787">
        <f t="shared" ref="C100:C111" si="19">C83</f>
        <v>238.006</v>
      </c>
      <c r="D100" s="787">
        <f t="shared" ref="D100:D111" si="20">E83</f>
        <v>258.863</v>
      </c>
      <c r="E100" s="787">
        <f t="shared" ref="E100:E111" si="21">G83</f>
        <v>420.42200000000003</v>
      </c>
      <c r="F100" s="787">
        <f t="shared" ref="F100:F111" si="22">I83</f>
        <v>350.44</v>
      </c>
      <c r="G100" s="787">
        <f t="shared" ref="G100:G111" si="23">K83</f>
        <v>257.19099999999997</v>
      </c>
      <c r="H100" s="787">
        <f t="shared" ref="H100:H111" si="24">M83</f>
        <v>166.393</v>
      </c>
      <c r="I100" s="787">
        <f t="shared" ref="I100:I111" si="25">O83</f>
        <v>201.227</v>
      </c>
      <c r="J100" s="787">
        <f t="shared" ref="J100:J111" si="26">Q83</f>
        <v>148.386</v>
      </c>
      <c r="K100" s="787">
        <f t="shared" ref="K100:K111" si="27">S83</f>
        <v>183.33199999999999</v>
      </c>
      <c r="L100" s="787">
        <f t="shared" ref="L100:L111" si="28">U83</f>
        <v>200.94499999999999</v>
      </c>
      <c r="M100" s="788">
        <f t="shared" ref="M100:M111" si="29">W83</f>
        <v>184.821</v>
      </c>
      <c r="N100" s="720"/>
      <c r="O100" s="428"/>
      <c r="P100" s="428"/>
      <c r="Q100" s="428"/>
      <c r="R100" s="428"/>
      <c r="S100" s="428"/>
      <c r="T100" s="428"/>
      <c r="U100" s="428"/>
      <c r="V100" s="428"/>
      <c r="W100" s="428"/>
      <c r="X100" s="428"/>
    </row>
    <row r="101" spans="2:24" x14ac:dyDescent="0.2">
      <c r="B101" s="768" t="s">
        <v>84</v>
      </c>
      <c r="C101" s="769">
        <f t="shared" si="19"/>
        <v>120.166</v>
      </c>
      <c r="D101" s="769">
        <f t="shared" si="20"/>
        <v>124.056</v>
      </c>
      <c r="E101" s="769">
        <f t="shared" si="21"/>
        <v>291.233</v>
      </c>
      <c r="F101" s="769">
        <f t="shared" si="22"/>
        <v>181.88</v>
      </c>
      <c r="G101" s="769">
        <f t="shared" si="23"/>
        <v>159.13300000000001</v>
      </c>
      <c r="H101" s="769">
        <f t="shared" si="24"/>
        <v>64.914000000000001</v>
      </c>
      <c r="I101" s="769">
        <f t="shared" si="25"/>
        <v>65.316999999999993</v>
      </c>
      <c r="J101" s="769">
        <f t="shared" si="26"/>
        <v>58.378</v>
      </c>
      <c r="K101" s="769">
        <f t="shared" si="27"/>
        <v>70.58</v>
      </c>
      <c r="L101" s="769">
        <f t="shared" si="28"/>
        <v>116.64</v>
      </c>
      <c r="M101" s="770">
        <f t="shared" si="29"/>
        <v>103.66800000000001</v>
      </c>
      <c r="N101" s="723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</row>
    <row r="102" spans="2:24" x14ac:dyDescent="0.2">
      <c r="B102" s="768" t="s">
        <v>85</v>
      </c>
      <c r="C102" s="769">
        <f t="shared" si="19"/>
        <v>17.911999999999999</v>
      </c>
      <c r="D102" s="769">
        <f t="shared" si="20"/>
        <v>27.215</v>
      </c>
      <c r="E102" s="769">
        <f t="shared" si="21"/>
        <v>25.811</v>
      </c>
      <c r="F102" s="769">
        <f t="shared" si="22"/>
        <v>53.71</v>
      </c>
      <c r="G102" s="769">
        <f t="shared" si="23"/>
        <v>30.86</v>
      </c>
      <c r="H102" s="769">
        <f t="shared" si="24"/>
        <v>39.627000000000002</v>
      </c>
      <c r="I102" s="769">
        <f t="shared" si="25"/>
        <v>48.082000000000001</v>
      </c>
      <c r="J102" s="769">
        <f t="shared" si="26"/>
        <v>17.228999999999999</v>
      </c>
      <c r="K102" s="769">
        <f t="shared" si="27"/>
        <v>17.503</v>
      </c>
      <c r="L102" s="769">
        <f t="shared" si="28"/>
        <v>18.297999999999998</v>
      </c>
      <c r="M102" s="770">
        <f t="shared" si="29"/>
        <v>13.565</v>
      </c>
      <c r="N102" s="723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</row>
    <row r="103" spans="2:24" x14ac:dyDescent="0.2">
      <c r="B103" s="768" t="s">
        <v>86</v>
      </c>
      <c r="C103" s="769">
        <f t="shared" si="19"/>
        <v>0.21199999999999999</v>
      </c>
      <c r="D103" s="769">
        <f t="shared" si="20"/>
        <v>0.25700000000000001</v>
      </c>
      <c r="E103" s="769">
        <f t="shared" si="21"/>
        <v>0.25700000000000001</v>
      </c>
      <c r="F103" s="769">
        <f t="shared" si="22"/>
        <v>0.25700000000000001</v>
      </c>
      <c r="G103" s="769">
        <f t="shared" si="23"/>
        <v>4.7E-2</v>
      </c>
      <c r="H103" s="769">
        <f t="shared" si="24"/>
        <v>5.0999999999999997E-2</v>
      </c>
      <c r="I103" s="769">
        <f t="shared" si="25"/>
        <v>5.0999999999999997E-2</v>
      </c>
      <c r="J103" s="769">
        <f t="shared" si="26"/>
        <v>5.0999999999999997E-2</v>
      </c>
      <c r="K103" s="769">
        <f t="shared" si="27"/>
        <v>5.0999999999999997E-2</v>
      </c>
      <c r="L103" s="769">
        <f t="shared" si="28"/>
        <v>5.0999999999999997E-2</v>
      </c>
      <c r="M103" s="770">
        <f t="shared" si="29"/>
        <v>5.0999999999999997E-2</v>
      </c>
      <c r="N103" s="723"/>
      <c r="O103" s="428"/>
      <c r="P103" s="428"/>
      <c r="Q103" s="428"/>
      <c r="R103" s="428"/>
      <c r="S103" s="428"/>
      <c r="T103" s="428"/>
      <c r="U103" s="428"/>
      <c r="V103" s="428"/>
      <c r="W103" s="428"/>
      <c r="X103" s="428"/>
    </row>
    <row r="104" spans="2:24" x14ac:dyDescent="0.2">
      <c r="B104" s="768" t="s">
        <v>87</v>
      </c>
      <c r="C104" s="769">
        <f t="shared" si="19"/>
        <v>18.265000000000001</v>
      </c>
      <c r="D104" s="769">
        <f t="shared" si="20"/>
        <v>21.902999999999999</v>
      </c>
      <c r="E104" s="769">
        <f t="shared" si="21"/>
        <v>31.257000000000001</v>
      </c>
      <c r="F104" s="769">
        <f t="shared" si="22"/>
        <v>44.667999999999999</v>
      </c>
      <c r="G104" s="769">
        <f t="shared" si="23"/>
        <v>16.481999999999999</v>
      </c>
      <c r="H104" s="769">
        <f t="shared" si="24"/>
        <v>18.984999999999999</v>
      </c>
      <c r="I104" s="769">
        <f t="shared" si="25"/>
        <v>48.843000000000004</v>
      </c>
      <c r="J104" s="769">
        <f t="shared" si="26"/>
        <v>36.640999999999998</v>
      </c>
      <c r="K104" s="769">
        <f t="shared" si="27"/>
        <v>52.968000000000004</v>
      </c>
      <c r="L104" s="769">
        <f t="shared" si="28"/>
        <v>15.978999999999999</v>
      </c>
      <c r="M104" s="770">
        <f t="shared" si="29"/>
        <v>25.189</v>
      </c>
      <c r="N104" s="723"/>
      <c r="O104" s="428"/>
      <c r="P104" s="428"/>
      <c r="Q104" s="428"/>
      <c r="R104" s="428"/>
      <c r="S104" s="428"/>
      <c r="T104" s="428"/>
      <c r="U104" s="428"/>
      <c r="V104" s="428"/>
      <c r="W104" s="428"/>
      <c r="X104" s="428"/>
    </row>
    <row r="105" spans="2:24" x14ac:dyDescent="0.2">
      <c r="B105" s="768" t="s">
        <v>88</v>
      </c>
      <c r="C105" s="769">
        <f t="shared" si="19"/>
        <v>69.965999999999994</v>
      </c>
      <c r="D105" s="769">
        <f t="shared" si="20"/>
        <v>60.128999999999998</v>
      </c>
      <c r="E105" s="769">
        <f t="shared" si="21"/>
        <v>39.628</v>
      </c>
      <c r="F105" s="769">
        <f t="shared" si="22"/>
        <v>44.88</v>
      </c>
      <c r="G105" s="769">
        <f t="shared" si="23"/>
        <v>40.338999999999999</v>
      </c>
      <c r="H105" s="769">
        <f t="shared" si="24"/>
        <v>27.099</v>
      </c>
      <c r="I105" s="769">
        <f t="shared" si="25"/>
        <v>18.931999999999999</v>
      </c>
      <c r="J105" s="769">
        <f t="shared" si="26"/>
        <v>19.106000000000002</v>
      </c>
      <c r="K105" s="769">
        <f t="shared" si="27"/>
        <v>19.678000000000001</v>
      </c>
      <c r="L105" s="769">
        <f t="shared" si="28"/>
        <v>18.439</v>
      </c>
      <c r="M105" s="770">
        <f t="shared" si="29"/>
        <v>8.2520000000000007</v>
      </c>
      <c r="N105" s="723"/>
      <c r="O105" s="428"/>
      <c r="P105" s="428"/>
      <c r="Q105" s="428"/>
      <c r="R105" s="428"/>
      <c r="S105" s="428"/>
      <c r="T105" s="428"/>
      <c r="U105" s="428"/>
      <c r="V105" s="428"/>
      <c r="W105" s="428"/>
      <c r="X105" s="428"/>
    </row>
    <row r="106" spans="2:24" x14ac:dyDescent="0.2">
      <c r="B106" s="768" t="s">
        <v>89</v>
      </c>
      <c r="C106" s="769">
        <f t="shared" si="19"/>
        <v>1.0409999999999999</v>
      </c>
      <c r="D106" s="769">
        <f t="shared" si="20"/>
        <v>3.762</v>
      </c>
      <c r="E106" s="769">
        <f t="shared" si="21"/>
        <v>0.79700000000000004</v>
      </c>
      <c r="F106" s="769">
        <f t="shared" si="22"/>
        <v>1.355</v>
      </c>
      <c r="G106" s="769">
        <f t="shared" si="23"/>
        <v>3.2789999999999999</v>
      </c>
      <c r="H106" s="769">
        <f t="shared" si="24"/>
        <v>3.4209999999999998</v>
      </c>
      <c r="I106" s="769">
        <f t="shared" si="25"/>
        <v>5.0789999999999997</v>
      </c>
      <c r="J106" s="769">
        <f t="shared" si="26"/>
        <v>6.2169999999999996</v>
      </c>
      <c r="K106" s="769">
        <f t="shared" si="27"/>
        <v>7.53</v>
      </c>
      <c r="L106" s="769">
        <f t="shared" si="28"/>
        <v>8.7710000000000008</v>
      </c>
      <c r="M106" s="770">
        <f t="shared" si="29"/>
        <v>11.522</v>
      </c>
      <c r="N106" s="723"/>
      <c r="O106" s="428"/>
      <c r="P106" s="428"/>
      <c r="Q106" s="428"/>
      <c r="R106" s="428"/>
      <c r="S106" s="428"/>
      <c r="T106" s="428"/>
      <c r="U106" s="428"/>
      <c r="V106" s="428"/>
      <c r="W106" s="428"/>
      <c r="X106" s="428"/>
    </row>
    <row r="107" spans="2:24" x14ac:dyDescent="0.2">
      <c r="B107" s="768" t="s">
        <v>90</v>
      </c>
      <c r="C107" s="769">
        <f t="shared" si="19"/>
        <v>1.496</v>
      </c>
      <c r="D107" s="769">
        <f t="shared" si="20"/>
        <v>1.2330000000000001</v>
      </c>
      <c r="E107" s="769">
        <f t="shared" si="21"/>
        <v>17.66</v>
      </c>
      <c r="F107" s="769">
        <f t="shared" si="22"/>
        <v>13.725</v>
      </c>
      <c r="G107" s="769">
        <f t="shared" si="23"/>
        <v>1.6339999999999999</v>
      </c>
      <c r="H107" s="769">
        <f t="shared" si="24"/>
        <v>1.8180000000000001</v>
      </c>
      <c r="I107" s="769">
        <f t="shared" si="25"/>
        <v>6.734</v>
      </c>
      <c r="J107" s="769">
        <f t="shared" si="26"/>
        <v>1.5569999999999999</v>
      </c>
      <c r="K107" s="769">
        <f t="shared" si="27"/>
        <v>2.2869999999999999</v>
      </c>
      <c r="L107" s="769">
        <f t="shared" si="28"/>
        <v>1.4630000000000001</v>
      </c>
      <c r="M107" s="770">
        <f t="shared" si="29"/>
        <v>6.3019999999999996</v>
      </c>
      <c r="N107" s="723"/>
      <c r="O107" s="428"/>
      <c r="P107" s="428"/>
      <c r="Q107" s="428"/>
      <c r="R107" s="428"/>
      <c r="S107" s="428"/>
      <c r="T107" s="428"/>
      <c r="U107" s="428"/>
      <c r="V107" s="428"/>
      <c r="W107" s="428"/>
      <c r="X107" s="428"/>
    </row>
    <row r="108" spans="2:24" x14ac:dyDescent="0.2">
      <c r="B108" s="768" t="s">
        <v>91</v>
      </c>
      <c r="C108" s="769">
        <f t="shared" si="19"/>
        <v>6.45</v>
      </c>
      <c r="D108" s="769">
        <f t="shared" si="20"/>
        <v>17.22</v>
      </c>
      <c r="E108" s="769">
        <f t="shared" si="21"/>
        <v>9.5310000000000006</v>
      </c>
      <c r="F108" s="769">
        <f t="shared" si="22"/>
        <v>9.9640000000000004</v>
      </c>
      <c r="G108" s="769">
        <f t="shared" si="23"/>
        <v>2.7730000000000001</v>
      </c>
      <c r="H108" s="769">
        <f t="shared" si="24"/>
        <v>9.0139999999999993</v>
      </c>
      <c r="I108" s="769">
        <f t="shared" si="25"/>
        <v>6.3239999999999998</v>
      </c>
      <c r="J108" s="769">
        <f t="shared" si="26"/>
        <v>8.7270000000000003</v>
      </c>
      <c r="K108" s="769">
        <f t="shared" si="27"/>
        <v>11.778</v>
      </c>
      <c r="L108" s="769">
        <f t="shared" si="28"/>
        <v>21.114999999999998</v>
      </c>
      <c r="M108" s="770">
        <f t="shared" si="29"/>
        <v>15.228999999999999</v>
      </c>
      <c r="N108" s="723"/>
      <c r="O108" s="428"/>
      <c r="P108" s="428"/>
      <c r="Q108" s="428"/>
      <c r="R108" s="428"/>
      <c r="S108" s="428"/>
      <c r="T108" s="428"/>
      <c r="U108" s="428"/>
      <c r="V108" s="428"/>
      <c r="W108" s="428"/>
      <c r="X108" s="428"/>
    </row>
    <row r="109" spans="2:24" x14ac:dyDescent="0.2">
      <c r="B109" s="768"/>
      <c r="C109" s="769">
        <f t="shared" si="19"/>
        <v>0</v>
      </c>
      <c r="D109" s="769">
        <f t="shared" si="20"/>
        <v>0</v>
      </c>
      <c r="E109" s="769">
        <f t="shared" si="21"/>
        <v>0</v>
      </c>
      <c r="F109" s="769">
        <f t="shared" si="22"/>
        <v>0</v>
      </c>
      <c r="G109" s="769">
        <f t="shared" si="23"/>
        <v>0</v>
      </c>
      <c r="H109" s="769">
        <f t="shared" si="24"/>
        <v>0</v>
      </c>
      <c r="I109" s="769">
        <f t="shared" si="25"/>
        <v>0</v>
      </c>
      <c r="J109" s="769">
        <f t="shared" si="26"/>
        <v>0</v>
      </c>
      <c r="K109" s="769">
        <f t="shared" si="27"/>
        <v>0</v>
      </c>
      <c r="L109" s="769">
        <f t="shared" si="28"/>
        <v>0</v>
      </c>
      <c r="M109" s="770">
        <f t="shared" si="29"/>
        <v>0</v>
      </c>
      <c r="N109" s="723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</row>
    <row r="110" spans="2:24" x14ac:dyDescent="0.2">
      <c r="B110" s="768"/>
      <c r="C110" s="769">
        <f t="shared" si="19"/>
        <v>0</v>
      </c>
      <c r="D110" s="769">
        <f t="shared" si="20"/>
        <v>0</v>
      </c>
      <c r="E110" s="769">
        <f t="shared" si="21"/>
        <v>0</v>
      </c>
      <c r="F110" s="769">
        <f t="shared" si="22"/>
        <v>0</v>
      </c>
      <c r="G110" s="769">
        <f t="shared" si="23"/>
        <v>0</v>
      </c>
      <c r="H110" s="769">
        <f t="shared" si="24"/>
        <v>0</v>
      </c>
      <c r="I110" s="769">
        <f t="shared" si="25"/>
        <v>0</v>
      </c>
      <c r="J110" s="769">
        <f t="shared" si="26"/>
        <v>0</v>
      </c>
      <c r="K110" s="769">
        <f t="shared" si="27"/>
        <v>0</v>
      </c>
      <c r="L110" s="769">
        <f t="shared" si="28"/>
        <v>0</v>
      </c>
      <c r="M110" s="770">
        <f t="shared" si="29"/>
        <v>0</v>
      </c>
      <c r="N110" s="723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</row>
    <row r="111" spans="2:24" ht="13.5" thickBot="1" x14ac:dyDescent="0.25">
      <c r="B111" s="771"/>
      <c r="C111" s="772">
        <f t="shared" si="19"/>
        <v>0</v>
      </c>
      <c r="D111" s="772">
        <f t="shared" si="20"/>
        <v>0</v>
      </c>
      <c r="E111" s="772">
        <f t="shared" si="21"/>
        <v>0</v>
      </c>
      <c r="F111" s="772">
        <f t="shared" si="22"/>
        <v>0</v>
      </c>
      <c r="G111" s="772">
        <f t="shared" si="23"/>
        <v>0</v>
      </c>
      <c r="H111" s="772">
        <f t="shared" si="24"/>
        <v>0</v>
      </c>
      <c r="I111" s="772">
        <f t="shared" si="25"/>
        <v>0</v>
      </c>
      <c r="J111" s="772">
        <f t="shared" si="26"/>
        <v>0</v>
      </c>
      <c r="K111" s="772">
        <f t="shared" si="27"/>
        <v>0</v>
      </c>
      <c r="L111" s="772">
        <f t="shared" si="28"/>
        <v>0</v>
      </c>
      <c r="M111" s="773">
        <f t="shared" si="29"/>
        <v>0</v>
      </c>
      <c r="N111" s="723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</row>
    <row r="112" spans="2:24" x14ac:dyDescent="0.2">
      <c r="B112" s="428"/>
      <c r="C112" s="428"/>
      <c r="D112" s="428"/>
      <c r="E112" s="428"/>
      <c r="F112" s="428"/>
      <c r="G112" s="428"/>
      <c r="H112" s="428"/>
      <c r="I112" s="428"/>
      <c r="J112" s="428"/>
      <c r="K112" s="428"/>
      <c r="L112" s="428"/>
      <c r="M112" s="428"/>
      <c r="N112" s="428"/>
      <c r="O112" s="428"/>
      <c r="P112" s="428"/>
      <c r="Q112" s="428"/>
      <c r="R112" s="428"/>
      <c r="S112" s="428"/>
      <c r="T112" s="428"/>
      <c r="U112" s="428"/>
      <c r="V112" s="428"/>
      <c r="W112" s="428"/>
      <c r="X112" s="428"/>
    </row>
    <row r="113" spans="2:24" x14ac:dyDescent="0.2">
      <c r="B113" s="428"/>
      <c r="C113" s="428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8"/>
      <c r="O113" s="428"/>
      <c r="P113" s="428"/>
      <c r="Q113" s="428"/>
      <c r="R113" s="428"/>
      <c r="S113" s="428"/>
      <c r="T113" s="428"/>
      <c r="U113" s="428"/>
      <c r="V113" s="428"/>
      <c r="W113" s="428"/>
      <c r="X113" s="428"/>
    </row>
    <row r="114" spans="2:24" x14ac:dyDescent="0.2">
      <c r="B114" s="847" t="s">
        <v>747</v>
      </c>
      <c r="C114" s="758" t="s">
        <v>331</v>
      </c>
      <c r="D114" s="758" t="s">
        <v>222</v>
      </c>
      <c r="E114" s="758" t="s">
        <v>225</v>
      </c>
      <c r="F114" s="758" t="s">
        <v>226</v>
      </c>
      <c r="G114" s="758" t="s">
        <v>227</v>
      </c>
      <c r="H114" s="758" t="s">
        <v>228</v>
      </c>
      <c r="I114" s="758" t="s">
        <v>332</v>
      </c>
      <c r="J114" s="758" t="s">
        <v>333</v>
      </c>
      <c r="K114" s="758" t="s">
        <v>231</v>
      </c>
      <c r="L114" s="758" t="s">
        <v>232</v>
      </c>
      <c r="M114" s="758" t="s">
        <v>233</v>
      </c>
      <c r="N114" s="782"/>
      <c r="O114" s="428"/>
      <c r="P114" s="428"/>
      <c r="Q114" s="428"/>
      <c r="R114" s="428"/>
      <c r="S114" s="428"/>
      <c r="T114" s="428"/>
      <c r="U114" s="428"/>
      <c r="V114" s="428"/>
      <c r="W114" s="428"/>
      <c r="X114" s="428"/>
    </row>
    <row r="115" spans="2:24" x14ac:dyDescent="0.2">
      <c r="B115" s="848"/>
      <c r="C115" s="760" t="s">
        <v>486</v>
      </c>
      <c r="D115" s="760" t="s">
        <v>486</v>
      </c>
      <c r="E115" s="760" t="s">
        <v>486</v>
      </c>
      <c r="F115" s="760" t="s">
        <v>486</v>
      </c>
      <c r="G115" s="760" t="s">
        <v>486</v>
      </c>
      <c r="H115" s="760" t="s">
        <v>486</v>
      </c>
      <c r="I115" s="760" t="s">
        <v>486</v>
      </c>
      <c r="J115" s="760" t="s">
        <v>486</v>
      </c>
      <c r="K115" s="760" t="s">
        <v>486</v>
      </c>
      <c r="L115" s="760" t="s">
        <v>486</v>
      </c>
      <c r="M115" s="783" t="s">
        <v>486</v>
      </c>
      <c r="N115" s="784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</row>
    <row r="116" spans="2:24" ht="41.25" thickBot="1" x14ac:dyDescent="0.25">
      <c r="B116" s="849"/>
      <c r="C116" s="762" t="s">
        <v>749</v>
      </c>
      <c r="D116" s="762" t="s">
        <v>749</v>
      </c>
      <c r="E116" s="762" t="s">
        <v>749</v>
      </c>
      <c r="F116" s="762" t="s">
        <v>749</v>
      </c>
      <c r="G116" s="762" t="s">
        <v>749</v>
      </c>
      <c r="H116" s="762" t="s">
        <v>749</v>
      </c>
      <c r="I116" s="762" t="s">
        <v>749</v>
      </c>
      <c r="J116" s="762" t="s">
        <v>749</v>
      </c>
      <c r="K116" s="762" t="s">
        <v>749</v>
      </c>
      <c r="L116" s="762" t="s">
        <v>749</v>
      </c>
      <c r="M116" s="762" t="s">
        <v>749</v>
      </c>
      <c r="N116" s="785"/>
      <c r="O116" s="428"/>
      <c r="P116" s="428"/>
      <c r="Q116" s="428"/>
      <c r="R116" s="428"/>
      <c r="S116" s="428"/>
      <c r="T116" s="428"/>
      <c r="U116" s="428"/>
      <c r="V116" s="428"/>
      <c r="W116" s="428"/>
      <c r="X116" s="428"/>
    </row>
    <row r="117" spans="2:24" x14ac:dyDescent="0.2">
      <c r="B117" s="786" t="s">
        <v>92</v>
      </c>
      <c r="C117" s="787">
        <f t="shared" ref="C117:C128" si="30">SUM(C66,C83)</f>
        <v>407.041</v>
      </c>
      <c r="D117" s="787">
        <f t="shared" ref="D117:D128" si="31">SUM(D66,E83)</f>
        <v>379.16800000000001</v>
      </c>
      <c r="E117" s="787">
        <f t="shared" ref="E117:E128" si="32">SUM(E66,G83)</f>
        <v>563.53500000000008</v>
      </c>
      <c r="F117" s="787">
        <f t="shared" ref="F117:F128" si="33">SUM(F66,I83)</f>
        <v>495.911</v>
      </c>
      <c r="G117" s="787">
        <f t="shared" ref="G117:G128" si="34">SUM(G66,K83)</f>
        <v>366.94399999999996</v>
      </c>
      <c r="H117" s="787">
        <f t="shared" ref="H117:H128" si="35">SUM(H66,M83)</f>
        <v>296.97500000000002</v>
      </c>
      <c r="I117" s="787">
        <f t="shared" ref="I117:I128" si="36">SUM(I66,O83)</f>
        <v>317.59300000000002</v>
      </c>
      <c r="J117" s="787">
        <f t="shared" ref="J117:J128" si="37">SUM(J66,Q83)</f>
        <v>248.09399999999999</v>
      </c>
      <c r="K117" s="787">
        <f t="shared" ref="K117:K128" si="38">SUM(K66,S83)</f>
        <v>292.09399999999999</v>
      </c>
      <c r="L117" s="787">
        <f t="shared" ref="L117:L128" si="39">SUM(L66,U83)</f>
        <v>389.24799999999999</v>
      </c>
      <c r="M117" s="788">
        <f t="shared" ref="M117:M128" si="40">SUM(M66,W83)</f>
        <v>280.13200000000001</v>
      </c>
      <c r="N117" s="720"/>
      <c r="O117" s="428"/>
      <c r="P117" s="428"/>
      <c r="Q117" s="428"/>
      <c r="R117" s="428"/>
      <c r="S117" s="428"/>
      <c r="T117" s="428"/>
      <c r="U117" s="428"/>
      <c r="V117" s="428"/>
      <c r="W117" s="428"/>
      <c r="X117" s="428"/>
    </row>
    <row r="118" spans="2:24" x14ac:dyDescent="0.2">
      <c r="B118" s="768" t="s">
        <v>84</v>
      </c>
      <c r="C118" s="769">
        <f t="shared" si="30"/>
        <v>255.10300000000001</v>
      </c>
      <c r="D118" s="769">
        <f t="shared" si="31"/>
        <v>223.20400000000001</v>
      </c>
      <c r="E118" s="769">
        <f t="shared" si="32"/>
        <v>409.40100000000001</v>
      </c>
      <c r="F118" s="769">
        <f t="shared" si="33"/>
        <v>312.30500000000001</v>
      </c>
      <c r="G118" s="769">
        <f t="shared" si="34"/>
        <v>253.24100000000001</v>
      </c>
      <c r="H118" s="769">
        <f t="shared" si="35"/>
        <v>172.94800000000001</v>
      </c>
      <c r="I118" s="769">
        <f t="shared" si="36"/>
        <v>129.261</v>
      </c>
      <c r="J118" s="769">
        <f t="shared" si="37"/>
        <v>127.009</v>
      </c>
      <c r="K118" s="769">
        <f t="shared" si="38"/>
        <v>151.24099999999999</v>
      </c>
      <c r="L118" s="769">
        <f t="shared" si="39"/>
        <v>261.017</v>
      </c>
      <c r="M118" s="770">
        <f t="shared" si="40"/>
        <v>170.81200000000001</v>
      </c>
      <c r="N118" s="723"/>
      <c r="O118" s="428"/>
      <c r="P118" s="428"/>
      <c r="Q118" s="428"/>
      <c r="R118" s="428"/>
      <c r="S118" s="428"/>
      <c r="T118" s="428"/>
      <c r="U118" s="428"/>
      <c r="V118" s="428"/>
      <c r="W118" s="428"/>
      <c r="X118" s="428"/>
    </row>
    <row r="119" spans="2:24" x14ac:dyDescent="0.2">
      <c r="B119" s="768" t="s">
        <v>85</v>
      </c>
      <c r="C119" s="769">
        <f t="shared" si="30"/>
        <v>24.38</v>
      </c>
      <c r="D119" s="769">
        <f t="shared" si="31"/>
        <v>32.034999999999997</v>
      </c>
      <c r="E119" s="769">
        <f t="shared" si="32"/>
        <v>30.456</v>
      </c>
      <c r="F119" s="769">
        <f t="shared" si="33"/>
        <v>56.621000000000002</v>
      </c>
      <c r="G119" s="769">
        <f t="shared" si="34"/>
        <v>33.32</v>
      </c>
      <c r="H119" s="769">
        <f t="shared" si="35"/>
        <v>44.116</v>
      </c>
      <c r="I119" s="769">
        <f t="shared" si="36"/>
        <v>52.158999999999999</v>
      </c>
      <c r="J119" s="769">
        <f t="shared" si="37"/>
        <v>21.015000000000001</v>
      </c>
      <c r="K119" s="769">
        <f t="shared" si="38"/>
        <v>20.257999999999999</v>
      </c>
      <c r="L119" s="769">
        <f t="shared" si="39"/>
        <v>25.808</v>
      </c>
      <c r="M119" s="770">
        <f t="shared" si="40"/>
        <v>17.995999999999999</v>
      </c>
      <c r="N119" s="723"/>
      <c r="O119" s="428"/>
      <c r="P119" s="428"/>
      <c r="Q119" s="428"/>
      <c r="R119" s="428"/>
      <c r="S119" s="428"/>
      <c r="T119" s="428"/>
      <c r="U119" s="428"/>
      <c r="V119" s="428"/>
      <c r="W119" s="428"/>
      <c r="X119" s="428"/>
    </row>
    <row r="120" spans="2:24" x14ac:dyDescent="0.2">
      <c r="B120" s="768" t="s">
        <v>86</v>
      </c>
      <c r="C120" s="769">
        <f t="shared" si="30"/>
        <v>0.27200000000000002</v>
      </c>
      <c r="D120" s="769">
        <f t="shared" si="31"/>
        <v>1.4950000000000001</v>
      </c>
      <c r="E120" s="769">
        <f t="shared" si="32"/>
        <v>0.28700000000000003</v>
      </c>
      <c r="F120" s="769">
        <f t="shared" si="33"/>
        <v>0.88700000000000001</v>
      </c>
      <c r="G120" s="769">
        <f t="shared" si="34"/>
        <v>6.0999999999999999E-2</v>
      </c>
      <c r="H120" s="769">
        <f t="shared" si="35"/>
        <v>0.14099999999999999</v>
      </c>
      <c r="I120" s="769">
        <f t="shared" si="36"/>
        <v>0.186</v>
      </c>
      <c r="J120" s="769">
        <f t="shared" si="37"/>
        <v>0.10100000000000001</v>
      </c>
      <c r="K120" s="769">
        <f t="shared" si="38"/>
        <v>0.10199999999999999</v>
      </c>
      <c r="L120" s="769">
        <f t="shared" si="39"/>
        <v>0.151</v>
      </c>
      <c r="M120" s="770">
        <f t="shared" si="40"/>
        <v>0.29499999999999998</v>
      </c>
      <c r="N120" s="723"/>
      <c r="O120" s="428"/>
      <c r="P120" s="428"/>
      <c r="Q120" s="428"/>
      <c r="R120" s="428"/>
      <c r="S120" s="428"/>
      <c r="T120" s="428"/>
      <c r="U120" s="428"/>
      <c r="V120" s="428"/>
      <c r="W120" s="428"/>
      <c r="X120" s="428"/>
    </row>
    <row r="121" spans="2:24" x14ac:dyDescent="0.2">
      <c r="B121" s="768" t="s">
        <v>87</v>
      </c>
      <c r="C121" s="769">
        <f t="shared" si="30"/>
        <v>24.637</v>
      </c>
      <c r="D121" s="769">
        <f t="shared" si="31"/>
        <v>23.431999999999999</v>
      </c>
      <c r="E121" s="769">
        <f t="shared" si="32"/>
        <v>34.258000000000003</v>
      </c>
      <c r="F121" s="769">
        <f t="shared" si="33"/>
        <v>46.583999999999996</v>
      </c>
      <c r="G121" s="769">
        <f t="shared" si="34"/>
        <v>17.61</v>
      </c>
      <c r="H121" s="769">
        <f t="shared" si="35"/>
        <v>23.6</v>
      </c>
      <c r="I121" s="769">
        <f t="shared" si="36"/>
        <v>54.34</v>
      </c>
      <c r="J121" s="769">
        <f t="shared" si="37"/>
        <v>41.497999999999998</v>
      </c>
      <c r="K121" s="769">
        <f t="shared" si="38"/>
        <v>62.356000000000002</v>
      </c>
      <c r="L121" s="769">
        <f t="shared" si="39"/>
        <v>27.594999999999999</v>
      </c>
      <c r="M121" s="770">
        <f t="shared" si="40"/>
        <v>29.606000000000002</v>
      </c>
      <c r="N121" s="723"/>
      <c r="O121" s="428"/>
      <c r="P121" s="428"/>
      <c r="Q121" s="428"/>
      <c r="R121" s="428"/>
      <c r="S121" s="428"/>
      <c r="T121" s="428"/>
      <c r="U121" s="428"/>
      <c r="V121" s="428"/>
      <c r="W121" s="428"/>
      <c r="X121" s="428"/>
    </row>
    <row r="122" spans="2:24" x14ac:dyDescent="0.2">
      <c r="B122" s="768" t="s">
        <v>88</v>
      </c>
      <c r="C122" s="769">
        <f t="shared" si="30"/>
        <v>77.801999999999992</v>
      </c>
      <c r="D122" s="769">
        <f t="shared" si="31"/>
        <v>67.272999999999996</v>
      </c>
      <c r="E122" s="769">
        <f t="shared" si="32"/>
        <v>49.158000000000001</v>
      </c>
      <c r="F122" s="769">
        <f t="shared" si="33"/>
        <v>51.150000000000006</v>
      </c>
      <c r="G122" s="769">
        <f t="shared" si="34"/>
        <v>48.320999999999998</v>
      </c>
      <c r="H122" s="769">
        <f t="shared" si="35"/>
        <v>35.688000000000002</v>
      </c>
      <c r="I122" s="769">
        <f t="shared" si="36"/>
        <v>45.486999999999995</v>
      </c>
      <c r="J122" s="769">
        <f t="shared" si="37"/>
        <v>31.612000000000002</v>
      </c>
      <c r="K122" s="769">
        <f t="shared" si="38"/>
        <v>27.315000000000001</v>
      </c>
      <c r="L122" s="769">
        <f t="shared" si="39"/>
        <v>34.174999999999997</v>
      </c>
      <c r="M122" s="770">
        <f t="shared" si="40"/>
        <v>12.819000000000001</v>
      </c>
      <c r="N122" s="723"/>
      <c r="O122" s="428"/>
      <c r="P122" s="428"/>
      <c r="Q122" s="428"/>
      <c r="R122" s="428"/>
      <c r="S122" s="428"/>
      <c r="T122" s="428"/>
      <c r="U122" s="428"/>
      <c r="V122" s="428"/>
      <c r="W122" s="428"/>
      <c r="X122" s="428"/>
    </row>
    <row r="123" spans="2:24" x14ac:dyDescent="0.2">
      <c r="B123" s="768" t="s">
        <v>89</v>
      </c>
      <c r="C123" s="769">
        <f t="shared" si="30"/>
        <v>2.0720000000000001</v>
      </c>
      <c r="D123" s="769">
        <f t="shared" si="31"/>
        <v>5.1690000000000005</v>
      </c>
      <c r="E123" s="769">
        <f t="shared" si="32"/>
        <v>2.0670000000000002</v>
      </c>
      <c r="F123" s="769">
        <f t="shared" si="33"/>
        <v>2.851</v>
      </c>
      <c r="G123" s="769">
        <f t="shared" si="34"/>
        <v>5.8620000000000001</v>
      </c>
      <c r="H123" s="769">
        <f t="shared" si="35"/>
        <v>6.3149999999999995</v>
      </c>
      <c r="I123" s="769">
        <f t="shared" si="36"/>
        <v>17.641999999999999</v>
      </c>
      <c r="J123" s="769">
        <f t="shared" si="37"/>
        <v>12.085000000000001</v>
      </c>
      <c r="K123" s="769">
        <f t="shared" si="38"/>
        <v>11.449</v>
      </c>
      <c r="L123" s="769">
        <f t="shared" si="39"/>
        <v>12.845000000000001</v>
      </c>
      <c r="M123" s="770">
        <f t="shared" si="40"/>
        <v>18.86</v>
      </c>
      <c r="N123" s="723"/>
      <c r="O123" s="428"/>
      <c r="P123" s="428"/>
      <c r="Q123" s="428"/>
      <c r="R123" s="428"/>
      <c r="S123" s="428"/>
      <c r="T123" s="428"/>
      <c r="U123" s="428"/>
      <c r="V123" s="428"/>
      <c r="W123" s="428"/>
      <c r="X123" s="428"/>
    </row>
    <row r="124" spans="2:24" x14ac:dyDescent="0.2">
      <c r="B124" s="768" t="s">
        <v>90</v>
      </c>
      <c r="C124" s="769">
        <f t="shared" si="30"/>
        <v>12.726000000000001</v>
      </c>
      <c r="D124" s="769">
        <f t="shared" si="31"/>
        <v>5.0470000000000006</v>
      </c>
      <c r="E124" s="769">
        <f t="shared" si="32"/>
        <v>22.67</v>
      </c>
      <c r="F124" s="769">
        <f t="shared" si="33"/>
        <v>14.834</v>
      </c>
      <c r="G124" s="769">
        <f t="shared" si="34"/>
        <v>2.3180000000000001</v>
      </c>
      <c r="H124" s="769">
        <f t="shared" si="35"/>
        <v>2.0449999999999999</v>
      </c>
      <c r="I124" s="769">
        <f t="shared" si="36"/>
        <v>7.1609999999999996</v>
      </c>
      <c r="J124" s="769">
        <f t="shared" si="37"/>
        <v>2.4569999999999999</v>
      </c>
      <c r="K124" s="769">
        <f t="shared" si="38"/>
        <v>3.1419999999999999</v>
      </c>
      <c r="L124" s="769">
        <f t="shared" si="39"/>
        <v>2.1550000000000002</v>
      </c>
      <c r="M124" s="770">
        <f t="shared" si="40"/>
        <v>7.3069999999999995</v>
      </c>
      <c r="N124" s="723"/>
      <c r="O124" s="428"/>
      <c r="P124" s="428"/>
      <c r="Q124" s="428"/>
      <c r="R124" s="428"/>
      <c r="S124" s="428"/>
      <c r="T124" s="428"/>
      <c r="U124" s="428"/>
      <c r="V124" s="428"/>
      <c r="W124" s="428"/>
      <c r="X124" s="428"/>
    </row>
    <row r="125" spans="2:24" x14ac:dyDescent="0.2">
      <c r="B125" s="768" t="s">
        <v>91</v>
      </c>
      <c r="C125" s="769">
        <f t="shared" si="30"/>
        <v>7.5490000000000004</v>
      </c>
      <c r="D125" s="769">
        <f t="shared" si="31"/>
        <v>18.423999999999999</v>
      </c>
      <c r="E125" s="769">
        <f t="shared" si="32"/>
        <v>10.99</v>
      </c>
      <c r="F125" s="769">
        <f t="shared" si="33"/>
        <v>10.679</v>
      </c>
      <c r="G125" s="769">
        <f t="shared" si="34"/>
        <v>3.5660000000000003</v>
      </c>
      <c r="H125" s="769">
        <f t="shared" si="35"/>
        <v>10.657999999999999</v>
      </c>
      <c r="I125" s="769">
        <f t="shared" si="36"/>
        <v>9.4920000000000009</v>
      </c>
      <c r="J125" s="769">
        <f t="shared" si="37"/>
        <v>11.838000000000001</v>
      </c>
      <c r="K125" s="769">
        <f t="shared" si="38"/>
        <v>15.273</v>
      </c>
      <c r="L125" s="769">
        <f t="shared" si="39"/>
        <v>25.312999999999999</v>
      </c>
      <c r="M125" s="770">
        <f t="shared" si="40"/>
        <v>21.393000000000001</v>
      </c>
      <c r="N125" s="723"/>
      <c r="O125" s="428"/>
      <c r="P125" s="428"/>
      <c r="Q125" s="428"/>
      <c r="R125" s="428"/>
      <c r="S125" s="428"/>
      <c r="T125" s="428"/>
      <c r="U125" s="428"/>
      <c r="V125" s="428"/>
      <c r="W125" s="428"/>
      <c r="X125" s="428"/>
    </row>
    <row r="126" spans="2:24" x14ac:dyDescent="0.2">
      <c r="B126" s="768"/>
      <c r="C126" s="769">
        <f t="shared" si="30"/>
        <v>0</v>
      </c>
      <c r="D126" s="769">
        <f t="shared" si="31"/>
        <v>0</v>
      </c>
      <c r="E126" s="769">
        <f t="shared" si="32"/>
        <v>0</v>
      </c>
      <c r="F126" s="769">
        <f t="shared" si="33"/>
        <v>0</v>
      </c>
      <c r="G126" s="769">
        <f t="shared" si="34"/>
        <v>0</v>
      </c>
      <c r="H126" s="769">
        <f t="shared" si="35"/>
        <v>0</v>
      </c>
      <c r="I126" s="769">
        <f t="shared" si="36"/>
        <v>0</v>
      </c>
      <c r="J126" s="769">
        <f t="shared" si="37"/>
        <v>0</v>
      </c>
      <c r="K126" s="769">
        <f t="shared" si="38"/>
        <v>0</v>
      </c>
      <c r="L126" s="769">
        <f t="shared" si="39"/>
        <v>0</v>
      </c>
      <c r="M126" s="770">
        <f t="shared" si="40"/>
        <v>0</v>
      </c>
      <c r="N126" s="723"/>
      <c r="O126" s="428"/>
      <c r="P126" s="428"/>
      <c r="Q126" s="428"/>
      <c r="R126" s="428"/>
      <c r="S126" s="428"/>
      <c r="T126" s="428"/>
      <c r="U126" s="428"/>
      <c r="V126" s="428"/>
      <c r="W126" s="428"/>
      <c r="X126" s="428"/>
    </row>
    <row r="127" spans="2:24" x14ac:dyDescent="0.2">
      <c r="B127" s="768"/>
      <c r="C127" s="769">
        <f t="shared" si="30"/>
        <v>0</v>
      </c>
      <c r="D127" s="769">
        <f t="shared" si="31"/>
        <v>0</v>
      </c>
      <c r="E127" s="769">
        <f t="shared" si="32"/>
        <v>0</v>
      </c>
      <c r="F127" s="769">
        <f t="shared" si="33"/>
        <v>0</v>
      </c>
      <c r="G127" s="769">
        <f t="shared" si="34"/>
        <v>0</v>
      </c>
      <c r="H127" s="769">
        <f t="shared" si="35"/>
        <v>0</v>
      </c>
      <c r="I127" s="769">
        <f t="shared" si="36"/>
        <v>0</v>
      </c>
      <c r="J127" s="769">
        <f t="shared" si="37"/>
        <v>0</v>
      </c>
      <c r="K127" s="769">
        <f t="shared" si="38"/>
        <v>0</v>
      </c>
      <c r="L127" s="769">
        <f t="shared" si="39"/>
        <v>0</v>
      </c>
      <c r="M127" s="770">
        <f t="shared" si="40"/>
        <v>0</v>
      </c>
      <c r="N127" s="723"/>
      <c r="O127" s="428"/>
      <c r="P127" s="428"/>
      <c r="Q127" s="428"/>
      <c r="R127" s="428"/>
      <c r="S127" s="428"/>
      <c r="T127" s="428"/>
      <c r="U127" s="428"/>
      <c r="V127" s="428"/>
      <c r="W127" s="428"/>
      <c r="X127" s="428"/>
    </row>
    <row r="128" spans="2:24" ht="13.5" thickBot="1" x14ac:dyDescent="0.25">
      <c r="B128" s="771"/>
      <c r="C128" s="772">
        <f t="shared" si="30"/>
        <v>0</v>
      </c>
      <c r="D128" s="772">
        <f t="shared" si="31"/>
        <v>0</v>
      </c>
      <c r="E128" s="772">
        <f t="shared" si="32"/>
        <v>0</v>
      </c>
      <c r="F128" s="772">
        <f t="shared" si="33"/>
        <v>0</v>
      </c>
      <c r="G128" s="772">
        <f t="shared" si="34"/>
        <v>0</v>
      </c>
      <c r="H128" s="772">
        <f t="shared" si="35"/>
        <v>0</v>
      </c>
      <c r="I128" s="772">
        <f t="shared" si="36"/>
        <v>0</v>
      </c>
      <c r="J128" s="772">
        <f t="shared" si="37"/>
        <v>0</v>
      </c>
      <c r="K128" s="772">
        <f t="shared" si="38"/>
        <v>0</v>
      </c>
      <c r="L128" s="772">
        <f t="shared" si="39"/>
        <v>0</v>
      </c>
      <c r="M128" s="773">
        <f t="shared" si="40"/>
        <v>0</v>
      </c>
      <c r="N128" s="723"/>
      <c r="O128" s="428"/>
      <c r="P128" s="428"/>
      <c r="Q128" s="428"/>
      <c r="R128" s="428"/>
      <c r="S128" s="428"/>
      <c r="T128" s="428"/>
      <c r="U128" s="428"/>
      <c r="V128" s="428"/>
      <c r="W128" s="428"/>
      <c r="X128" s="428"/>
    </row>
    <row r="129" spans="2:24" x14ac:dyDescent="0.2">
      <c r="B129" s="428"/>
      <c r="C129" s="428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8"/>
      <c r="O129" s="428"/>
      <c r="P129" s="428"/>
      <c r="Q129" s="428"/>
      <c r="R129" s="428"/>
      <c r="S129" s="428"/>
      <c r="T129" s="428"/>
      <c r="U129" s="428"/>
      <c r="V129" s="428"/>
      <c r="W129" s="428"/>
      <c r="X129" s="428"/>
    </row>
    <row r="130" spans="2:24" x14ac:dyDescent="0.2">
      <c r="B130" s="428"/>
      <c r="C130" s="428"/>
      <c r="D130" s="428"/>
      <c r="E130" s="428"/>
      <c r="F130" s="428"/>
      <c r="G130" s="428"/>
      <c r="H130" s="428"/>
      <c r="I130" s="428"/>
      <c r="J130" s="428"/>
      <c r="K130" s="428"/>
      <c r="L130" s="428"/>
      <c r="M130" s="428"/>
      <c r="N130" s="428"/>
      <c r="O130" s="428"/>
      <c r="P130" s="428"/>
      <c r="Q130" s="428"/>
      <c r="R130" s="428"/>
      <c r="S130" s="428"/>
      <c r="T130" s="428"/>
      <c r="U130" s="428"/>
      <c r="V130" s="428"/>
      <c r="W130" s="428"/>
      <c r="X130" s="428"/>
    </row>
    <row r="131" spans="2:24" x14ac:dyDescent="0.2">
      <c r="B131" s="847" t="s">
        <v>747</v>
      </c>
      <c r="C131" s="758" t="s">
        <v>331</v>
      </c>
      <c r="D131" s="758" t="s">
        <v>222</v>
      </c>
      <c r="E131" s="758" t="s">
        <v>225</v>
      </c>
      <c r="F131" s="758" t="s">
        <v>226</v>
      </c>
      <c r="G131" s="758" t="s">
        <v>227</v>
      </c>
      <c r="H131" s="758" t="s">
        <v>228</v>
      </c>
      <c r="I131" s="758" t="s">
        <v>332</v>
      </c>
      <c r="J131" s="758" t="s">
        <v>333</v>
      </c>
      <c r="K131" s="758" t="s">
        <v>231</v>
      </c>
      <c r="L131" s="758" t="s">
        <v>232</v>
      </c>
      <c r="M131" s="759" t="s">
        <v>233</v>
      </c>
      <c r="N131" s="428"/>
      <c r="O131" s="428"/>
      <c r="P131" s="428"/>
      <c r="Q131" s="428"/>
      <c r="R131" s="428"/>
      <c r="S131" s="428"/>
      <c r="T131" s="428"/>
      <c r="U131" s="428"/>
      <c r="V131" s="428"/>
      <c r="W131" s="428"/>
      <c r="X131" s="428"/>
    </row>
    <row r="132" spans="2:24" x14ac:dyDescent="0.2">
      <c r="B132" s="848"/>
      <c r="C132" s="760" t="s">
        <v>78</v>
      </c>
      <c r="D132" s="760" t="s">
        <v>78</v>
      </c>
      <c r="E132" s="760" t="s">
        <v>78</v>
      </c>
      <c r="F132" s="760" t="s">
        <v>78</v>
      </c>
      <c r="G132" s="760" t="s">
        <v>78</v>
      </c>
      <c r="H132" s="760" t="s">
        <v>78</v>
      </c>
      <c r="I132" s="760" t="s">
        <v>78</v>
      </c>
      <c r="J132" s="760" t="s">
        <v>78</v>
      </c>
      <c r="K132" s="760" t="s">
        <v>78</v>
      </c>
      <c r="L132" s="760" t="s">
        <v>78</v>
      </c>
      <c r="M132" s="761" t="s">
        <v>78</v>
      </c>
      <c r="N132" s="428"/>
      <c r="O132" s="428"/>
      <c r="P132" s="428"/>
      <c r="Q132" s="428"/>
      <c r="R132" s="428"/>
      <c r="S132" s="428"/>
      <c r="T132" s="428"/>
      <c r="U132" s="428"/>
      <c r="V132" s="428"/>
      <c r="W132" s="428"/>
      <c r="X132" s="428"/>
    </row>
    <row r="133" spans="2:24" ht="41.25" thickBot="1" x14ac:dyDescent="0.25">
      <c r="B133" s="849"/>
      <c r="C133" s="762" t="s">
        <v>749</v>
      </c>
      <c r="D133" s="762" t="s">
        <v>749</v>
      </c>
      <c r="E133" s="762" t="s">
        <v>749</v>
      </c>
      <c r="F133" s="762" t="s">
        <v>749</v>
      </c>
      <c r="G133" s="762" t="s">
        <v>749</v>
      </c>
      <c r="H133" s="762" t="s">
        <v>749</v>
      </c>
      <c r="I133" s="762" t="s">
        <v>749</v>
      </c>
      <c r="J133" s="762" t="s">
        <v>749</v>
      </c>
      <c r="K133" s="762" t="s">
        <v>749</v>
      </c>
      <c r="L133" s="762" t="s">
        <v>749</v>
      </c>
      <c r="M133" s="763" t="s">
        <v>749</v>
      </c>
      <c r="N133" s="428"/>
      <c r="O133" s="428"/>
      <c r="P133" s="428"/>
      <c r="Q133" s="428"/>
      <c r="R133" s="428"/>
      <c r="S133" s="428"/>
      <c r="T133" s="428"/>
      <c r="U133" s="428"/>
      <c r="V133" s="428"/>
      <c r="W133" s="428"/>
      <c r="X133" s="428"/>
    </row>
    <row r="134" spans="2:24" x14ac:dyDescent="0.2">
      <c r="B134" s="789" t="s">
        <v>214</v>
      </c>
      <c r="C134" s="723">
        <v>47.667999999999999</v>
      </c>
      <c r="D134" s="723">
        <v>29.015999999999998</v>
      </c>
      <c r="E134" s="723">
        <v>32.201000000000001</v>
      </c>
      <c r="F134" s="723">
        <v>28.913</v>
      </c>
      <c r="G134" s="723">
        <v>21.916</v>
      </c>
      <c r="H134" s="723">
        <v>33.164000000000001</v>
      </c>
      <c r="I134" s="723">
        <v>26.541</v>
      </c>
      <c r="J134" s="723">
        <v>28.863</v>
      </c>
      <c r="K134" s="723">
        <v>30.725999999999999</v>
      </c>
      <c r="L134" s="723">
        <v>31.004999999999999</v>
      </c>
      <c r="M134" s="767">
        <v>20.690999999999999</v>
      </c>
      <c r="N134" s="428"/>
      <c r="O134" s="428"/>
      <c r="P134" s="428"/>
      <c r="Q134" s="428"/>
      <c r="R134" s="428"/>
      <c r="S134" s="428"/>
      <c r="T134" s="428"/>
      <c r="U134" s="428"/>
      <c r="V134" s="428"/>
      <c r="W134" s="428"/>
      <c r="X134" s="428"/>
    </row>
    <row r="135" spans="2:24" x14ac:dyDescent="0.2">
      <c r="B135" s="766" t="s">
        <v>215</v>
      </c>
      <c r="C135" s="723">
        <v>18.988</v>
      </c>
      <c r="D135" s="723">
        <v>12.628</v>
      </c>
      <c r="E135" s="723">
        <v>15.154</v>
      </c>
      <c r="F135" s="723">
        <v>14.404999999999999</v>
      </c>
      <c r="G135" s="723">
        <v>10.14</v>
      </c>
      <c r="H135" s="723">
        <v>13.170999999999999</v>
      </c>
      <c r="I135" s="723">
        <v>9.3409999999999993</v>
      </c>
      <c r="J135" s="723">
        <v>10.535</v>
      </c>
      <c r="K135" s="723">
        <v>12.698</v>
      </c>
      <c r="L135" s="723">
        <v>14.785</v>
      </c>
      <c r="M135" s="767">
        <v>8.6389999999999993</v>
      </c>
      <c r="N135" s="428"/>
      <c r="O135" s="428"/>
      <c r="P135" s="428"/>
      <c r="Q135" s="428"/>
      <c r="R135" s="428"/>
      <c r="S135" s="428"/>
      <c r="T135" s="428"/>
      <c r="U135" s="428"/>
      <c r="V135" s="428"/>
      <c r="W135" s="428"/>
      <c r="X135" s="428"/>
    </row>
    <row r="136" spans="2:24" x14ac:dyDescent="0.2">
      <c r="B136" s="766" t="s">
        <v>216</v>
      </c>
      <c r="C136" s="723">
        <v>18.863</v>
      </c>
      <c r="D136" s="723">
        <v>12.608000000000001</v>
      </c>
      <c r="E136" s="723">
        <v>16.097999999999999</v>
      </c>
      <c r="F136" s="723">
        <v>15.664999999999999</v>
      </c>
      <c r="G136" s="723">
        <v>11.257</v>
      </c>
      <c r="H136" s="723">
        <v>13.71</v>
      </c>
      <c r="I136" s="723">
        <v>9.2260000000000009</v>
      </c>
      <c r="J136" s="723">
        <v>10.090999999999999</v>
      </c>
      <c r="K136" s="723">
        <v>12.76</v>
      </c>
      <c r="L136" s="723">
        <v>17.047000000000001</v>
      </c>
      <c r="M136" s="767">
        <v>9.4949999999999992</v>
      </c>
      <c r="N136" s="428"/>
      <c r="O136" s="428"/>
      <c r="P136" s="428"/>
      <c r="Q136" s="428"/>
      <c r="R136" s="428"/>
      <c r="S136" s="428"/>
      <c r="T136" s="428"/>
      <c r="U136" s="428"/>
      <c r="V136" s="428"/>
      <c r="W136" s="428"/>
      <c r="X136" s="428"/>
    </row>
    <row r="137" spans="2:24" x14ac:dyDescent="0.2">
      <c r="B137" s="766" t="s">
        <v>217</v>
      </c>
      <c r="C137" s="723">
        <v>47.677999999999997</v>
      </c>
      <c r="D137" s="723">
        <v>32.674999999999997</v>
      </c>
      <c r="E137" s="723">
        <v>43.433999999999997</v>
      </c>
      <c r="F137" s="723">
        <v>44.999000000000002</v>
      </c>
      <c r="G137" s="723">
        <v>33.255000000000003</v>
      </c>
      <c r="H137" s="723">
        <v>37.735999999999997</v>
      </c>
      <c r="I137" s="723">
        <v>26.105</v>
      </c>
      <c r="J137" s="723">
        <v>24.712</v>
      </c>
      <c r="K137" s="723">
        <v>30.221</v>
      </c>
      <c r="L137" s="723">
        <v>55.792000000000002</v>
      </c>
      <c r="M137" s="767">
        <v>28.629000000000001</v>
      </c>
      <c r="N137" s="428"/>
      <c r="O137" s="428"/>
      <c r="P137" s="428"/>
      <c r="Q137" s="428"/>
      <c r="R137" s="428"/>
      <c r="S137" s="428"/>
      <c r="T137" s="428"/>
      <c r="U137" s="428"/>
      <c r="V137" s="428"/>
      <c r="W137" s="428"/>
      <c r="X137" s="428"/>
    </row>
    <row r="138" spans="2:24" x14ac:dyDescent="0.2">
      <c r="B138" s="766" t="s">
        <v>218</v>
      </c>
      <c r="C138" s="723">
        <v>27.9</v>
      </c>
      <c r="D138" s="723">
        <v>23.722000000000001</v>
      </c>
      <c r="E138" s="723">
        <v>27.145</v>
      </c>
      <c r="F138" s="723">
        <v>31.449000000000002</v>
      </c>
      <c r="G138" s="723">
        <v>24.312000000000001</v>
      </c>
      <c r="H138" s="723">
        <v>25.195</v>
      </c>
      <c r="I138" s="723">
        <v>26.009</v>
      </c>
      <c r="J138" s="723">
        <v>16.198</v>
      </c>
      <c r="K138" s="723">
        <v>15.342000000000001</v>
      </c>
      <c r="L138" s="723">
        <v>48.241</v>
      </c>
      <c r="M138" s="767">
        <v>20.501999999999999</v>
      </c>
      <c r="N138" s="428"/>
      <c r="O138" s="428"/>
      <c r="P138" s="428"/>
      <c r="Q138" s="428"/>
      <c r="R138" s="428"/>
      <c r="S138" s="428"/>
      <c r="T138" s="428"/>
      <c r="U138" s="428"/>
      <c r="V138" s="428"/>
      <c r="W138" s="428"/>
      <c r="X138" s="428"/>
    </row>
    <row r="139" spans="2:24" x14ac:dyDescent="0.2">
      <c r="B139" s="766" t="s">
        <v>219</v>
      </c>
      <c r="C139" s="723">
        <v>5.5739999999999998</v>
      </c>
      <c r="D139" s="723">
        <v>6.7110000000000003</v>
      </c>
      <c r="E139" s="723">
        <v>6.0970000000000004</v>
      </c>
      <c r="F139" s="723">
        <v>7.0010000000000003</v>
      </c>
      <c r="G139" s="723">
        <v>5.8920000000000003</v>
      </c>
      <c r="H139" s="723">
        <v>5.282</v>
      </c>
      <c r="I139" s="723">
        <v>10.268000000000001</v>
      </c>
      <c r="J139" s="723">
        <v>4.9649999999999999</v>
      </c>
      <c r="K139" s="723">
        <v>3.8420000000000001</v>
      </c>
      <c r="L139" s="723">
        <v>13.504</v>
      </c>
      <c r="M139" s="767">
        <v>4.1959999999999997</v>
      </c>
      <c r="N139" s="428"/>
      <c r="O139" s="428"/>
      <c r="P139" s="428"/>
      <c r="Q139" s="428"/>
      <c r="R139" s="428"/>
      <c r="S139" s="428"/>
      <c r="T139" s="428"/>
      <c r="U139" s="428"/>
      <c r="V139" s="428"/>
      <c r="W139" s="428"/>
      <c r="X139" s="428"/>
    </row>
    <row r="140" spans="2:24" x14ac:dyDescent="0.2">
      <c r="B140" s="766" t="s">
        <v>220</v>
      </c>
      <c r="C140" s="723">
        <v>1.5880000000000001</v>
      </c>
      <c r="D140" s="723">
        <v>2.234</v>
      </c>
      <c r="E140" s="723">
        <v>1.968</v>
      </c>
      <c r="F140" s="723">
        <v>1.706</v>
      </c>
      <c r="G140" s="723">
        <v>2.0369999999999999</v>
      </c>
      <c r="H140" s="723">
        <v>1.4079999999999999</v>
      </c>
      <c r="I140" s="723">
        <v>4.4420000000000002</v>
      </c>
      <c r="J140" s="723">
        <v>2.0880000000000001</v>
      </c>
      <c r="K140" s="723">
        <v>1.7050000000000001</v>
      </c>
      <c r="L140" s="723">
        <v>4.2300000000000004</v>
      </c>
      <c r="M140" s="767">
        <v>1.423</v>
      </c>
      <c r="N140" s="428"/>
      <c r="O140" s="428"/>
      <c r="P140" s="428"/>
      <c r="Q140" s="428"/>
      <c r="R140" s="428"/>
      <c r="S140" s="428"/>
      <c r="T140" s="428"/>
      <c r="U140" s="428"/>
      <c r="V140" s="428"/>
      <c r="W140" s="428"/>
      <c r="X140" s="428"/>
    </row>
    <row r="141" spans="2:24" x14ac:dyDescent="0.2">
      <c r="B141" s="766" t="s">
        <v>221</v>
      </c>
      <c r="C141" s="723">
        <v>0.77500000000000002</v>
      </c>
      <c r="D141" s="723">
        <v>0.71</v>
      </c>
      <c r="E141" s="723">
        <v>1.0149999999999999</v>
      </c>
      <c r="F141" s="723">
        <v>1.333</v>
      </c>
      <c r="G141" s="723">
        <v>0.94199999999999995</v>
      </c>
      <c r="H141" s="723">
        <v>0.91600000000000004</v>
      </c>
      <c r="I141" s="723">
        <v>4.4329999999999998</v>
      </c>
      <c r="J141" s="723">
        <v>2.2559999999999998</v>
      </c>
      <c r="K141" s="723">
        <v>1.468</v>
      </c>
      <c r="L141" s="723">
        <v>3.6989999999999998</v>
      </c>
      <c r="M141" s="767">
        <v>1.7370000000000001</v>
      </c>
      <c r="N141" s="428"/>
      <c r="O141" s="428"/>
      <c r="P141" s="428"/>
      <c r="Q141" s="428"/>
      <c r="R141" s="428"/>
      <c r="S141" s="428"/>
      <c r="T141" s="428"/>
      <c r="U141" s="428"/>
      <c r="V141" s="428"/>
      <c r="W141" s="428"/>
      <c r="X141" s="428"/>
    </row>
    <row r="142" spans="2:24" ht="13.5" thickBot="1" x14ac:dyDescent="0.25">
      <c r="B142" s="790" t="s">
        <v>80</v>
      </c>
      <c r="C142" s="791">
        <v>169.035</v>
      </c>
      <c r="D142" s="791">
        <v>120.30500000000001</v>
      </c>
      <c r="E142" s="791">
        <v>143.113</v>
      </c>
      <c r="F142" s="791">
        <v>145.471</v>
      </c>
      <c r="G142" s="791">
        <v>109.753</v>
      </c>
      <c r="H142" s="791">
        <v>130.58199999999999</v>
      </c>
      <c r="I142" s="791">
        <v>116.366</v>
      </c>
      <c r="J142" s="791">
        <v>99.707999999999998</v>
      </c>
      <c r="K142" s="791">
        <v>108.762</v>
      </c>
      <c r="L142" s="791">
        <v>188.303</v>
      </c>
      <c r="M142" s="792">
        <v>95.311000000000007</v>
      </c>
      <c r="N142" s="428"/>
      <c r="O142" s="428"/>
      <c r="P142" s="428"/>
      <c r="Q142" s="428"/>
      <c r="R142" s="428"/>
      <c r="S142" s="428"/>
      <c r="T142" s="428"/>
      <c r="U142" s="428"/>
      <c r="V142" s="428"/>
      <c r="W142" s="428"/>
      <c r="X142" s="428"/>
    </row>
    <row r="143" spans="2:24" x14ac:dyDescent="0.2">
      <c r="B143" s="428"/>
      <c r="C143" s="428"/>
      <c r="D143" s="428"/>
      <c r="E143" s="428"/>
      <c r="F143" s="428"/>
      <c r="G143" s="428"/>
      <c r="H143" s="428"/>
      <c r="I143" s="428"/>
      <c r="J143" s="428"/>
      <c r="K143" s="428"/>
      <c r="L143" s="428"/>
      <c r="M143" s="428"/>
      <c r="N143" s="428"/>
      <c r="O143" s="428"/>
      <c r="P143" s="428"/>
      <c r="Q143" s="428"/>
      <c r="R143" s="428"/>
      <c r="S143" s="428"/>
      <c r="T143" s="428"/>
      <c r="U143" s="428"/>
      <c r="V143" s="428"/>
      <c r="W143" s="428"/>
      <c r="X143" s="428"/>
    </row>
    <row r="144" spans="2:24" x14ac:dyDescent="0.2">
      <c r="B144" s="428"/>
      <c r="C144" s="428"/>
      <c r="D144" s="428"/>
      <c r="E144" s="428"/>
      <c r="F144" s="428"/>
      <c r="G144" s="428"/>
      <c r="H144" s="428"/>
      <c r="I144" s="428"/>
      <c r="J144" s="428"/>
      <c r="K144" s="428"/>
      <c r="L144" s="428"/>
      <c r="M144" s="428"/>
      <c r="N144" s="428"/>
      <c r="O144" s="428"/>
      <c r="P144" s="428"/>
      <c r="Q144" s="428"/>
      <c r="R144" s="428"/>
      <c r="S144" s="428"/>
      <c r="T144" s="428"/>
      <c r="U144" s="428"/>
      <c r="V144" s="428"/>
      <c r="W144" s="428"/>
      <c r="X144" s="428"/>
    </row>
    <row r="145" spans="2:24" x14ac:dyDescent="0.2">
      <c r="B145" s="847" t="s">
        <v>747</v>
      </c>
      <c r="C145" s="845" t="s">
        <v>331</v>
      </c>
      <c r="D145" s="846"/>
      <c r="E145" s="845" t="s">
        <v>222</v>
      </c>
      <c r="F145" s="846"/>
      <c r="G145" s="845" t="s">
        <v>225</v>
      </c>
      <c r="H145" s="846"/>
      <c r="I145" s="845" t="s">
        <v>226</v>
      </c>
      <c r="J145" s="846"/>
      <c r="K145" s="845" t="s">
        <v>227</v>
      </c>
      <c r="L145" s="846"/>
      <c r="M145" s="845" t="s">
        <v>228</v>
      </c>
      <c r="N145" s="846"/>
      <c r="O145" s="845" t="s">
        <v>332</v>
      </c>
      <c r="P145" s="846"/>
      <c r="Q145" s="845" t="s">
        <v>333</v>
      </c>
      <c r="R145" s="846"/>
      <c r="S145" s="845" t="s">
        <v>231</v>
      </c>
      <c r="T145" s="846"/>
      <c r="U145" s="845" t="s">
        <v>232</v>
      </c>
      <c r="V145" s="846"/>
      <c r="W145" s="845" t="s">
        <v>233</v>
      </c>
      <c r="X145" s="850"/>
    </row>
    <row r="146" spans="2:24" x14ac:dyDescent="0.2">
      <c r="B146" s="848"/>
      <c r="C146" s="851" t="s">
        <v>79</v>
      </c>
      <c r="D146" s="852"/>
      <c r="E146" s="851" t="s">
        <v>79</v>
      </c>
      <c r="F146" s="852"/>
      <c r="G146" s="851" t="s">
        <v>79</v>
      </c>
      <c r="H146" s="852"/>
      <c r="I146" s="851" t="s">
        <v>79</v>
      </c>
      <c r="J146" s="852"/>
      <c r="K146" s="851" t="s">
        <v>79</v>
      </c>
      <c r="L146" s="852"/>
      <c r="M146" s="851" t="s">
        <v>79</v>
      </c>
      <c r="N146" s="852"/>
      <c r="O146" s="851"/>
      <c r="P146" s="852"/>
      <c r="Q146" s="851"/>
      <c r="R146" s="852"/>
      <c r="S146" s="851"/>
      <c r="T146" s="852"/>
      <c r="U146" s="851"/>
      <c r="V146" s="852"/>
      <c r="W146" s="851"/>
      <c r="X146" s="853"/>
    </row>
    <row r="147" spans="2:24" ht="41.25" thickBot="1" x14ac:dyDescent="0.25">
      <c r="B147" s="849"/>
      <c r="C147" s="762" t="s">
        <v>749</v>
      </c>
      <c r="D147" s="774" t="s">
        <v>82</v>
      </c>
      <c r="E147" s="762" t="s">
        <v>749</v>
      </c>
      <c r="F147" s="775" t="s">
        <v>82</v>
      </c>
      <c r="G147" s="762" t="s">
        <v>749</v>
      </c>
      <c r="H147" s="775" t="s">
        <v>82</v>
      </c>
      <c r="I147" s="762" t="s">
        <v>749</v>
      </c>
      <c r="J147" s="775" t="s">
        <v>82</v>
      </c>
      <c r="K147" s="762" t="s">
        <v>749</v>
      </c>
      <c r="L147" s="775" t="s">
        <v>82</v>
      </c>
      <c r="M147" s="762" t="s">
        <v>749</v>
      </c>
      <c r="N147" s="775" t="s">
        <v>82</v>
      </c>
      <c r="O147" s="762" t="s">
        <v>749</v>
      </c>
      <c r="P147" s="774" t="s">
        <v>82</v>
      </c>
      <c r="Q147" s="762" t="s">
        <v>749</v>
      </c>
      <c r="R147" s="774" t="s">
        <v>82</v>
      </c>
      <c r="S147" s="762" t="s">
        <v>749</v>
      </c>
      <c r="T147" s="774" t="s">
        <v>82</v>
      </c>
      <c r="U147" s="762" t="s">
        <v>749</v>
      </c>
      <c r="V147" s="774" t="s">
        <v>82</v>
      </c>
      <c r="W147" s="762" t="s">
        <v>749</v>
      </c>
      <c r="X147" s="774" t="s">
        <v>82</v>
      </c>
    </row>
    <row r="148" spans="2:24" x14ac:dyDescent="0.2">
      <c r="B148" s="789" t="s">
        <v>214</v>
      </c>
      <c r="C148" s="720">
        <v>29.106000000000002</v>
      </c>
      <c r="D148" s="733">
        <v>12.77</v>
      </c>
      <c r="E148" s="720">
        <v>24.683</v>
      </c>
      <c r="F148" s="733">
        <v>13.61</v>
      </c>
      <c r="G148" s="720">
        <v>33.082000000000001</v>
      </c>
      <c r="H148" s="733">
        <v>18.66</v>
      </c>
      <c r="I148" s="720">
        <v>32.505000000000003</v>
      </c>
      <c r="J148" s="733">
        <v>21.68</v>
      </c>
      <c r="K148" s="720">
        <v>26.219000000000001</v>
      </c>
      <c r="L148" s="733">
        <v>21.69</v>
      </c>
      <c r="M148" s="720">
        <v>22.039000000000001</v>
      </c>
      <c r="N148" s="733">
        <v>14.17</v>
      </c>
      <c r="O148" s="720">
        <v>30.594999999999999</v>
      </c>
      <c r="P148" s="733">
        <v>14.24</v>
      </c>
      <c r="Q148" s="720">
        <v>33.765000000000001</v>
      </c>
      <c r="R148" s="733">
        <v>11.83</v>
      </c>
      <c r="S148" s="720">
        <v>40.404000000000003</v>
      </c>
      <c r="T148" s="733">
        <v>10.66</v>
      </c>
      <c r="U148" s="720">
        <v>41.472999999999999</v>
      </c>
      <c r="V148" s="733">
        <v>10.11</v>
      </c>
      <c r="W148" s="720">
        <v>36.362000000000002</v>
      </c>
      <c r="X148" s="776">
        <v>9.8699999999999992</v>
      </c>
    </row>
    <row r="149" spans="2:24" x14ac:dyDescent="0.2">
      <c r="B149" s="766" t="s">
        <v>215</v>
      </c>
      <c r="C149" s="723">
        <v>12.81</v>
      </c>
      <c r="D149" s="735">
        <v>11.87</v>
      </c>
      <c r="E149" s="723">
        <v>12.19</v>
      </c>
      <c r="F149" s="735">
        <v>14.6</v>
      </c>
      <c r="G149" s="723">
        <v>16.605</v>
      </c>
      <c r="H149" s="735">
        <v>19.600000000000001</v>
      </c>
      <c r="I149" s="723">
        <v>14.464</v>
      </c>
      <c r="J149" s="735">
        <v>23.36</v>
      </c>
      <c r="K149" s="723">
        <v>11.512</v>
      </c>
      <c r="L149" s="735">
        <v>25.01</v>
      </c>
      <c r="M149" s="723">
        <v>6.6619999999999999</v>
      </c>
      <c r="N149" s="735">
        <v>13.83</v>
      </c>
      <c r="O149" s="723">
        <v>9.2650000000000006</v>
      </c>
      <c r="P149" s="735">
        <v>19.170000000000002</v>
      </c>
      <c r="Q149" s="723">
        <v>7.5250000000000004</v>
      </c>
      <c r="R149" s="735">
        <v>10.73</v>
      </c>
      <c r="S149" s="723">
        <v>10.212999999999999</v>
      </c>
      <c r="T149" s="735">
        <v>10.1</v>
      </c>
      <c r="U149" s="723">
        <v>11.926</v>
      </c>
      <c r="V149" s="735">
        <v>11.57</v>
      </c>
      <c r="W149" s="723">
        <v>12.217000000000001</v>
      </c>
      <c r="X149" s="777">
        <v>10.77</v>
      </c>
    </row>
    <row r="150" spans="2:24" x14ac:dyDescent="0.2">
      <c r="B150" s="766" t="s">
        <v>216</v>
      </c>
      <c r="C150" s="723">
        <v>15.99</v>
      </c>
      <c r="D150" s="735">
        <v>14.67</v>
      </c>
      <c r="E150" s="723">
        <v>15.497999999999999</v>
      </c>
      <c r="F150" s="735">
        <v>15.46</v>
      </c>
      <c r="G150" s="723">
        <v>22.695</v>
      </c>
      <c r="H150" s="735">
        <v>19.95</v>
      </c>
      <c r="I150" s="723">
        <v>18.004999999999999</v>
      </c>
      <c r="J150" s="735">
        <v>24.58</v>
      </c>
      <c r="K150" s="723">
        <v>13.303000000000001</v>
      </c>
      <c r="L150" s="735">
        <v>23.01</v>
      </c>
      <c r="M150" s="723">
        <v>7.2370000000000001</v>
      </c>
      <c r="N150" s="735">
        <v>15.98</v>
      </c>
      <c r="O150" s="723">
        <v>9.9930000000000003</v>
      </c>
      <c r="P150" s="735">
        <v>20.260000000000002</v>
      </c>
      <c r="Q150" s="723">
        <v>6.6829999999999998</v>
      </c>
      <c r="R150" s="735">
        <v>11.19</v>
      </c>
      <c r="S150" s="723">
        <v>8.8260000000000005</v>
      </c>
      <c r="T150" s="735">
        <v>11.42</v>
      </c>
      <c r="U150" s="723">
        <v>10.558</v>
      </c>
      <c r="V150" s="735">
        <v>10.43</v>
      </c>
      <c r="W150" s="723">
        <v>12.045999999999999</v>
      </c>
      <c r="X150" s="777">
        <v>11.76</v>
      </c>
    </row>
    <row r="151" spans="2:24" x14ac:dyDescent="0.2">
      <c r="B151" s="766" t="s">
        <v>217</v>
      </c>
      <c r="C151" s="723">
        <v>60.627000000000002</v>
      </c>
      <c r="D151" s="735">
        <v>18.7</v>
      </c>
      <c r="E151" s="723">
        <v>62.39</v>
      </c>
      <c r="F151" s="735">
        <v>18.91</v>
      </c>
      <c r="G151" s="723">
        <v>105.521</v>
      </c>
      <c r="H151" s="735">
        <v>19.420000000000002</v>
      </c>
      <c r="I151" s="723">
        <v>81.894999999999996</v>
      </c>
      <c r="J151" s="735">
        <v>21.46</v>
      </c>
      <c r="K151" s="723">
        <v>53.076000000000001</v>
      </c>
      <c r="L151" s="735">
        <v>21.43</v>
      </c>
      <c r="M151" s="723">
        <v>29.167000000000002</v>
      </c>
      <c r="N151" s="735">
        <v>18.04</v>
      </c>
      <c r="O151" s="723">
        <v>36.290999999999997</v>
      </c>
      <c r="P151" s="735">
        <v>21.4</v>
      </c>
      <c r="Q151" s="723">
        <v>21.782</v>
      </c>
      <c r="R151" s="735">
        <v>14.52</v>
      </c>
      <c r="S151" s="723">
        <v>26.89</v>
      </c>
      <c r="T151" s="735">
        <v>14.26</v>
      </c>
      <c r="U151" s="723">
        <v>32.963000000000001</v>
      </c>
      <c r="V151" s="735">
        <v>18.559999999999999</v>
      </c>
      <c r="W151" s="723">
        <v>37.570999999999998</v>
      </c>
      <c r="X151" s="777">
        <v>15</v>
      </c>
    </row>
    <row r="152" spans="2:24" x14ac:dyDescent="0.2">
      <c r="B152" s="766" t="s">
        <v>218</v>
      </c>
      <c r="C152" s="723">
        <v>76.819000000000003</v>
      </c>
      <c r="D152" s="735">
        <v>27.01</v>
      </c>
      <c r="E152" s="723">
        <v>88.914000000000001</v>
      </c>
      <c r="F152" s="735">
        <v>21.97</v>
      </c>
      <c r="G152" s="723">
        <v>159.84299999999999</v>
      </c>
      <c r="H152" s="735">
        <v>21.43</v>
      </c>
      <c r="I152" s="723">
        <v>115.631</v>
      </c>
      <c r="J152" s="735">
        <v>17.36</v>
      </c>
      <c r="K152" s="723">
        <v>86.771000000000001</v>
      </c>
      <c r="L152" s="735">
        <v>23.88</v>
      </c>
      <c r="M152" s="723">
        <v>49.962000000000003</v>
      </c>
      <c r="N152" s="735">
        <v>19.739999999999998</v>
      </c>
      <c r="O152" s="723">
        <v>58.683999999999997</v>
      </c>
      <c r="P152" s="735">
        <v>24.76</v>
      </c>
      <c r="Q152" s="723">
        <v>37.697000000000003</v>
      </c>
      <c r="R152" s="735">
        <v>20.89</v>
      </c>
      <c r="S152" s="723">
        <v>42.441000000000003</v>
      </c>
      <c r="T152" s="735">
        <v>22.81</v>
      </c>
      <c r="U152" s="723">
        <v>50.280999999999999</v>
      </c>
      <c r="V152" s="735">
        <v>35.67</v>
      </c>
      <c r="W152" s="723">
        <v>44.566000000000003</v>
      </c>
      <c r="X152" s="777">
        <v>30.5</v>
      </c>
    </row>
    <row r="153" spans="2:24" x14ac:dyDescent="0.2">
      <c r="B153" s="766" t="s">
        <v>219</v>
      </c>
      <c r="C153" s="723">
        <v>25.986999999999998</v>
      </c>
      <c r="D153" s="735">
        <v>25.78</v>
      </c>
      <c r="E153" s="723">
        <v>33.69</v>
      </c>
      <c r="F153" s="735">
        <v>22.04</v>
      </c>
      <c r="G153" s="723">
        <v>55.77</v>
      </c>
      <c r="H153" s="735">
        <v>21.7</v>
      </c>
      <c r="I153" s="723">
        <v>44.393000000000001</v>
      </c>
      <c r="J153" s="735">
        <v>18.190000000000001</v>
      </c>
      <c r="K153" s="723">
        <v>38.061</v>
      </c>
      <c r="L153" s="735">
        <v>25.14</v>
      </c>
      <c r="M153" s="723">
        <v>25.722999999999999</v>
      </c>
      <c r="N153" s="735">
        <v>19.850000000000001</v>
      </c>
      <c r="O153" s="723">
        <v>28.044</v>
      </c>
      <c r="P153" s="735">
        <v>26.47</v>
      </c>
      <c r="Q153" s="723">
        <v>20.196000000000002</v>
      </c>
      <c r="R153" s="735">
        <v>26.37</v>
      </c>
      <c r="S153" s="723">
        <v>24.347999999999999</v>
      </c>
      <c r="T153" s="735">
        <v>30.75</v>
      </c>
      <c r="U153" s="723">
        <v>28.231999999999999</v>
      </c>
      <c r="V153" s="735">
        <v>42.51</v>
      </c>
      <c r="W153" s="723">
        <v>23.812999999999999</v>
      </c>
      <c r="X153" s="777">
        <v>42.57</v>
      </c>
    </row>
    <row r="154" spans="2:24" x14ac:dyDescent="0.2">
      <c r="B154" s="766" t="s">
        <v>220</v>
      </c>
      <c r="C154" s="723">
        <v>10.071</v>
      </c>
      <c r="D154" s="735">
        <v>33.65</v>
      </c>
      <c r="E154" s="723">
        <v>13.227</v>
      </c>
      <c r="F154" s="735">
        <v>30.25</v>
      </c>
      <c r="G154" s="723">
        <v>16.902999999999999</v>
      </c>
      <c r="H154" s="735">
        <v>23.01</v>
      </c>
      <c r="I154" s="723">
        <v>19.643000000000001</v>
      </c>
      <c r="J154" s="735">
        <v>23.93</v>
      </c>
      <c r="K154" s="723">
        <v>15.435</v>
      </c>
      <c r="L154" s="735">
        <v>33.450000000000003</v>
      </c>
      <c r="M154" s="723">
        <v>12.177</v>
      </c>
      <c r="N154" s="735">
        <v>21.38</v>
      </c>
      <c r="O154" s="723">
        <v>12.705</v>
      </c>
      <c r="P154" s="735">
        <v>31.88</v>
      </c>
      <c r="Q154" s="723">
        <v>9.9169999999999998</v>
      </c>
      <c r="R154" s="735">
        <v>31.93</v>
      </c>
      <c r="S154" s="723">
        <v>12.093999999999999</v>
      </c>
      <c r="T154" s="735">
        <v>35.94</v>
      </c>
      <c r="U154" s="723">
        <v>14.302</v>
      </c>
      <c r="V154" s="735">
        <v>43.95</v>
      </c>
      <c r="W154" s="723">
        <v>12.446</v>
      </c>
      <c r="X154" s="777">
        <v>45.53</v>
      </c>
    </row>
    <row r="155" spans="2:24" x14ac:dyDescent="0.2">
      <c r="B155" s="766" t="s">
        <v>221</v>
      </c>
      <c r="C155" s="723">
        <v>6.5970000000000004</v>
      </c>
      <c r="D155" s="735">
        <v>28.7</v>
      </c>
      <c r="E155" s="723">
        <v>8.1379999999999999</v>
      </c>
      <c r="F155" s="735">
        <v>21.33</v>
      </c>
      <c r="G155" s="723">
        <v>10.003</v>
      </c>
      <c r="H155" s="735">
        <v>24.79</v>
      </c>
      <c r="I155" s="723">
        <v>23.902999999999999</v>
      </c>
      <c r="J155" s="735">
        <v>31.79</v>
      </c>
      <c r="K155" s="723">
        <v>12.813000000000001</v>
      </c>
      <c r="L155" s="735">
        <v>27.89</v>
      </c>
      <c r="M155" s="723">
        <v>13.427</v>
      </c>
      <c r="N155" s="735">
        <v>26.2</v>
      </c>
      <c r="O155" s="723">
        <v>15.651</v>
      </c>
      <c r="P155" s="735">
        <v>40.6</v>
      </c>
      <c r="Q155" s="723">
        <v>10.82</v>
      </c>
      <c r="R155" s="735">
        <v>26.46</v>
      </c>
      <c r="S155" s="723">
        <v>18.117000000000001</v>
      </c>
      <c r="T155" s="735">
        <v>46.17</v>
      </c>
      <c r="U155" s="723">
        <v>11.211</v>
      </c>
      <c r="V155" s="735">
        <v>31.26</v>
      </c>
      <c r="W155" s="723">
        <v>5.8010000000000002</v>
      </c>
      <c r="X155" s="777">
        <v>46.96</v>
      </c>
    </row>
    <row r="156" spans="2:24" ht="13.5" thickBot="1" x14ac:dyDescent="0.25">
      <c r="B156" s="790" t="s">
        <v>80</v>
      </c>
      <c r="C156" s="791">
        <v>238.006</v>
      </c>
      <c r="D156" s="793">
        <v>18.350000000000001</v>
      </c>
      <c r="E156" s="791">
        <v>258.863</v>
      </c>
      <c r="F156" s="793">
        <v>16.739999999999998</v>
      </c>
      <c r="G156" s="791">
        <v>420.42200000000003</v>
      </c>
      <c r="H156" s="793">
        <v>18.03</v>
      </c>
      <c r="I156" s="791">
        <v>350.44</v>
      </c>
      <c r="J156" s="793">
        <v>15.81</v>
      </c>
      <c r="K156" s="791">
        <v>257.19099999999997</v>
      </c>
      <c r="L156" s="793">
        <v>19.52</v>
      </c>
      <c r="M156" s="791">
        <v>166.393</v>
      </c>
      <c r="N156" s="793">
        <v>14.57</v>
      </c>
      <c r="O156" s="791">
        <v>201.227</v>
      </c>
      <c r="P156" s="793">
        <v>18.16</v>
      </c>
      <c r="Q156" s="791">
        <v>148.386</v>
      </c>
      <c r="R156" s="793">
        <v>14.64</v>
      </c>
      <c r="S156" s="791">
        <v>183.33199999999999</v>
      </c>
      <c r="T156" s="793">
        <v>16.809999999999999</v>
      </c>
      <c r="U156" s="791">
        <v>200.94499999999999</v>
      </c>
      <c r="V156" s="793">
        <v>22.23</v>
      </c>
      <c r="W156" s="791">
        <v>184.821</v>
      </c>
      <c r="X156" s="794">
        <v>20.38</v>
      </c>
    </row>
    <row r="157" spans="2:24" x14ac:dyDescent="0.2"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</row>
    <row r="158" spans="2:24" x14ac:dyDescent="0.2">
      <c r="B158" s="428"/>
      <c r="C158" s="428"/>
      <c r="D158" s="428"/>
      <c r="E158" s="428"/>
      <c r="F158" s="428"/>
      <c r="G158" s="428"/>
      <c r="H158" s="428"/>
      <c r="I158" s="428"/>
      <c r="J158" s="428"/>
      <c r="K158" s="428"/>
      <c r="L158" s="428"/>
      <c r="M158" s="428"/>
      <c r="N158" s="428"/>
      <c r="O158" s="428"/>
      <c r="P158" s="428"/>
      <c r="Q158" s="428"/>
      <c r="R158" s="428"/>
      <c r="S158" s="428"/>
      <c r="T158" s="428"/>
      <c r="U158" s="428"/>
      <c r="V158" s="428"/>
      <c r="W158" s="428"/>
      <c r="X158" s="428"/>
    </row>
    <row r="159" spans="2:24" x14ac:dyDescent="0.2">
      <c r="B159" s="847" t="s">
        <v>747</v>
      </c>
      <c r="C159" s="758" t="s">
        <v>331</v>
      </c>
      <c r="D159" s="758" t="s">
        <v>222</v>
      </c>
      <c r="E159" s="758" t="s">
        <v>225</v>
      </c>
      <c r="F159" s="758" t="s">
        <v>226</v>
      </c>
      <c r="G159" s="758" t="s">
        <v>227</v>
      </c>
      <c r="H159" s="758" t="s">
        <v>228</v>
      </c>
      <c r="I159" s="758" t="s">
        <v>332</v>
      </c>
      <c r="J159" s="758" t="s">
        <v>333</v>
      </c>
      <c r="K159" s="758" t="s">
        <v>231</v>
      </c>
      <c r="L159" s="758" t="s">
        <v>232</v>
      </c>
      <c r="M159" s="758" t="s">
        <v>233</v>
      </c>
      <c r="N159" s="782"/>
      <c r="O159" s="428"/>
      <c r="P159" s="428"/>
      <c r="Q159" s="428"/>
      <c r="R159" s="428"/>
      <c r="S159" s="428"/>
      <c r="T159" s="428"/>
      <c r="U159" s="428"/>
      <c r="V159" s="428"/>
      <c r="W159" s="428"/>
      <c r="X159" s="428"/>
    </row>
    <row r="160" spans="2:24" x14ac:dyDescent="0.2">
      <c r="B160" s="848"/>
      <c r="C160" s="760" t="s">
        <v>308</v>
      </c>
      <c r="D160" s="760" t="s">
        <v>308</v>
      </c>
      <c r="E160" s="760" t="s">
        <v>308</v>
      </c>
      <c r="F160" s="760" t="s">
        <v>308</v>
      </c>
      <c r="G160" s="760" t="s">
        <v>308</v>
      </c>
      <c r="H160" s="760" t="s">
        <v>308</v>
      </c>
      <c r="I160" s="760" t="s">
        <v>308</v>
      </c>
      <c r="J160" s="760" t="s">
        <v>308</v>
      </c>
      <c r="K160" s="760" t="s">
        <v>308</v>
      </c>
      <c r="L160" s="760" t="s">
        <v>308</v>
      </c>
      <c r="M160" s="783" t="s">
        <v>308</v>
      </c>
      <c r="N160" s="784"/>
      <c r="O160" s="428"/>
      <c r="P160" s="428"/>
      <c r="Q160" s="428"/>
      <c r="R160" s="428"/>
      <c r="S160" s="428"/>
      <c r="T160" s="428"/>
      <c r="U160" s="428"/>
      <c r="V160" s="428"/>
      <c r="W160" s="428"/>
      <c r="X160" s="428"/>
    </row>
    <row r="161" spans="2:24" ht="41.25" thickBot="1" x14ac:dyDescent="0.25">
      <c r="B161" s="849"/>
      <c r="C161" s="762" t="s">
        <v>749</v>
      </c>
      <c r="D161" s="762" t="s">
        <v>749</v>
      </c>
      <c r="E161" s="762" t="s">
        <v>749</v>
      </c>
      <c r="F161" s="762" t="s">
        <v>749</v>
      </c>
      <c r="G161" s="762" t="s">
        <v>749</v>
      </c>
      <c r="H161" s="762" t="s">
        <v>749</v>
      </c>
      <c r="I161" s="762" t="s">
        <v>749</v>
      </c>
      <c r="J161" s="762" t="s">
        <v>749</v>
      </c>
      <c r="K161" s="762" t="s">
        <v>749</v>
      </c>
      <c r="L161" s="762" t="s">
        <v>749</v>
      </c>
      <c r="M161" s="762" t="s">
        <v>749</v>
      </c>
      <c r="N161" s="785"/>
      <c r="O161" s="428"/>
      <c r="P161" s="428"/>
      <c r="Q161" s="428"/>
      <c r="R161" s="428"/>
      <c r="S161" s="428"/>
      <c r="T161" s="428"/>
      <c r="U161" s="428"/>
      <c r="V161" s="428"/>
      <c r="W161" s="428"/>
      <c r="X161" s="428"/>
    </row>
    <row r="162" spans="2:24" x14ac:dyDescent="0.2">
      <c r="B162" s="795" t="s">
        <v>214</v>
      </c>
      <c r="C162" s="769">
        <f t="shared" ref="C162:C170" si="41">C148</f>
        <v>29.106000000000002</v>
      </c>
      <c r="D162" s="769">
        <f t="shared" ref="D162:D170" si="42">E148</f>
        <v>24.683</v>
      </c>
      <c r="E162" s="769">
        <f t="shared" ref="E162:E170" si="43">G148</f>
        <v>33.082000000000001</v>
      </c>
      <c r="F162" s="769">
        <f t="shared" ref="F162:F170" si="44">I148</f>
        <v>32.505000000000003</v>
      </c>
      <c r="G162" s="769">
        <f t="shared" ref="G162:G170" si="45">K148</f>
        <v>26.219000000000001</v>
      </c>
      <c r="H162" s="769">
        <f t="shared" ref="H162:H170" si="46">M148</f>
        <v>22.039000000000001</v>
      </c>
      <c r="I162" s="769">
        <f t="shared" ref="I162:I170" si="47">O148</f>
        <v>30.594999999999999</v>
      </c>
      <c r="J162" s="769">
        <f t="shared" ref="J162:J170" si="48">Q148</f>
        <v>33.765000000000001</v>
      </c>
      <c r="K162" s="769">
        <f t="shared" ref="K162:K170" si="49">S148</f>
        <v>40.404000000000003</v>
      </c>
      <c r="L162" s="769">
        <f t="shared" ref="L162:L170" si="50">U148</f>
        <v>41.472999999999999</v>
      </c>
      <c r="M162" s="770">
        <f t="shared" ref="M162:M170" si="51">W148</f>
        <v>36.362000000000002</v>
      </c>
      <c r="N162" s="720"/>
      <c r="O162" s="428"/>
      <c r="P162" s="428"/>
      <c r="Q162" s="428"/>
      <c r="R162" s="428"/>
      <c r="S162" s="428"/>
      <c r="T162" s="428"/>
      <c r="U162" s="428"/>
      <c r="V162" s="428"/>
      <c r="W162" s="428"/>
      <c r="X162" s="428"/>
    </row>
    <row r="163" spans="2:24" x14ac:dyDescent="0.2">
      <c r="B163" s="768" t="s">
        <v>215</v>
      </c>
      <c r="C163" s="769">
        <f t="shared" si="41"/>
        <v>12.81</v>
      </c>
      <c r="D163" s="769">
        <f t="shared" si="42"/>
        <v>12.19</v>
      </c>
      <c r="E163" s="769">
        <f t="shared" si="43"/>
        <v>16.605</v>
      </c>
      <c r="F163" s="769">
        <f t="shared" si="44"/>
        <v>14.464</v>
      </c>
      <c r="G163" s="769">
        <f t="shared" si="45"/>
        <v>11.512</v>
      </c>
      <c r="H163" s="769">
        <f t="shared" si="46"/>
        <v>6.6619999999999999</v>
      </c>
      <c r="I163" s="769">
        <f t="shared" si="47"/>
        <v>9.2650000000000006</v>
      </c>
      <c r="J163" s="769">
        <f t="shared" si="48"/>
        <v>7.5250000000000004</v>
      </c>
      <c r="K163" s="769">
        <f t="shared" si="49"/>
        <v>10.212999999999999</v>
      </c>
      <c r="L163" s="769">
        <f t="shared" si="50"/>
        <v>11.926</v>
      </c>
      <c r="M163" s="770">
        <f t="shared" si="51"/>
        <v>12.217000000000001</v>
      </c>
      <c r="N163" s="723"/>
      <c r="O163" s="428"/>
      <c r="P163" s="428"/>
      <c r="Q163" s="428"/>
      <c r="R163" s="428"/>
      <c r="S163" s="428"/>
      <c r="T163" s="428"/>
      <c r="U163" s="428"/>
      <c r="V163" s="428"/>
      <c r="W163" s="428"/>
      <c r="X163" s="428"/>
    </row>
    <row r="164" spans="2:24" x14ac:dyDescent="0.2">
      <c r="B164" s="768" t="s">
        <v>216</v>
      </c>
      <c r="C164" s="769">
        <f t="shared" si="41"/>
        <v>15.99</v>
      </c>
      <c r="D164" s="769">
        <f t="shared" si="42"/>
        <v>15.497999999999999</v>
      </c>
      <c r="E164" s="769">
        <f t="shared" si="43"/>
        <v>22.695</v>
      </c>
      <c r="F164" s="769">
        <f t="shared" si="44"/>
        <v>18.004999999999999</v>
      </c>
      <c r="G164" s="769">
        <f t="shared" si="45"/>
        <v>13.303000000000001</v>
      </c>
      <c r="H164" s="769">
        <f t="shared" si="46"/>
        <v>7.2370000000000001</v>
      </c>
      <c r="I164" s="769">
        <f t="shared" si="47"/>
        <v>9.9930000000000003</v>
      </c>
      <c r="J164" s="769">
        <f t="shared" si="48"/>
        <v>6.6829999999999998</v>
      </c>
      <c r="K164" s="769">
        <f t="shared" si="49"/>
        <v>8.8260000000000005</v>
      </c>
      <c r="L164" s="769">
        <f t="shared" si="50"/>
        <v>10.558</v>
      </c>
      <c r="M164" s="770">
        <f t="shared" si="51"/>
        <v>12.045999999999999</v>
      </c>
      <c r="N164" s="723"/>
      <c r="O164" s="428"/>
      <c r="P164" s="428"/>
      <c r="Q164" s="428"/>
      <c r="R164" s="428"/>
      <c r="S164" s="428"/>
      <c r="T164" s="428"/>
      <c r="U164" s="428"/>
      <c r="V164" s="428"/>
      <c r="W164" s="428"/>
      <c r="X164" s="428"/>
    </row>
    <row r="165" spans="2:24" x14ac:dyDescent="0.2">
      <c r="B165" s="768" t="s">
        <v>217</v>
      </c>
      <c r="C165" s="769">
        <f t="shared" si="41"/>
        <v>60.627000000000002</v>
      </c>
      <c r="D165" s="769">
        <f t="shared" si="42"/>
        <v>62.39</v>
      </c>
      <c r="E165" s="769">
        <f t="shared" si="43"/>
        <v>105.521</v>
      </c>
      <c r="F165" s="769">
        <f t="shared" si="44"/>
        <v>81.894999999999996</v>
      </c>
      <c r="G165" s="769">
        <f t="shared" si="45"/>
        <v>53.076000000000001</v>
      </c>
      <c r="H165" s="769">
        <f t="shared" si="46"/>
        <v>29.167000000000002</v>
      </c>
      <c r="I165" s="769">
        <f t="shared" si="47"/>
        <v>36.290999999999997</v>
      </c>
      <c r="J165" s="769">
        <f t="shared" si="48"/>
        <v>21.782</v>
      </c>
      <c r="K165" s="769">
        <f t="shared" si="49"/>
        <v>26.89</v>
      </c>
      <c r="L165" s="769">
        <f t="shared" si="50"/>
        <v>32.963000000000001</v>
      </c>
      <c r="M165" s="770">
        <f t="shared" si="51"/>
        <v>37.570999999999998</v>
      </c>
      <c r="N165" s="723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</row>
    <row r="166" spans="2:24" x14ac:dyDescent="0.2">
      <c r="B166" s="768" t="s">
        <v>218</v>
      </c>
      <c r="C166" s="769">
        <f t="shared" si="41"/>
        <v>76.819000000000003</v>
      </c>
      <c r="D166" s="769">
        <f t="shared" si="42"/>
        <v>88.914000000000001</v>
      </c>
      <c r="E166" s="769">
        <f t="shared" si="43"/>
        <v>159.84299999999999</v>
      </c>
      <c r="F166" s="769">
        <f t="shared" si="44"/>
        <v>115.631</v>
      </c>
      <c r="G166" s="769">
        <f t="shared" si="45"/>
        <v>86.771000000000001</v>
      </c>
      <c r="H166" s="769">
        <f t="shared" si="46"/>
        <v>49.962000000000003</v>
      </c>
      <c r="I166" s="769">
        <f t="shared" si="47"/>
        <v>58.683999999999997</v>
      </c>
      <c r="J166" s="769">
        <f t="shared" si="48"/>
        <v>37.697000000000003</v>
      </c>
      <c r="K166" s="769">
        <f t="shared" si="49"/>
        <v>42.441000000000003</v>
      </c>
      <c r="L166" s="769">
        <f t="shared" si="50"/>
        <v>50.280999999999999</v>
      </c>
      <c r="M166" s="770">
        <f t="shared" si="51"/>
        <v>44.566000000000003</v>
      </c>
      <c r="N166" s="723"/>
      <c r="O166" s="428"/>
      <c r="P166" s="428"/>
      <c r="Q166" s="428"/>
      <c r="R166" s="428"/>
      <c r="S166" s="428"/>
      <c r="T166" s="428"/>
      <c r="U166" s="428"/>
      <c r="V166" s="428"/>
      <c r="W166" s="428"/>
      <c r="X166" s="428"/>
    </row>
    <row r="167" spans="2:24" x14ac:dyDescent="0.2">
      <c r="B167" s="768" t="s">
        <v>219</v>
      </c>
      <c r="C167" s="769">
        <f t="shared" si="41"/>
        <v>25.986999999999998</v>
      </c>
      <c r="D167" s="769">
        <f t="shared" si="42"/>
        <v>33.69</v>
      </c>
      <c r="E167" s="769">
        <f t="shared" si="43"/>
        <v>55.77</v>
      </c>
      <c r="F167" s="769">
        <f t="shared" si="44"/>
        <v>44.393000000000001</v>
      </c>
      <c r="G167" s="769">
        <f t="shared" si="45"/>
        <v>38.061</v>
      </c>
      <c r="H167" s="769">
        <f t="shared" si="46"/>
        <v>25.722999999999999</v>
      </c>
      <c r="I167" s="769">
        <f t="shared" si="47"/>
        <v>28.044</v>
      </c>
      <c r="J167" s="769">
        <f t="shared" si="48"/>
        <v>20.196000000000002</v>
      </c>
      <c r="K167" s="769">
        <f t="shared" si="49"/>
        <v>24.347999999999999</v>
      </c>
      <c r="L167" s="769">
        <f t="shared" si="50"/>
        <v>28.231999999999999</v>
      </c>
      <c r="M167" s="770">
        <f t="shared" si="51"/>
        <v>23.812999999999999</v>
      </c>
      <c r="N167" s="723"/>
      <c r="O167" s="428"/>
      <c r="P167" s="428"/>
      <c r="Q167" s="428"/>
      <c r="R167" s="428"/>
      <c r="S167" s="428"/>
      <c r="T167" s="428"/>
      <c r="U167" s="428"/>
      <c r="V167" s="428"/>
      <c r="W167" s="428"/>
      <c r="X167" s="428"/>
    </row>
    <row r="168" spans="2:24" x14ac:dyDescent="0.2">
      <c r="B168" s="768" t="s">
        <v>220</v>
      </c>
      <c r="C168" s="769">
        <f t="shared" si="41"/>
        <v>10.071</v>
      </c>
      <c r="D168" s="769">
        <f t="shared" si="42"/>
        <v>13.227</v>
      </c>
      <c r="E168" s="769">
        <f t="shared" si="43"/>
        <v>16.902999999999999</v>
      </c>
      <c r="F168" s="769">
        <f t="shared" si="44"/>
        <v>19.643000000000001</v>
      </c>
      <c r="G168" s="769">
        <f t="shared" si="45"/>
        <v>15.435</v>
      </c>
      <c r="H168" s="769">
        <f t="shared" si="46"/>
        <v>12.177</v>
      </c>
      <c r="I168" s="769">
        <f t="shared" si="47"/>
        <v>12.705</v>
      </c>
      <c r="J168" s="769">
        <f t="shared" si="48"/>
        <v>9.9169999999999998</v>
      </c>
      <c r="K168" s="769">
        <f t="shared" si="49"/>
        <v>12.093999999999999</v>
      </c>
      <c r="L168" s="769">
        <f t="shared" si="50"/>
        <v>14.302</v>
      </c>
      <c r="M168" s="770">
        <f t="shared" si="51"/>
        <v>12.446</v>
      </c>
      <c r="N168" s="723"/>
      <c r="O168" s="428"/>
      <c r="P168" s="428"/>
      <c r="Q168" s="428"/>
      <c r="R168" s="428"/>
      <c r="S168" s="428"/>
      <c r="T168" s="428"/>
      <c r="U168" s="428"/>
      <c r="V168" s="428"/>
      <c r="W168" s="428"/>
      <c r="X168" s="428"/>
    </row>
    <row r="169" spans="2:24" x14ac:dyDescent="0.2">
      <c r="B169" s="768" t="s">
        <v>221</v>
      </c>
      <c r="C169" s="769">
        <f t="shared" si="41"/>
        <v>6.5970000000000004</v>
      </c>
      <c r="D169" s="769">
        <f t="shared" si="42"/>
        <v>8.1379999999999999</v>
      </c>
      <c r="E169" s="769">
        <f t="shared" si="43"/>
        <v>10.003</v>
      </c>
      <c r="F169" s="769">
        <f t="shared" si="44"/>
        <v>23.902999999999999</v>
      </c>
      <c r="G169" s="769">
        <f t="shared" si="45"/>
        <v>12.813000000000001</v>
      </c>
      <c r="H169" s="769">
        <f t="shared" si="46"/>
        <v>13.427</v>
      </c>
      <c r="I169" s="769">
        <f t="shared" si="47"/>
        <v>15.651</v>
      </c>
      <c r="J169" s="769">
        <f t="shared" si="48"/>
        <v>10.82</v>
      </c>
      <c r="K169" s="769">
        <f t="shared" si="49"/>
        <v>18.117000000000001</v>
      </c>
      <c r="L169" s="769">
        <f t="shared" si="50"/>
        <v>11.211</v>
      </c>
      <c r="M169" s="770">
        <f t="shared" si="51"/>
        <v>5.8010000000000002</v>
      </c>
      <c r="N169" s="723"/>
      <c r="O169" s="428"/>
      <c r="P169" s="428"/>
      <c r="Q169" s="428"/>
      <c r="R169" s="428"/>
      <c r="S169" s="428"/>
      <c r="T169" s="428"/>
      <c r="U169" s="428"/>
      <c r="V169" s="428"/>
      <c r="W169" s="428"/>
      <c r="X169" s="428"/>
    </row>
    <row r="170" spans="2:24" ht="13.5" thickBot="1" x14ac:dyDescent="0.25">
      <c r="B170" s="796" t="s">
        <v>80</v>
      </c>
      <c r="C170" s="797">
        <f t="shared" si="41"/>
        <v>238.006</v>
      </c>
      <c r="D170" s="797">
        <f t="shared" si="42"/>
        <v>258.863</v>
      </c>
      <c r="E170" s="797">
        <f t="shared" si="43"/>
        <v>420.42200000000003</v>
      </c>
      <c r="F170" s="797">
        <f t="shared" si="44"/>
        <v>350.44</v>
      </c>
      <c r="G170" s="797">
        <f t="shared" si="45"/>
        <v>257.19099999999997</v>
      </c>
      <c r="H170" s="797">
        <f t="shared" si="46"/>
        <v>166.393</v>
      </c>
      <c r="I170" s="797">
        <f t="shared" si="47"/>
        <v>201.227</v>
      </c>
      <c r="J170" s="797">
        <f t="shared" si="48"/>
        <v>148.386</v>
      </c>
      <c r="K170" s="797">
        <f t="shared" si="49"/>
        <v>183.33199999999999</v>
      </c>
      <c r="L170" s="797">
        <f t="shared" si="50"/>
        <v>200.94499999999999</v>
      </c>
      <c r="M170" s="798">
        <f t="shared" si="51"/>
        <v>184.821</v>
      </c>
      <c r="N170" s="723"/>
      <c r="O170" s="428"/>
      <c r="P170" s="428"/>
      <c r="Q170" s="428"/>
      <c r="R170" s="428"/>
      <c r="S170" s="428"/>
      <c r="T170" s="428"/>
      <c r="U170" s="428"/>
      <c r="V170" s="428"/>
      <c r="W170" s="428"/>
      <c r="X170" s="428"/>
    </row>
    <row r="171" spans="2:24" x14ac:dyDescent="0.2">
      <c r="B171" s="428"/>
      <c r="C171" s="428"/>
      <c r="D171" s="428"/>
      <c r="E171" s="428"/>
      <c r="F171" s="428"/>
      <c r="G171" s="428"/>
      <c r="H171" s="428"/>
      <c r="I171" s="428"/>
      <c r="J171" s="428"/>
      <c r="K171" s="428"/>
      <c r="L171" s="428"/>
      <c r="M171" s="428"/>
      <c r="N171" s="428"/>
      <c r="O171" s="428"/>
      <c r="P171" s="428"/>
      <c r="Q171" s="428"/>
      <c r="R171" s="428"/>
      <c r="S171" s="428"/>
      <c r="T171" s="428"/>
      <c r="U171" s="428"/>
      <c r="V171" s="428"/>
      <c r="W171" s="428"/>
      <c r="X171" s="428"/>
    </row>
    <row r="172" spans="2:24" x14ac:dyDescent="0.2">
      <c r="B172" s="428"/>
      <c r="C172" s="428"/>
      <c r="D172" s="428"/>
      <c r="E172" s="428"/>
      <c r="F172" s="428"/>
      <c r="G172" s="428"/>
      <c r="H172" s="428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28"/>
      <c r="T172" s="428"/>
      <c r="U172" s="428"/>
      <c r="V172" s="428"/>
      <c r="W172" s="428"/>
      <c r="X172" s="428"/>
    </row>
    <row r="173" spans="2:24" x14ac:dyDescent="0.2">
      <c r="B173" s="847" t="s">
        <v>747</v>
      </c>
      <c r="C173" s="758" t="s">
        <v>331</v>
      </c>
      <c r="D173" s="758" t="s">
        <v>222</v>
      </c>
      <c r="E173" s="758" t="s">
        <v>225</v>
      </c>
      <c r="F173" s="758" t="s">
        <v>226</v>
      </c>
      <c r="G173" s="758" t="s">
        <v>227</v>
      </c>
      <c r="H173" s="758" t="s">
        <v>228</v>
      </c>
      <c r="I173" s="758" t="s">
        <v>332</v>
      </c>
      <c r="J173" s="758" t="s">
        <v>333</v>
      </c>
      <c r="K173" s="758" t="s">
        <v>231</v>
      </c>
      <c r="L173" s="758" t="s">
        <v>232</v>
      </c>
      <c r="M173" s="758" t="s">
        <v>233</v>
      </c>
      <c r="N173" s="782"/>
      <c r="O173" s="428"/>
      <c r="P173" s="428"/>
      <c r="Q173" s="428"/>
      <c r="R173" s="428"/>
      <c r="S173" s="428"/>
      <c r="T173" s="428"/>
      <c r="U173" s="428"/>
      <c r="V173" s="428"/>
      <c r="W173" s="428"/>
      <c r="X173" s="428"/>
    </row>
    <row r="174" spans="2:24" x14ac:dyDescent="0.2">
      <c r="B174" s="848"/>
      <c r="C174" s="760" t="s">
        <v>486</v>
      </c>
      <c r="D174" s="760" t="s">
        <v>486</v>
      </c>
      <c r="E174" s="760" t="s">
        <v>486</v>
      </c>
      <c r="F174" s="760" t="s">
        <v>486</v>
      </c>
      <c r="G174" s="760" t="s">
        <v>486</v>
      </c>
      <c r="H174" s="760" t="s">
        <v>486</v>
      </c>
      <c r="I174" s="760" t="s">
        <v>486</v>
      </c>
      <c r="J174" s="760" t="s">
        <v>486</v>
      </c>
      <c r="K174" s="760" t="s">
        <v>486</v>
      </c>
      <c r="L174" s="760" t="s">
        <v>486</v>
      </c>
      <c r="M174" s="783" t="s">
        <v>486</v>
      </c>
      <c r="N174" s="784"/>
      <c r="O174" s="428"/>
      <c r="P174" s="428"/>
      <c r="Q174" s="428"/>
      <c r="R174" s="428"/>
      <c r="S174" s="428"/>
      <c r="T174" s="428"/>
      <c r="U174" s="428"/>
      <c r="V174" s="428"/>
      <c r="W174" s="428"/>
      <c r="X174" s="428"/>
    </row>
    <row r="175" spans="2:24" ht="41.25" thickBot="1" x14ac:dyDescent="0.25">
      <c r="B175" s="849"/>
      <c r="C175" s="762" t="s">
        <v>749</v>
      </c>
      <c r="D175" s="762" t="s">
        <v>749</v>
      </c>
      <c r="E175" s="762" t="s">
        <v>749</v>
      </c>
      <c r="F175" s="762" t="s">
        <v>749</v>
      </c>
      <c r="G175" s="762" t="s">
        <v>749</v>
      </c>
      <c r="H175" s="762" t="s">
        <v>749</v>
      </c>
      <c r="I175" s="762" t="s">
        <v>749</v>
      </c>
      <c r="J175" s="762" t="s">
        <v>749</v>
      </c>
      <c r="K175" s="762" t="s">
        <v>749</v>
      </c>
      <c r="L175" s="762" t="s">
        <v>749</v>
      </c>
      <c r="M175" s="762" t="s">
        <v>749</v>
      </c>
      <c r="N175" s="785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</row>
    <row r="176" spans="2:24" x14ac:dyDescent="0.2">
      <c r="B176" s="795" t="s">
        <v>214</v>
      </c>
      <c r="C176" s="769">
        <f t="shared" ref="C176:C184" si="52">SUM(C134,C148)</f>
        <v>76.774000000000001</v>
      </c>
      <c r="D176" s="769">
        <f t="shared" ref="D176:D184" si="53">SUM(D134,E148)</f>
        <v>53.698999999999998</v>
      </c>
      <c r="E176" s="769">
        <f t="shared" ref="E176:E184" si="54">SUM(E134,G148)</f>
        <v>65.283000000000001</v>
      </c>
      <c r="F176" s="769">
        <f t="shared" ref="F176:F184" si="55">SUM(F134,I148)</f>
        <v>61.418000000000006</v>
      </c>
      <c r="G176" s="769">
        <f t="shared" ref="G176:G184" si="56">SUM(G134,K148)</f>
        <v>48.135000000000005</v>
      </c>
      <c r="H176" s="769">
        <f t="shared" ref="H176:H184" si="57">SUM(H134,M148)</f>
        <v>55.203000000000003</v>
      </c>
      <c r="I176" s="769">
        <f t="shared" ref="I176:I184" si="58">SUM(I134,O148)</f>
        <v>57.135999999999996</v>
      </c>
      <c r="J176" s="769">
        <f t="shared" ref="J176:J184" si="59">SUM(J134,Q148)</f>
        <v>62.628</v>
      </c>
      <c r="K176" s="769">
        <f t="shared" ref="K176:K184" si="60">SUM(K134,S148)</f>
        <v>71.13</v>
      </c>
      <c r="L176" s="769">
        <f t="shared" ref="L176:L184" si="61">SUM(L134,U148)</f>
        <v>72.477999999999994</v>
      </c>
      <c r="M176" s="770">
        <f t="shared" ref="M176:M184" si="62">SUM(M134,W148)</f>
        <v>57.052999999999997</v>
      </c>
      <c r="N176" s="720"/>
      <c r="O176" s="428"/>
      <c r="P176" s="428"/>
      <c r="Q176" s="428"/>
      <c r="R176" s="428"/>
      <c r="S176" s="428"/>
      <c r="T176" s="428"/>
      <c r="U176" s="428"/>
      <c r="V176" s="428"/>
      <c r="W176" s="428"/>
      <c r="X176" s="428"/>
    </row>
    <row r="177" spans="2:24" x14ac:dyDescent="0.2">
      <c r="B177" s="768" t="s">
        <v>215</v>
      </c>
      <c r="C177" s="769">
        <f t="shared" si="52"/>
        <v>31.798000000000002</v>
      </c>
      <c r="D177" s="769">
        <f t="shared" si="53"/>
        <v>24.817999999999998</v>
      </c>
      <c r="E177" s="769">
        <f t="shared" si="54"/>
        <v>31.759</v>
      </c>
      <c r="F177" s="769">
        <f t="shared" si="55"/>
        <v>28.869</v>
      </c>
      <c r="G177" s="769">
        <f t="shared" si="56"/>
        <v>21.652000000000001</v>
      </c>
      <c r="H177" s="769">
        <f t="shared" si="57"/>
        <v>19.832999999999998</v>
      </c>
      <c r="I177" s="769">
        <f t="shared" si="58"/>
        <v>18.606000000000002</v>
      </c>
      <c r="J177" s="769">
        <f t="shared" si="59"/>
        <v>18.060000000000002</v>
      </c>
      <c r="K177" s="769">
        <f t="shared" si="60"/>
        <v>22.911000000000001</v>
      </c>
      <c r="L177" s="769">
        <f t="shared" si="61"/>
        <v>26.710999999999999</v>
      </c>
      <c r="M177" s="770">
        <f t="shared" si="62"/>
        <v>20.856000000000002</v>
      </c>
      <c r="N177" s="723"/>
      <c r="O177" s="428"/>
      <c r="P177" s="428"/>
      <c r="Q177" s="428"/>
      <c r="R177" s="428"/>
      <c r="S177" s="428"/>
      <c r="T177" s="428"/>
      <c r="U177" s="428"/>
      <c r="V177" s="428"/>
      <c r="W177" s="428"/>
      <c r="X177" s="428"/>
    </row>
    <row r="178" spans="2:24" x14ac:dyDescent="0.2">
      <c r="B178" s="768" t="s">
        <v>216</v>
      </c>
      <c r="C178" s="769">
        <f t="shared" si="52"/>
        <v>34.853000000000002</v>
      </c>
      <c r="D178" s="769">
        <f t="shared" si="53"/>
        <v>28.106000000000002</v>
      </c>
      <c r="E178" s="769">
        <f t="shared" si="54"/>
        <v>38.792999999999999</v>
      </c>
      <c r="F178" s="769">
        <f t="shared" si="55"/>
        <v>33.67</v>
      </c>
      <c r="G178" s="769">
        <f t="shared" si="56"/>
        <v>24.560000000000002</v>
      </c>
      <c r="H178" s="769">
        <f t="shared" si="57"/>
        <v>20.947000000000003</v>
      </c>
      <c r="I178" s="769">
        <f t="shared" si="58"/>
        <v>19.219000000000001</v>
      </c>
      <c r="J178" s="769">
        <f t="shared" si="59"/>
        <v>16.774000000000001</v>
      </c>
      <c r="K178" s="769">
        <f t="shared" si="60"/>
        <v>21.585999999999999</v>
      </c>
      <c r="L178" s="769">
        <f t="shared" si="61"/>
        <v>27.605</v>
      </c>
      <c r="M178" s="770">
        <f t="shared" si="62"/>
        <v>21.540999999999997</v>
      </c>
      <c r="N178" s="723"/>
      <c r="O178" s="428"/>
      <c r="P178" s="428"/>
      <c r="Q178" s="428"/>
      <c r="R178" s="428"/>
      <c r="S178" s="428"/>
      <c r="T178" s="428"/>
      <c r="U178" s="428"/>
      <c r="V178" s="428"/>
      <c r="W178" s="428"/>
      <c r="X178" s="428"/>
    </row>
    <row r="179" spans="2:24" x14ac:dyDescent="0.2">
      <c r="B179" s="768" t="s">
        <v>217</v>
      </c>
      <c r="C179" s="769">
        <f t="shared" si="52"/>
        <v>108.30500000000001</v>
      </c>
      <c r="D179" s="769">
        <f t="shared" si="53"/>
        <v>95.064999999999998</v>
      </c>
      <c r="E179" s="769">
        <f t="shared" si="54"/>
        <v>148.95499999999998</v>
      </c>
      <c r="F179" s="769">
        <f t="shared" si="55"/>
        <v>126.89400000000001</v>
      </c>
      <c r="G179" s="769">
        <f t="shared" si="56"/>
        <v>86.331000000000003</v>
      </c>
      <c r="H179" s="769">
        <f t="shared" si="57"/>
        <v>66.902999999999992</v>
      </c>
      <c r="I179" s="769">
        <f t="shared" si="58"/>
        <v>62.396000000000001</v>
      </c>
      <c r="J179" s="769">
        <f t="shared" si="59"/>
        <v>46.494</v>
      </c>
      <c r="K179" s="769">
        <f t="shared" si="60"/>
        <v>57.111000000000004</v>
      </c>
      <c r="L179" s="769">
        <f t="shared" si="61"/>
        <v>88.754999999999995</v>
      </c>
      <c r="M179" s="770">
        <f t="shared" si="62"/>
        <v>66.2</v>
      </c>
      <c r="N179" s="723"/>
      <c r="O179" s="428"/>
      <c r="P179" s="428"/>
      <c r="Q179" s="428"/>
      <c r="R179" s="428"/>
      <c r="S179" s="428"/>
      <c r="T179" s="428"/>
      <c r="U179" s="428"/>
      <c r="V179" s="428"/>
      <c r="W179" s="428"/>
      <c r="X179" s="428"/>
    </row>
    <row r="180" spans="2:24" x14ac:dyDescent="0.2">
      <c r="B180" s="768" t="s">
        <v>218</v>
      </c>
      <c r="C180" s="769">
        <f t="shared" si="52"/>
        <v>104.71899999999999</v>
      </c>
      <c r="D180" s="769">
        <f t="shared" si="53"/>
        <v>112.636</v>
      </c>
      <c r="E180" s="769">
        <f t="shared" si="54"/>
        <v>186.988</v>
      </c>
      <c r="F180" s="769">
        <f t="shared" si="55"/>
        <v>147.08000000000001</v>
      </c>
      <c r="G180" s="769">
        <f t="shared" si="56"/>
        <v>111.083</v>
      </c>
      <c r="H180" s="769">
        <f t="shared" si="57"/>
        <v>75.157000000000011</v>
      </c>
      <c r="I180" s="769">
        <f t="shared" si="58"/>
        <v>84.692999999999998</v>
      </c>
      <c r="J180" s="769">
        <f t="shared" si="59"/>
        <v>53.895000000000003</v>
      </c>
      <c r="K180" s="769">
        <f t="shared" si="60"/>
        <v>57.783000000000001</v>
      </c>
      <c r="L180" s="769">
        <f t="shared" si="61"/>
        <v>98.521999999999991</v>
      </c>
      <c r="M180" s="770">
        <f t="shared" si="62"/>
        <v>65.067999999999998</v>
      </c>
      <c r="N180" s="723"/>
      <c r="O180" s="428"/>
      <c r="P180" s="428"/>
      <c r="Q180" s="428"/>
      <c r="R180" s="428"/>
      <c r="S180" s="428"/>
      <c r="T180" s="428"/>
      <c r="U180" s="428"/>
      <c r="V180" s="428"/>
      <c r="W180" s="428"/>
      <c r="X180" s="428"/>
    </row>
    <row r="181" spans="2:24" x14ac:dyDescent="0.2">
      <c r="B181" s="768" t="s">
        <v>219</v>
      </c>
      <c r="C181" s="769">
        <f t="shared" si="52"/>
        <v>31.561</v>
      </c>
      <c r="D181" s="769">
        <f t="shared" si="53"/>
        <v>40.400999999999996</v>
      </c>
      <c r="E181" s="769">
        <f t="shared" si="54"/>
        <v>61.867000000000004</v>
      </c>
      <c r="F181" s="769">
        <f t="shared" si="55"/>
        <v>51.393999999999998</v>
      </c>
      <c r="G181" s="769">
        <f t="shared" si="56"/>
        <v>43.953000000000003</v>
      </c>
      <c r="H181" s="769">
        <f t="shared" si="57"/>
        <v>31.004999999999999</v>
      </c>
      <c r="I181" s="769">
        <f t="shared" si="58"/>
        <v>38.311999999999998</v>
      </c>
      <c r="J181" s="769">
        <f t="shared" si="59"/>
        <v>25.161000000000001</v>
      </c>
      <c r="K181" s="769">
        <f t="shared" si="60"/>
        <v>28.189999999999998</v>
      </c>
      <c r="L181" s="769">
        <f t="shared" si="61"/>
        <v>41.735999999999997</v>
      </c>
      <c r="M181" s="770">
        <f t="shared" si="62"/>
        <v>28.009</v>
      </c>
      <c r="N181" s="723"/>
      <c r="O181" s="428"/>
      <c r="P181" s="428"/>
      <c r="Q181" s="428"/>
      <c r="R181" s="428"/>
      <c r="S181" s="428"/>
      <c r="T181" s="428"/>
      <c r="U181" s="428"/>
      <c r="V181" s="428"/>
      <c r="W181" s="428"/>
      <c r="X181" s="428"/>
    </row>
    <row r="182" spans="2:24" x14ac:dyDescent="0.2">
      <c r="B182" s="768" t="s">
        <v>220</v>
      </c>
      <c r="C182" s="769">
        <f t="shared" si="52"/>
        <v>11.658999999999999</v>
      </c>
      <c r="D182" s="769">
        <f t="shared" si="53"/>
        <v>15.461</v>
      </c>
      <c r="E182" s="769">
        <f t="shared" si="54"/>
        <v>18.870999999999999</v>
      </c>
      <c r="F182" s="769">
        <f t="shared" si="55"/>
        <v>21.349</v>
      </c>
      <c r="G182" s="769">
        <f t="shared" si="56"/>
        <v>17.472000000000001</v>
      </c>
      <c r="H182" s="769">
        <f t="shared" si="57"/>
        <v>13.584999999999999</v>
      </c>
      <c r="I182" s="769">
        <f t="shared" si="58"/>
        <v>17.146999999999998</v>
      </c>
      <c r="J182" s="769">
        <f t="shared" si="59"/>
        <v>12.004999999999999</v>
      </c>
      <c r="K182" s="769">
        <f t="shared" si="60"/>
        <v>13.798999999999999</v>
      </c>
      <c r="L182" s="769">
        <f t="shared" si="61"/>
        <v>18.532</v>
      </c>
      <c r="M182" s="770">
        <f t="shared" si="62"/>
        <v>13.869</v>
      </c>
      <c r="N182" s="723"/>
      <c r="O182" s="428"/>
      <c r="P182" s="428"/>
      <c r="Q182" s="428"/>
      <c r="R182" s="428"/>
      <c r="S182" s="428"/>
      <c r="T182" s="428"/>
      <c r="U182" s="428"/>
      <c r="V182" s="428"/>
      <c r="W182" s="428"/>
      <c r="X182" s="428"/>
    </row>
    <row r="183" spans="2:24" x14ac:dyDescent="0.2">
      <c r="B183" s="768" t="s">
        <v>221</v>
      </c>
      <c r="C183" s="769">
        <f t="shared" si="52"/>
        <v>7.3720000000000008</v>
      </c>
      <c r="D183" s="769">
        <f t="shared" si="53"/>
        <v>8.847999999999999</v>
      </c>
      <c r="E183" s="769">
        <f t="shared" si="54"/>
        <v>11.018000000000001</v>
      </c>
      <c r="F183" s="769">
        <f t="shared" si="55"/>
        <v>25.235999999999997</v>
      </c>
      <c r="G183" s="769">
        <f t="shared" si="56"/>
        <v>13.755000000000001</v>
      </c>
      <c r="H183" s="769">
        <f t="shared" si="57"/>
        <v>14.343</v>
      </c>
      <c r="I183" s="769">
        <f t="shared" si="58"/>
        <v>20.084</v>
      </c>
      <c r="J183" s="769">
        <f t="shared" si="59"/>
        <v>13.076000000000001</v>
      </c>
      <c r="K183" s="769">
        <f t="shared" si="60"/>
        <v>19.585000000000001</v>
      </c>
      <c r="L183" s="769">
        <f t="shared" si="61"/>
        <v>14.91</v>
      </c>
      <c r="M183" s="770">
        <f t="shared" si="62"/>
        <v>7.5380000000000003</v>
      </c>
      <c r="N183" s="723"/>
      <c r="O183" s="428"/>
      <c r="P183" s="428"/>
      <c r="Q183" s="428"/>
      <c r="R183" s="428"/>
      <c r="S183" s="428"/>
      <c r="T183" s="428"/>
      <c r="U183" s="428"/>
      <c r="V183" s="428"/>
      <c r="W183" s="428"/>
      <c r="X183" s="428"/>
    </row>
    <row r="184" spans="2:24" ht="13.5" thickBot="1" x14ac:dyDescent="0.25">
      <c r="B184" s="796" t="s">
        <v>80</v>
      </c>
      <c r="C184" s="797">
        <f t="shared" si="52"/>
        <v>407.041</v>
      </c>
      <c r="D184" s="797">
        <f t="shared" si="53"/>
        <v>379.16800000000001</v>
      </c>
      <c r="E184" s="797">
        <f t="shared" si="54"/>
        <v>563.53500000000008</v>
      </c>
      <c r="F184" s="797">
        <f t="shared" si="55"/>
        <v>495.911</v>
      </c>
      <c r="G184" s="797">
        <f t="shared" si="56"/>
        <v>366.94399999999996</v>
      </c>
      <c r="H184" s="797">
        <f t="shared" si="57"/>
        <v>296.97500000000002</v>
      </c>
      <c r="I184" s="797">
        <f t="shared" si="58"/>
        <v>317.59300000000002</v>
      </c>
      <c r="J184" s="797">
        <f t="shared" si="59"/>
        <v>248.09399999999999</v>
      </c>
      <c r="K184" s="797">
        <f t="shared" si="60"/>
        <v>292.09399999999999</v>
      </c>
      <c r="L184" s="797">
        <f t="shared" si="61"/>
        <v>389.24799999999999</v>
      </c>
      <c r="M184" s="798">
        <f t="shared" si="62"/>
        <v>280.13200000000001</v>
      </c>
      <c r="N184" s="723"/>
      <c r="O184" s="428"/>
      <c r="P184" s="428"/>
      <c r="Q184" s="428"/>
      <c r="R184" s="428"/>
      <c r="S184" s="428"/>
      <c r="T184" s="428"/>
      <c r="U184" s="428"/>
      <c r="V184" s="428"/>
      <c r="W184" s="428"/>
      <c r="X184" s="428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71" t="s">
        <v>269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72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12 data'!$C$24</f>
        <v>1.8510000000000002E-2</v>
      </c>
      <c r="D8" s="646">
        <f>'Section 12 data'!$D$24</f>
        <v>0.61941000000000002</v>
      </c>
      <c r="E8" s="201">
        <f>'Section 12 data'!$E$24</f>
        <v>29.74</v>
      </c>
      <c r="F8" s="647">
        <f>SUM(C8,D8)</f>
        <v>0.63792000000000004</v>
      </c>
    </row>
    <row r="9" spans="2:6" ht="15" customHeight="1" x14ac:dyDescent="0.2">
      <c r="B9" s="95" t="s">
        <v>341</v>
      </c>
      <c r="C9" s="645">
        <f>'Section 12 data'!$C$25</f>
        <v>6.11E-3</v>
      </c>
      <c r="D9" s="646">
        <f>'Section 12 data'!$D$25</f>
        <v>0.62111000000000005</v>
      </c>
      <c r="E9" s="201">
        <f>'Section 12 data'!$E$25</f>
        <v>22.28</v>
      </c>
      <c r="F9" s="647">
        <f t="shared" ref="F9:F17" si="0">SUM(C9,D9)</f>
        <v>0.62722</v>
      </c>
    </row>
    <row r="10" spans="2:6" ht="15" customHeight="1" x14ac:dyDescent="0.2">
      <c r="B10" s="96" t="s">
        <v>342</v>
      </c>
      <c r="C10" s="645">
        <f>'Section 12 data'!$C$26</f>
        <v>0.11565</v>
      </c>
      <c r="D10" s="646">
        <f>'Section 12 data'!$D$26</f>
        <v>0.38617000000000001</v>
      </c>
      <c r="E10" s="201">
        <f>'Section 12 data'!$E$26</f>
        <v>33.72</v>
      </c>
      <c r="F10" s="647">
        <f t="shared" si="0"/>
        <v>0.50182000000000004</v>
      </c>
    </row>
    <row r="11" spans="2:6" ht="15" customHeight="1" x14ac:dyDescent="0.2">
      <c r="B11" s="94" t="s">
        <v>343</v>
      </c>
      <c r="C11" s="645">
        <f>'Section 12 data'!$C$27</f>
        <v>2.691E-2</v>
      </c>
      <c r="D11" s="646">
        <f>'Section 12 data'!$D$27</f>
        <v>0.23998</v>
      </c>
      <c r="E11" s="201">
        <f>'Section 12 data'!$E$27</f>
        <v>27.76</v>
      </c>
      <c r="F11" s="647">
        <f t="shared" si="0"/>
        <v>0.26689000000000002</v>
      </c>
    </row>
    <row r="12" spans="2:6" ht="15" customHeight="1" x14ac:dyDescent="0.2">
      <c r="B12" s="94" t="s">
        <v>344</v>
      </c>
      <c r="C12" s="645">
        <f>'Section 12 data'!$C$28</f>
        <v>1.16E-3</v>
      </c>
      <c r="D12" s="646">
        <f>'Section 12 data'!$D$28</f>
        <v>0.77860000000000007</v>
      </c>
      <c r="E12" s="201">
        <f>'Section 12 data'!$E$28</f>
        <v>28.01</v>
      </c>
      <c r="F12" s="647">
        <f t="shared" si="0"/>
        <v>0.77976000000000012</v>
      </c>
    </row>
    <row r="13" spans="2:6" ht="15" customHeight="1" x14ac:dyDescent="0.2">
      <c r="B13" s="94" t="s">
        <v>345</v>
      </c>
      <c r="C13" s="645">
        <f>'Section 12 data'!$C$29</f>
        <v>1.4299999999999998E-3</v>
      </c>
      <c r="D13" s="646">
        <f>'Section 12 data'!$D$29</f>
        <v>0.1938</v>
      </c>
      <c r="E13" s="201">
        <f>'Section 12 data'!$E$29</f>
        <v>50.78</v>
      </c>
      <c r="F13" s="647">
        <f t="shared" si="0"/>
        <v>0.19522999999999999</v>
      </c>
    </row>
    <row r="14" spans="2:6" ht="15" customHeight="1" x14ac:dyDescent="0.2">
      <c r="B14" s="94" t="s">
        <v>346</v>
      </c>
      <c r="C14" s="645">
        <f>'Section 12 data'!$C$30</f>
        <v>0</v>
      </c>
      <c r="D14" s="646">
        <f>'Section 12 data'!$D$30</f>
        <v>0.22511</v>
      </c>
      <c r="E14" s="201">
        <f>'Section 12 data'!$E$30</f>
        <v>43.72</v>
      </c>
      <c r="F14" s="647">
        <f t="shared" si="0"/>
        <v>0.22511</v>
      </c>
    </row>
    <row r="15" spans="2:6" ht="15" customHeight="1" x14ac:dyDescent="0.2">
      <c r="B15" s="94" t="s">
        <v>347</v>
      </c>
      <c r="C15" s="645">
        <f>'Section 12 data'!$C$31</f>
        <v>0</v>
      </c>
      <c r="D15" s="646">
        <f>'Section 12 data'!$D$31</f>
        <v>0.39722000000000002</v>
      </c>
      <c r="E15" s="201">
        <f>'Section 12 data'!$E$31</f>
        <v>46.01</v>
      </c>
      <c r="F15" s="647">
        <f t="shared" si="0"/>
        <v>0.39722000000000002</v>
      </c>
    </row>
    <row r="16" spans="2:6" ht="15" customHeight="1" x14ac:dyDescent="0.2">
      <c r="B16" s="94" t="s">
        <v>270</v>
      </c>
      <c r="C16" s="645">
        <f>'Section 12 data'!$C$32</f>
        <v>0</v>
      </c>
      <c r="D16" s="646">
        <f>'Section 12 data'!$D$32</f>
        <v>4.1079999999999998E-2</v>
      </c>
      <c r="E16" s="201">
        <f>'Section 12 data'!$E$32</f>
        <v>88.15</v>
      </c>
      <c r="F16" s="647">
        <f t="shared" si="0"/>
        <v>4.1079999999999998E-2</v>
      </c>
    </row>
    <row r="17" spans="2:6" ht="15" customHeight="1" x14ac:dyDescent="0.2">
      <c r="B17" s="97" t="s">
        <v>80</v>
      </c>
      <c r="C17" s="648">
        <f>'Section 12 data'!C8</f>
        <v>0.16979</v>
      </c>
      <c r="D17" s="648">
        <f>'Section 12 data'!D8</f>
        <v>3.5024799999999998</v>
      </c>
      <c r="E17" s="317">
        <v>3.5024799999999998</v>
      </c>
      <c r="F17" s="648">
        <f t="shared" si="0"/>
        <v>3.6722699999999997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4DBF15E-3395-455A-BEC0-95D95F15928B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8">
        <f>'Section 12 data'!$K$13</f>
        <v>8.8999999999999996E-2</v>
      </c>
      <c r="E8" s="201">
        <f>'Section 12 data'!$L$13</f>
        <v>70.819999999999993</v>
      </c>
      <c r="F8" s="634">
        <f>SUM(C8,D8)</f>
        <v>8.8999999999999996E-2</v>
      </c>
    </row>
    <row r="9" spans="2:6" ht="15" customHeight="1" x14ac:dyDescent="0.2">
      <c r="B9" s="82" t="s">
        <v>335</v>
      </c>
      <c r="C9" s="67">
        <f>'Section 12 data'!$J$14</f>
        <v>0.04</v>
      </c>
      <c r="D9" s="638">
        <f>'Section 12 data'!$K$14</f>
        <v>34.5</v>
      </c>
      <c r="E9" s="201">
        <f>'Section 12 data'!$L$14</f>
        <v>40.659999999999997</v>
      </c>
      <c r="F9" s="634">
        <f t="shared" ref="F9:F15" si="0">SUM(C9,D9)</f>
        <v>34.54</v>
      </c>
    </row>
    <row r="10" spans="2:6" ht="15" customHeight="1" x14ac:dyDescent="0.2">
      <c r="B10" s="81" t="s">
        <v>336</v>
      </c>
      <c r="C10" s="67">
        <f>'Section 12 data'!$J$15</f>
        <v>1.4E-2</v>
      </c>
      <c r="D10" s="638">
        <f>'Section 12 data'!$K$15</f>
        <v>133.227</v>
      </c>
      <c r="E10" s="201">
        <f>'Section 12 data'!$L$15</f>
        <v>34.931110471430173</v>
      </c>
      <c r="F10" s="634">
        <f t="shared" si="0"/>
        <v>133.24100000000001</v>
      </c>
    </row>
    <row r="11" spans="2:6" ht="15" customHeight="1" x14ac:dyDescent="0.2">
      <c r="B11" s="81" t="s">
        <v>337</v>
      </c>
      <c r="C11" s="67">
        <f>'Section 12 data'!$J$16</f>
        <v>10.086</v>
      </c>
      <c r="D11" s="638">
        <f>'Section 12 data'!$K$16</f>
        <v>169.11699999999999</v>
      </c>
      <c r="E11" s="201">
        <f>'Section 12 data'!$L$16</f>
        <v>35.668659019947391</v>
      </c>
      <c r="F11" s="634">
        <f t="shared" si="0"/>
        <v>179.203</v>
      </c>
    </row>
    <row r="12" spans="2:6" ht="15" customHeight="1" x14ac:dyDescent="0.2">
      <c r="B12" s="81" t="s">
        <v>338</v>
      </c>
      <c r="C12" s="67">
        <f>'Section 12 data'!$J$17</f>
        <v>15.117000000000001</v>
      </c>
      <c r="D12" s="638">
        <f>'Section 12 data'!$K$17</f>
        <v>215.227</v>
      </c>
      <c r="E12" s="201">
        <f>'Section 12 data'!$L$17</f>
        <v>35.03</v>
      </c>
      <c r="F12" s="634">
        <f t="shared" si="0"/>
        <v>230.34399999999999</v>
      </c>
    </row>
    <row r="13" spans="2:6" ht="15" customHeight="1" x14ac:dyDescent="0.2">
      <c r="B13" s="81" t="s">
        <v>339</v>
      </c>
      <c r="C13" s="67">
        <f>'Section 12 data'!$J$18</f>
        <v>1.246</v>
      </c>
      <c r="D13" s="638">
        <f>'Section 12 data'!$K$18</f>
        <v>123.752</v>
      </c>
      <c r="E13" s="201">
        <f>'Section 12 data'!$L$18</f>
        <v>43.04</v>
      </c>
      <c r="F13" s="634">
        <f t="shared" si="0"/>
        <v>124.99799999999999</v>
      </c>
    </row>
    <row r="14" spans="2:6" ht="15" customHeight="1" x14ac:dyDescent="0.2">
      <c r="B14" s="81" t="s">
        <v>268</v>
      </c>
      <c r="C14" s="67">
        <f>'Section 12 data'!$J$19</f>
        <v>1.2909999999999999</v>
      </c>
      <c r="D14" s="638">
        <f>'Section 12 data'!$K$19</f>
        <v>28.08</v>
      </c>
      <c r="E14" s="201">
        <f>'Section 12 data'!$L$19</f>
        <v>64.709999999999994</v>
      </c>
      <c r="F14" s="634">
        <f t="shared" si="0"/>
        <v>29.370999999999999</v>
      </c>
    </row>
    <row r="15" spans="2:6" ht="15" customHeight="1" x14ac:dyDescent="0.2">
      <c r="B15" s="83" t="s">
        <v>80</v>
      </c>
      <c r="C15" s="639">
        <f>'Table 14'!C21</f>
        <v>27.795000000000002</v>
      </c>
      <c r="D15" s="639">
        <f>'Table 14'!D21</f>
        <v>703.99400000000003</v>
      </c>
      <c r="E15" s="317">
        <f>'Table 14'!E21</f>
        <v>17.399999999999999</v>
      </c>
      <c r="F15" s="640">
        <f t="shared" si="0"/>
        <v>731.78899999999999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75511BC-0C5A-4DE8-A0A3-EB414083476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0</v>
      </c>
      <c r="D8" s="85">
        <f>'Section 12 data'!$K$24</f>
        <v>0.84699999999999998</v>
      </c>
      <c r="E8" s="201">
        <f>'Section 12 data'!$L$24</f>
        <v>65.569999999999993</v>
      </c>
      <c r="F8" s="634">
        <f>SUM(C8,D8)</f>
        <v>0.84699999999999998</v>
      </c>
    </row>
    <row r="9" spans="2:6" ht="15" customHeight="1" x14ac:dyDescent="0.2">
      <c r="B9" s="79" t="s">
        <v>341</v>
      </c>
      <c r="C9" s="67">
        <f>'Section 12 data'!$J$25</f>
        <v>5.5E-2</v>
      </c>
      <c r="D9" s="85">
        <f>'Section 12 data'!$K$25</f>
        <v>9.0690000000000008</v>
      </c>
      <c r="E9" s="201">
        <f>'Section 12 data'!$L$25</f>
        <v>22.28</v>
      </c>
      <c r="F9" s="634">
        <f t="shared" ref="F9:F17" si="0">SUM(C9,D9)</f>
        <v>9.1240000000000006</v>
      </c>
    </row>
    <row r="10" spans="2:6" ht="15" customHeight="1" x14ac:dyDescent="0.2">
      <c r="B10" s="80" t="s">
        <v>342</v>
      </c>
      <c r="C10" s="67">
        <f>'Section 12 data'!$J$26</f>
        <v>21.111999999999998</v>
      </c>
      <c r="D10" s="85">
        <f>'Section 12 data'!$K$26</f>
        <v>59.341000000000001</v>
      </c>
      <c r="E10" s="201">
        <f>'Section 12 data'!$L$26</f>
        <v>34.81</v>
      </c>
      <c r="F10" s="634">
        <f t="shared" si="0"/>
        <v>80.453000000000003</v>
      </c>
    </row>
    <row r="11" spans="2:6" ht="15" customHeight="1" x14ac:dyDescent="0.2">
      <c r="B11" s="78" t="s">
        <v>343</v>
      </c>
      <c r="C11" s="67">
        <f>'Section 12 data'!$J$27</f>
        <v>5.9649999999999999</v>
      </c>
      <c r="D11" s="85">
        <f>'Section 12 data'!$K$27</f>
        <v>58.892000000000003</v>
      </c>
      <c r="E11" s="201">
        <f>'Section 12 data'!$L$27</f>
        <v>30.51</v>
      </c>
      <c r="F11" s="634">
        <f t="shared" si="0"/>
        <v>64.856999999999999</v>
      </c>
    </row>
    <row r="12" spans="2:6" ht="15" customHeight="1" x14ac:dyDescent="0.2">
      <c r="B12" s="78" t="s">
        <v>344</v>
      </c>
      <c r="C12" s="67">
        <f>'Section 12 data'!$J$28</f>
        <v>0.47399999999999998</v>
      </c>
      <c r="D12" s="85">
        <f>'Section 12 data'!$K$28</f>
        <v>201.404</v>
      </c>
      <c r="E12" s="201">
        <f>'Section 12 data'!$L$28</f>
        <v>31.23</v>
      </c>
      <c r="F12" s="634">
        <f t="shared" si="0"/>
        <v>201.87799999999999</v>
      </c>
    </row>
    <row r="13" spans="2:6" ht="15" customHeight="1" x14ac:dyDescent="0.2">
      <c r="B13" s="78" t="s">
        <v>345</v>
      </c>
      <c r="C13" s="67">
        <f>'Section 12 data'!$J$29</f>
        <v>0.189</v>
      </c>
      <c r="D13" s="85">
        <f>'Section 12 data'!$K$29</f>
        <v>73.322999999999993</v>
      </c>
      <c r="E13" s="201">
        <f>'Section 12 data'!$L$29</f>
        <v>50.04</v>
      </c>
      <c r="F13" s="634">
        <f t="shared" si="0"/>
        <v>73.511999999999986</v>
      </c>
    </row>
    <row r="14" spans="2:6" ht="15" customHeight="1" x14ac:dyDescent="0.2">
      <c r="B14" s="78" t="s">
        <v>346</v>
      </c>
      <c r="C14" s="67">
        <f>'Section 12 data'!$J$30</f>
        <v>0</v>
      </c>
      <c r="D14" s="85">
        <f>'Section 12 data'!$K$30</f>
        <v>93.438000000000002</v>
      </c>
      <c r="E14" s="201">
        <f>'Section 12 data'!$L$30</f>
        <v>39.79</v>
      </c>
      <c r="F14" s="634">
        <f t="shared" si="0"/>
        <v>93.438000000000002</v>
      </c>
    </row>
    <row r="15" spans="2:6" ht="15" customHeight="1" x14ac:dyDescent="0.2">
      <c r="B15" s="78" t="s">
        <v>347</v>
      </c>
      <c r="C15" s="67">
        <f>'Section 12 data'!$J$31</f>
        <v>0</v>
      </c>
      <c r="D15" s="85">
        <f>'Section 12 data'!$K$31</f>
        <v>158.285</v>
      </c>
      <c r="E15" s="201">
        <f>'Section 12 data'!$L$31</f>
        <v>44.31</v>
      </c>
      <c r="F15" s="634">
        <f t="shared" si="0"/>
        <v>158.285</v>
      </c>
    </row>
    <row r="16" spans="2:6" ht="15" customHeight="1" x14ac:dyDescent="0.2">
      <c r="B16" s="78" t="s">
        <v>270</v>
      </c>
      <c r="C16" s="67">
        <f>'Section 12 data'!$J$32</f>
        <v>0</v>
      </c>
      <c r="D16" s="85">
        <f>'Section 12 data'!$K$32</f>
        <v>49.395000000000003</v>
      </c>
      <c r="E16" s="201">
        <f>'Section 12 data'!$L$32</f>
        <v>88.15</v>
      </c>
      <c r="F16" s="634">
        <f t="shared" si="0"/>
        <v>49.395000000000003</v>
      </c>
    </row>
    <row r="17" spans="2:6" ht="15" customHeight="1" x14ac:dyDescent="0.2">
      <c r="B17" s="86" t="s">
        <v>80</v>
      </c>
      <c r="C17" s="87">
        <f>'Table 14'!C21</f>
        <v>27.795000000000002</v>
      </c>
      <c r="D17" s="87">
        <f>'Table 14'!D21</f>
        <v>703.99400000000003</v>
      </c>
      <c r="E17" s="317">
        <f>'Table 14'!E21</f>
        <v>17.399999999999999</v>
      </c>
      <c r="F17" s="87">
        <f t="shared" si="0"/>
        <v>731.78899999999999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AE0B4215-2B53-4208-B592-33817258A9F6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8">
        <f>'Section 12 data'!$R$13</f>
        <v>53.307000000000002</v>
      </c>
      <c r="E8" s="201">
        <f>'Section 12 data'!$S$13</f>
        <v>70.819999999999993</v>
      </c>
      <c r="F8" s="634">
        <f>SUM(C8,D8)</f>
        <v>53.307000000000002</v>
      </c>
    </row>
    <row r="9" spans="2:6" ht="15" customHeight="1" x14ac:dyDescent="0.2">
      <c r="B9" s="82" t="s">
        <v>335</v>
      </c>
      <c r="C9" s="67">
        <f>'Section 12 data'!$Q$14</f>
        <v>9.609</v>
      </c>
      <c r="D9" s="638">
        <f>'Section 12 data'!$R$14</f>
        <v>1755.912</v>
      </c>
      <c r="E9" s="201">
        <f>'Section 12 data'!$S$14</f>
        <v>23.12</v>
      </c>
      <c r="F9" s="634">
        <f t="shared" ref="F9:F15" si="0">SUM(C9,D9)</f>
        <v>1765.521</v>
      </c>
    </row>
    <row r="10" spans="2:6" ht="15" customHeight="1" x14ac:dyDescent="0.2">
      <c r="B10" s="81" t="s">
        <v>336</v>
      </c>
      <c r="C10" s="67">
        <f>'Section 12 data'!$Q$15</f>
        <v>1.724</v>
      </c>
      <c r="D10" s="638">
        <f>'Section 12 data'!$R$15</f>
        <v>992.97699999999998</v>
      </c>
      <c r="E10" s="201">
        <f>'Section 12 data'!$S$15</f>
        <v>28.127652912012486</v>
      </c>
      <c r="F10" s="634">
        <f t="shared" si="0"/>
        <v>994.70100000000002</v>
      </c>
    </row>
    <row r="11" spans="2:6" ht="15" customHeight="1" x14ac:dyDescent="0.2">
      <c r="B11" s="81" t="s">
        <v>337</v>
      </c>
      <c r="C11" s="67">
        <f>'Section 12 data'!$Q$16</f>
        <v>140.267</v>
      </c>
      <c r="D11" s="638">
        <f>'Section 12 data'!$R$16</f>
        <v>495.69499999999999</v>
      </c>
      <c r="E11" s="201">
        <f>'Section 12 data'!$S$16</f>
        <v>28.505896394955272</v>
      </c>
      <c r="F11" s="634">
        <f t="shared" si="0"/>
        <v>635.96199999999999</v>
      </c>
    </row>
    <row r="12" spans="2:6" ht="15" customHeight="1" x14ac:dyDescent="0.2">
      <c r="B12" s="81" t="s">
        <v>338</v>
      </c>
      <c r="C12" s="67">
        <f>'Section 12 data'!$Q$17</f>
        <v>161.81200000000001</v>
      </c>
      <c r="D12" s="638">
        <f>'Section 12 data'!$R$17</f>
        <v>196.94</v>
      </c>
      <c r="E12" s="201">
        <f>'Section 12 data'!$S$17</f>
        <v>27.88</v>
      </c>
      <c r="F12" s="634">
        <f t="shared" si="0"/>
        <v>358.75200000000001</v>
      </c>
    </row>
    <row r="13" spans="2:6" ht="15" customHeight="1" x14ac:dyDescent="0.2">
      <c r="B13" s="81" t="s">
        <v>339</v>
      </c>
      <c r="C13" s="67">
        <f>'Section 12 data'!$Q$18</f>
        <v>9.8520000000000003</v>
      </c>
      <c r="D13" s="638">
        <f>'Section 12 data'!$R$18</f>
        <v>107.774</v>
      </c>
      <c r="E13" s="201">
        <f>'Section 12 data'!$S$18</f>
        <v>37.75</v>
      </c>
      <c r="F13" s="634">
        <f t="shared" si="0"/>
        <v>117.626</v>
      </c>
    </row>
    <row r="14" spans="2:6" ht="15" customHeight="1" x14ac:dyDescent="0.2">
      <c r="B14" s="81" t="s">
        <v>268</v>
      </c>
      <c r="C14" s="67">
        <f>'Section 12 data'!$Q$19</f>
        <v>7.4560000000000004</v>
      </c>
      <c r="D14" s="638">
        <f>'Section 12 data'!$R$19</f>
        <v>34.773000000000003</v>
      </c>
      <c r="E14" s="201">
        <f>'Section 12 data'!$S$19</f>
        <v>56.279999999999994</v>
      </c>
      <c r="F14" s="634">
        <f t="shared" si="0"/>
        <v>42.229000000000006</v>
      </c>
    </row>
    <row r="15" spans="2:6" ht="15" customHeight="1" x14ac:dyDescent="0.2">
      <c r="B15" s="83" t="s">
        <v>80</v>
      </c>
      <c r="C15" s="639">
        <f>'Table 17'!C21</f>
        <v>330.72</v>
      </c>
      <c r="D15" s="639">
        <f>'Table 17'!D21</f>
        <v>3637.3789999999999</v>
      </c>
      <c r="E15" s="317">
        <f>'Table 17'!E21</f>
        <v>15.84</v>
      </c>
      <c r="F15" s="640">
        <f t="shared" si="0"/>
        <v>3968.0990000000002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E809AD7-9602-4C2B-BBF7-3F22A423B3E5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5">
        <f>'Section 12 data'!$Q$24</f>
        <v>0</v>
      </c>
      <c r="D8" s="636">
        <f>'Section 12 data'!$R$24</f>
        <v>159.25800000000001</v>
      </c>
      <c r="E8" s="201">
        <f>'Section 12 data'!$S$24</f>
        <v>60.12</v>
      </c>
      <c r="F8" s="637">
        <f>SUM(C8,D8)</f>
        <v>159.25800000000001</v>
      </c>
    </row>
    <row r="9" spans="2:6" ht="15" customHeight="1" x14ac:dyDescent="0.2">
      <c r="B9" s="79" t="s">
        <v>341</v>
      </c>
      <c r="C9" s="635">
        <f>'Section 12 data'!$Q$25</f>
        <v>11.334</v>
      </c>
      <c r="D9" s="636">
        <f>'Section 12 data'!$R$25</f>
        <v>1269.3409999999999</v>
      </c>
      <c r="E9" s="201">
        <f>'Section 12 data'!$S$25</f>
        <v>19.97</v>
      </c>
      <c r="F9" s="637">
        <f t="shared" ref="F9:F17" si="0">SUM(C9,D9)</f>
        <v>1280.675</v>
      </c>
    </row>
    <row r="10" spans="2:6" ht="15" customHeight="1" x14ac:dyDescent="0.2">
      <c r="B10" s="80" t="s">
        <v>342</v>
      </c>
      <c r="C10" s="635">
        <f>'Section 12 data'!$Q$26</f>
        <v>267.65499999999997</v>
      </c>
      <c r="D10" s="636">
        <f>'Section 12 data'!$R$26</f>
        <v>1064.9749999999999</v>
      </c>
      <c r="E10" s="201">
        <f>'Section 12 data'!$S$26</f>
        <v>35.71</v>
      </c>
      <c r="F10" s="637">
        <f t="shared" si="0"/>
        <v>1332.6299999999999</v>
      </c>
    </row>
    <row r="11" spans="2:6" ht="15" customHeight="1" x14ac:dyDescent="0.2">
      <c r="B11" s="78" t="s">
        <v>343</v>
      </c>
      <c r="C11" s="635">
        <f>'Section 12 data'!$Q$27</f>
        <v>50.335999999999999</v>
      </c>
      <c r="D11" s="636">
        <f>'Section 12 data'!$R$27</f>
        <v>400.97800000000001</v>
      </c>
      <c r="E11" s="201">
        <f>'Section 12 data'!$S$27</f>
        <v>29.52</v>
      </c>
      <c r="F11" s="637">
        <f t="shared" si="0"/>
        <v>451.31400000000002</v>
      </c>
    </row>
    <row r="12" spans="2:6" ht="15" customHeight="1" x14ac:dyDescent="0.2">
      <c r="B12" s="78" t="s">
        <v>344</v>
      </c>
      <c r="C12" s="635">
        <f>'Section 12 data'!$Q$28</f>
        <v>1.0509999999999999</v>
      </c>
      <c r="D12" s="636">
        <f>'Section 12 data'!$R$28</f>
        <v>531.51800000000003</v>
      </c>
      <c r="E12" s="201">
        <f>'Section 12 data'!$S$28</f>
        <v>29.79</v>
      </c>
      <c r="F12" s="637">
        <f t="shared" si="0"/>
        <v>532.56900000000007</v>
      </c>
    </row>
    <row r="13" spans="2:6" ht="15" customHeight="1" x14ac:dyDescent="0.2">
      <c r="B13" s="78" t="s">
        <v>345</v>
      </c>
      <c r="C13" s="635">
        <f>'Section 12 data'!$Q$29</f>
        <v>0.34499999999999997</v>
      </c>
      <c r="D13" s="636">
        <f>'Section 12 data'!$R$29</f>
        <v>74.501999999999995</v>
      </c>
      <c r="E13" s="201">
        <f>'Section 12 data'!$S$29</f>
        <v>47.59</v>
      </c>
      <c r="F13" s="637">
        <f t="shared" si="0"/>
        <v>74.846999999999994</v>
      </c>
    </row>
    <row r="14" spans="2:6" ht="15" customHeight="1" x14ac:dyDescent="0.2">
      <c r="B14" s="78" t="s">
        <v>346</v>
      </c>
      <c r="C14" s="635">
        <f>'Section 12 data'!$Q$30</f>
        <v>0</v>
      </c>
      <c r="D14" s="636">
        <f>'Section 12 data'!$R$30</f>
        <v>75.468999999999994</v>
      </c>
      <c r="E14" s="201">
        <f>'Section 12 data'!$S$30</f>
        <v>38.840000000000003</v>
      </c>
      <c r="F14" s="637">
        <f t="shared" si="0"/>
        <v>75.468999999999994</v>
      </c>
    </row>
    <row r="15" spans="2:6" ht="15" customHeight="1" x14ac:dyDescent="0.2">
      <c r="B15" s="78" t="s">
        <v>347</v>
      </c>
      <c r="C15" s="635">
        <f>'Section 12 data'!$Q$31</f>
        <v>0</v>
      </c>
      <c r="D15" s="636">
        <f>'Section 12 data'!$R$31</f>
        <v>51.118000000000002</v>
      </c>
      <c r="E15" s="201">
        <f>'Section 12 data'!$S$31</f>
        <v>44.42</v>
      </c>
      <c r="F15" s="637">
        <f t="shared" si="0"/>
        <v>51.118000000000002</v>
      </c>
    </row>
    <row r="16" spans="2:6" ht="15" customHeight="1" x14ac:dyDescent="0.2">
      <c r="B16" s="78" t="s">
        <v>270</v>
      </c>
      <c r="C16" s="635">
        <f>'Section 12 data'!$Q$32</f>
        <v>0</v>
      </c>
      <c r="D16" s="636">
        <f>'Section 12 data'!$R$32</f>
        <v>10.218</v>
      </c>
      <c r="E16" s="201">
        <f>'Section 12 data'!$S$32</f>
        <v>88.15</v>
      </c>
      <c r="F16" s="637">
        <f t="shared" si="0"/>
        <v>10.218</v>
      </c>
    </row>
    <row r="17" spans="2:6" ht="15" customHeight="1" x14ac:dyDescent="0.2">
      <c r="B17" s="72" t="s">
        <v>80</v>
      </c>
      <c r="C17" s="87">
        <f>'Table 17'!C21</f>
        <v>330.72</v>
      </c>
      <c r="D17" s="87">
        <f>'Table 17'!D21</f>
        <v>3637.3789999999999</v>
      </c>
      <c r="E17" s="317">
        <f>'Table 17'!E21</f>
        <v>15.84</v>
      </c>
      <c r="F17" s="87">
        <f t="shared" si="0"/>
        <v>3968.0990000000002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8EF34119-F408-4784-BBA7-F4A0F592F32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93" t="s">
        <v>376</v>
      </c>
      <c r="C5" s="958" t="s">
        <v>273</v>
      </c>
      <c r="D5" s="958"/>
      <c r="E5" s="958"/>
      <c r="F5" s="950"/>
      <c r="H5" s="893" t="s">
        <v>376</v>
      </c>
      <c r="I5" s="837" t="s">
        <v>274</v>
      </c>
      <c r="J5" s="913"/>
      <c r="K5" s="913"/>
      <c r="L5" s="836"/>
    </row>
    <row r="6" spans="2:12" ht="45" customHeight="1" x14ac:dyDescent="0.2">
      <c r="B6" s="974"/>
      <c r="C6" s="13" t="s">
        <v>78</v>
      </c>
      <c r="D6" s="975" t="s">
        <v>79</v>
      </c>
      <c r="E6" s="975"/>
      <c r="F6" s="30" t="s">
        <v>275</v>
      </c>
      <c r="H6" s="974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74"/>
      <c r="C7" s="31" t="s">
        <v>81</v>
      </c>
      <c r="D7" s="31" t="s">
        <v>81</v>
      </c>
      <c r="E7" s="12" t="s">
        <v>82</v>
      </c>
      <c r="F7" s="32" t="s">
        <v>81</v>
      </c>
      <c r="H7" s="974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57">
        <f>'Section 12 data'!$C$8</f>
        <v>0.16979</v>
      </c>
      <c r="D9" s="57">
        <f>'Section 12 data'!$D$8</f>
        <v>3.5024799999999998</v>
      </c>
      <c r="E9" s="58">
        <f>'Section 12 data'!$E$8</f>
        <v>12.65</v>
      </c>
      <c r="F9" s="76">
        <f>SUM(C9,D9)</f>
        <v>3.6722699999999997</v>
      </c>
      <c r="G9" s="25"/>
      <c r="H9" s="28" t="str">
        <f>Index!$B$4</f>
        <v>Cumbria and Lancashire</v>
      </c>
      <c r="I9" s="59">
        <f>'Section 12 data'!$G$7</f>
        <v>44.848480000000002</v>
      </c>
      <c r="J9" s="60">
        <f>'Section 12 data'!$G$5</f>
        <v>76.154820000000001</v>
      </c>
      <c r="K9" s="43">
        <f>IF(I9=0,0,100*F9/I9)</f>
        <v>8.1881704798022135</v>
      </c>
      <c r="L9" s="61">
        <f>IF(J9=0,0,100*F9/J9)</f>
        <v>4.8221110627009551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5725CA9-E1D2-43EA-BF89-F6297FCEBB70}">
            <xm:f>Sheet1!$D$5</xm:f>
            <xm:f>Sheet1!$E$5</xm:f>
            <x14:dxf>
              <numFmt numFmtId="174" formatCode="&quot;&lt; 0.1&quot;"/>
            </x14:dxf>
          </x14:cfRule>
          <xm:sqref>C9:D9 F9 I9:L9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93" t="s">
        <v>376</v>
      </c>
      <c r="C5" s="958" t="s">
        <v>281</v>
      </c>
      <c r="D5" s="958"/>
      <c r="E5" s="958"/>
      <c r="F5" s="950"/>
      <c r="G5" s="25"/>
      <c r="H5" s="893" t="s">
        <v>376</v>
      </c>
      <c r="I5" s="837" t="s">
        <v>282</v>
      </c>
      <c r="J5" s="913"/>
      <c r="K5" s="913"/>
      <c r="L5" s="836"/>
    </row>
    <row r="6" spans="2:12" ht="45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76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76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12 data'!$J$8</f>
        <v>27.795000000000002</v>
      </c>
      <c r="D9" s="67">
        <f>'Section 12 data'!$K$8</f>
        <v>703.99400000000003</v>
      </c>
      <c r="E9" s="58">
        <f>'Section 12 data'!$L$8</f>
        <v>17.399999999999999</v>
      </c>
      <c r="F9" s="77">
        <f>SUM(C9,D9)</f>
        <v>731.78899999999999</v>
      </c>
      <c r="G9" s="25"/>
      <c r="H9" s="28" t="str">
        <f>Index!$B$4</f>
        <v>Cumbria and Lancashire</v>
      </c>
      <c r="I9" s="68">
        <f>'Section 12 data'!$N$7</f>
        <v>7725.7210000000005</v>
      </c>
      <c r="J9" s="43">
        <f>'Section 12 data'!$N$5</f>
        <v>16572.267</v>
      </c>
      <c r="K9" s="68">
        <f>IF(I9=0,0,100*F9/I9)</f>
        <v>9.4721126999020537</v>
      </c>
      <c r="L9" s="43">
        <f>IF(J9=0,0,100*F9/J9)</f>
        <v>4.41574468960704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4C967C1-0590-4B15-B6B8-631254DFEBB5}">
            <xm:f>Sheet1!$D$4</xm:f>
            <xm:f>Sheet1!$E$4</xm:f>
            <x14:dxf>
              <numFmt numFmtId="173" formatCode="&quot;&lt; 1&quot;"/>
            </x14:dxf>
          </x14:cfRule>
          <xm:sqref>K9:L9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93" t="s">
        <v>380</v>
      </c>
      <c r="C5" s="958" t="s">
        <v>283</v>
      </c>
      <c r="D5" s="958"/>
      <c r="E5" s="958"/>
      <c r="F5" s="950"/>
      <c r="G5" s="25"/>
      <c r="H5" s="893" t="s">
        <v>380</v>
      </c>
      <c r="I5" s="837" t="s">
        <v>284</v>
      </c>
      <c r="J5" s="913"/>
      <c r="K5" s="913"/>
      <c r="L5" s="836"/>
    </row>
    <row r="6" spans="2:12" ht="45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76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76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12 data'!$Q$8</f>
        <v>330.72</v>
      </c>
      <c r="D9" s="67">
        <f>'Section 12 data'!$R$8</f>
        <v>3637.3789999999999</v>
      </c>
      <c r="E9" s="58">
        <f>'Section 12 data'!$S$8</f>
        <v>15.84</v>
      </c>
      <c r="F9" s="77">
        <f>SUM(C9,D9)</f>
        <v>3968.0990000000002</v>
      </c>
      <c r="G9" s="25"/>
      <c r="H9" s="28" t="str">
        <f>Index!$B$4</f>
        <v>Cumbria and Lancashire</v>
      </c>
      <c r="I9" s="68">
        <f>'Section 12 data'!$U$7</f>
        <v>49491.281999999999</v>
      </c>
      <c r="J9" s="43">
        <f>'Section 12 data'!$U$5</f>
        <v>88711.834000000003</v>
      </c>
      <c r="K9" s="43">
        <f>IF(I9=0,0,100*F9/I9)</f>
        <v>8.0177737161870244</v>
      </c>
      <c r="L9" s="61">
        <f>IF(J9=0,0,100*F9/J9)</f>
        <v>4.4730210402368638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CEFB34A-F93C-47CB-A8CB-26E3DBE74BDA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68" t="s">
        <v>267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69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13 data'!$C$13</f>
        <v>1.413E-2</v>
      </c>
      <c r="D8" s="650">
        <f>'Section 13 data'!$D$13</f>
        <v>0.64102999999999999</v>
      </c>
      <c r="E8" s="201">
        <f>'Section 13 data'!$E$13</f>
        <v>24.28</v>
      </c>
      <c r="F8" s="651">
        <f>SUM(C8,D8)</f>
        <v>0.65515999999999996</v>
      </c>
    </row>
    <row r="9" spans="2:6" ht="15" customHeight="1" x14ac:dyDescent="0.2">
      <c r="B9" s="100" t="s">
        <v>335</v>
      </c>
      <c r="C9" s="649">
        <f>'Section 13 data'!$C$14</f>
        <v>1.8769999999999998E-2</v>
      </c>
      <c r="D9" s="650">
        <f>'Section 13 data'!$D$14</f>
        <v>0.39208999999999999</v>
      </c>
      <c r="E9" s="201">
        <f>'Section 13 data'!$E$14</f>
        <v>27.48</v>
      </c>
      <c r="F9" s="651">
        <f t="shared" ref="F9:F15" si="0">SUM(C9,D9)</f>
        <v>0.41086</v>
      </c>
    </row>
    <row r="10" spans="2:6" ht="15" customHeight="1" x14ac:dyDescent="0.2">
      <c r="B10" s="99" t="s">
        <v>336</v>
      </c>
      <c r="C10" s="649">
        <f>'Section 13 data'!$C$15</f>
        <v>1.324E-2</v>
      </c>
      <c r="D10" s="650">
        <f>'Section 13 data'!$D$15</f>
        <v>0.53804999999999992</v>
      </c>
      <c r="E10" s="201">
        <f>'Section 13 data'!$E$15</f>
        <v>25.923335820947841</v>
      </c>
      <c r="F10" s="651">
        <f t="shared" si="0"/>
        <v>0.55128999999999995</v>
      </c>
    </row>
    <row r="11" spans="2:6" ht="15" customHeight="1" x14ac:dyDescent="0.2">
      <c r="B11" s="99" t="s">
        <v>337</v>
      </c>
      <c r="C11" s="649">
        <f>'Section 13 data'!$C$16</f>
        <v>2.0039999999999999E-2</v>
      </c>
      <c r="D11" s="650">
        <f>'Section 13 data'!$D$16</f>
        <v>1.2136100000000001</v>
      </c>
      <c r="E11" s="201">
        <f>'Section 13 data'!$E$16</f>
        <v>28.491734879939905</v>
      </c>
      <c r="F11" s="651">
        <f t="shared" si="0"/>
        <v>1.2336500000000001</v>
      </c>
    </row>
    <row r="12" spans="2:6" ht="15" customHeight="1" x14ac:dyDescent="0.2">
      <c r="B12" s="99" t="s">
        <v>338</v>
      </c>
      <c r="C12" s="649">
        <f>'Section 13 data'!$C$17</f>
        <v>7.690000000000001E-2</v>
      </c>
      <c r="D12" s="650">
        <f>'Section 13 data'!$D$17</f>
        <v>2.5507300000000002</v>
      </c>
      <c r="E12" s="201">
        <f>'Section 13 data'!$E$17</f>
        <v>21.12</v>
      </c>
      <c r="F12" s="651">
        <f t="shared" si="0"/>
        <v>2.6276300000000004</v>
      </c>
    </row>
    <row r="13" spans="2:6" ht="15" customHeight="1" x14ac:dyDescent="0.2">
      <c r="B13" s="99" t="s">
        <v>339</v>
      </c>
      <c r="C13" s="649">
        <f>'Section 13 data'!$C$18</f>
        <v>8.3250000000000005E-2</v>
      </c>
      <c r="D13" s="650">
        <f>'Section 13 data'!$D$18</f>
        <v>3.0428600000000001</v>
      </c>
      <c r="E13" s="201">
        <f>'Section 13 data'!$E$18</f>
        <v>17.48</v>
      </c>
      <c r="F13" s="651">
        <f t="shared" si="0"/>
        <v>3.1261100000000002</v>
      </c>
    </row>
    <row r="14" spans="2:6" ht="15" customHeight="1" x14ac:dyDescent="0.2">
      <c r="B14" s="99" t="s">
        <v>268</v>
      </c>
      <c r="C14" s="649">
        <f>'Section 13 data'!$C$19</f>
        <v>0.21590000000000001</v>
      </c>
      <c r="D14" s="650">
        <f>'Section 13 data'!$D$19</f>
        <v>1.11043</v>
      </c>
      <c r="E14" s="201">
        <f>'Section 13 data'!$E$19</f>
        <v>30.941680397670666</v>
      </c>
      <c r="F14" s="651">
        <f t="shared" si="0"/>
        <v>1.32633</v>
      </c>
    </row>
    <row r="15" spans="2:6" ht="15" customHeight="1" x14ac:dyDescent="0.2">
      <c r="B15" s="101" t="s">
        <v>80</v>
      </c>
      <c r="C15" s="102">
        <f>'Table 9'!C18</f>
        <v>0.44222</v>
      </c>
      <c r="D15" s="102">
        <f>'Table 9'!D18</f>
        <v>9.4887999999999995</v>
      </c>
      <c r="E15" s="317">
        <f>'Table 9'!E18</f>
        <v>8.6999999999999993</v>
      </c>
      <c r="F15" s="102">
        <f t="shared" si="0"/>
        <v>9.9310200000000002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2A3F29E-9081-4D75-BA8E-3EE22B11ABE3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4"/>
      <c r="B3" s="829" t="s">
        <v>681</v>
      </c>
      <c r="C3" s="832"/>
      <c r="D3" s="832"/>
      <c r="E3" s="832"/>
      <c r="F3" s="833"/>
      <c r="H3" s="829" t="s">
        <v>681</v>
      </c>
      <c r="I3" s="830"/>
      <c r="J3" s="830"/>
      <c r="K3" s="830"/>
      <c r="L3" s="830"/>
      <c r="M3" s="830"/>
      <c r="N3" s="831"/>
      <c r="P3" s="829" t="s">
        <v>681</v>
      </c>
      <c r="Q3" s="832"/>
      <c r="R3" s="832"/>
      <c r="S3" s="832"/>
      <c r="T3" s="833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481</v>
      </c>
      <c r="E4" s="286" t="s">
        <v>479</v>
      </c>
      <c r="F4" s="284" t="s">
        <v>378</v>
      </c>
      <c r="H4" s="285" t="s">
        <v>308</v>
      </c>
      <c r="I4" s="286" t="s">
        <v>379</v>
      </c>
      <c r="J4" s="283" t="s">
        <v>481</v>
      </c>
      <c r="K4" s="286" t="s">
        <v>82</v>
      </c>
      <c r="L4" s="286" t="s">
        <v>309</v>
      </c>
      <c r="M4" s="286" t="s">
        <v>479</v>
      </c>
      <c r="N4" s="287" t="s">
        <v>378</v>
      </c>
      <c r="P4" s="282" t="s">
        <v>486</v>
      </c>
      <c r="Q4" s="283" t="s">
        <v>379</v>
      </c>
      <c r="R4" s="283" t="s">
        <v>481</v>
      </c>
      <c r="S4" s="286" t="s">
        <v>479</v>
      </c>
      <c r="T4" s="284" t="s">
        <v>378</v>
      </c>
    </row>
    <row r="5" spans="1:20" x14ac:dyDescent="0.2">
      <c r="A5" s="274"/>
      <c r="B5" s="300" t="s">
        <v>105</v>
      </c>
      <c r="C5" s="301">
        <v>2013</v>
      </c>
      <c r="D5" s="290">
        <v>347.90800000000002</v>
      </c>
      <c r="E5" s="329">
        <v>4</v>
      </c>
      <c r="F5" s="337">
        <f>D5*E5</f>
        <v>1391.6320000000001</v>
      </c>
      <c r="G5" s="322"/>
      <c r="H5" s="300" t="s">
        <v>105</v>
      </c>
      <c r="I5" s="301">
        <v>2013</v>
      </c>
      <c r="J5" s="277">
        <v>7365.4930000000004</v>
      </c>
      <c r="K5" s="277">
        <v>6.38</v>
      </c>
      <c r="L5" s="329">
        <f t="shared" ref="L5:L15" si="0">(K5*J5)/100</f>
        <v>469.91845339999998</v>
      </c>
      <c r="M5" s="329">
        <v>4</v>
      </c>
      <c r="N5" s="337">
        <f>J5*M5</f>
        <v>29461.972000000002</v>
      </c>
      <c r="O5" s="322"/>
      <c r="P5" s="300" t="s">
        <v>105</v>
      </c>
      <c r="Q5" s="301">
        <v>2013</v>
      </c>
      <c r="R5" s="329">
        <f>D5+J5</f>
        <v>7713.4010000000007</v>
      </c>
      <c r="S5" s="329"/>
      <c r="T5" s="337"/>
    </row>
    <row r="6" spans="1:20" x14ac:dyDescent="0.2">
      <c r="A6" s="274"/>
      <c r="B6" s="288"/>
      <c r="C6" s="289">
        <v>2017</v>
      </c>
      <c r="D6" s="280">
        <v>373.17599999999999</v>
      </c>
      <c r="E6" s="330">
        <v>5</v>
      </c>
      <c r="F6" s="338">
        <f t="shared" ref="F6:F15" si="1">D6*E6</f>
        <v>1865.8799999999999</v>
      </c>
      <c r="G6" s="322"/>
      <c r="H6" s="333"/>
      <c r="I6" s="289">
        <v>2017</v>
      </c>
      <c r="J6" s="278">
        <v>7392.0169999999998</v>
      </c>
      <c r="K6" s="278">
        <v>6.19</v>
      </c>
      <c r="L6" s="330">
        <f t="shared" si="0"/>
        <v>457.56585230000002</v>
      </c>
      <c r="M6" s="330">
        <v>5</v>
      </c>
      <c r="N6" s="338">
        <f t="shared" ref="N6:N15" si="2">J6*M6</f>
        <v>36960.084999999999</v>
      </c>
      <c r="O6" s="322"/>
      <c r="P6" s="333"/>
      <c r="Q6" s="289">
        <v>2017</v>
      </c>
      <c r="R6" s="330">
        <f t="shared" ref="R6:R15" si="3">D6+J6</f>
        <v>7765.1930000000002</v>
      </c>
      <c r="S6" s="330"/>
      <c r="T6" s="338"/>
    </row>
    <row r="7" spans="1:20" x14ac:dyDescent="0.2">
      <c r="A7" s="274"/>
      <c r="B7" s="288"/>
      <c r="C7" s="289">
        <v>2022</v>
      </c>
      <c r="D7" s="280">
        <v>407.17399999999998</v>
      </c>
      <c r="E7" s="330">
        <v>5</v>
      </c>
      <c r="F7" s="338">
        <f t="shared" si="1"/>
        <v>2035.87</v>
      </c>
      <c r="G7" s="322"/>
      <c r="H7" s="333"/>
      <c r="I7" s="289">
        <v>2022</v>
      </c>
      <c r="J7" s="278">
        <v>7433.2039999999997</v>
      </c>
      <c r="K7" s="278">
        <v>6.06</v>
      </c>
      <c r="L7" s="330">
        <f t="shared" si="0"/>
        <v>450.45216239999996</v>
      </c>
      <c r="M7" s="330">
        <v>5</v>
      </c>
      <c r="N7" s="338">
        <f t="shared" si="2"/>
        <v>37166.019999999997</v>
      </c>
      <c r="O7" s="322"/>
      <c r="P7" s="333"/>
      <c r="Q7" s="289">
        <v>2022</v>
      </c>
      <c r="R7" s="330">
        <f t="shared" si="3"/>
        <v>7840.3779999999997</v>
      </c>
      <c r="S7" s="330"/>
      <c r="T7" s="338"/>
    </row>
    <row r="8" spans="1:20" x14ac:dyDescent="0.2">
      <c r="A8" s="274"/>
      <c r="B8" s="288"/>
      <c r="C8" s="289">
        <v>2027</v>
      </c>
      <c r="D8" s="280">
        <v>445.68</v>
      </c>
      <c r="E8" s="330">
        <v>5</v>
      </c>
      <c r="F8" s="338">
        <f t="shared" si="1"/>
        <v>2228.4</v>
      </c>
      <c r="G8" s="322"/>
      <c r="H8" s="333"/>
      <c r="I8" s="289">
        <v>2027</v>
      </c>
      <c r="J8" s="278">
        <v>8067.1239999999998</v>
      </c>
      <c r="K8" s="278">
        <v>5.8</v>
      </c>
      <c r="L8" s="330">
        <f t="shared" si="0"/>
        <v>467.893192</v>
      </c>
      <c r="M8" s="330">
        <v>5</v>
      </c>
      <c r="N8" s="338">
        <f t="shared" si="2"/>
        <v>40335.619999999995</v>
      </c>
      <c r="O8" s="322"/>
      <c r="P8" s="333"/>
      <c r="Q8" s="289">
        <v>2027</v>
      </c>
      <c r="R8" s="330">
        <f t="shared" si="3"/>
        <v>8512.8040000000001</v>
      </c>
      <c r="S8" s="330"/>
      <c r="T8" s="338"/>
    </row>
    <row r="9" spans="1:20" x14ac:dyDescent="0.2">
      <c r="A9" s="274"/>
      <c r="B9" s="288"/>
      <c r="C9" s="289">
        <v>2032</v>
      </c>
      <c r="D9" s="280">
        <v>490.56799999999998</v>
      </c>
      <c r="E9" s="330">
        <v>5</v>
      </c>
      <c r="F9" s="338">
        <f t="shared" si="1"/>
        <v>2452.84</v>
      </c>
      <c r="G9" s="322"/>
      <c r="H9" s="333"/>
      <c r="I9" s="289">
        <v>2032</v>
      </c>
      <c r="J9" s="278">
        <v>8538.0380000000005</v>
      </c>
      <c r="K9" s="278">
        <v>5.55</v>
      </c>
      <c r="L9" s="330">
        <f t="shared" si="0"/>
        <v>473.861109</v>
      </c>
      <c r="M9" s="330">
        <v>5</v>
      </c>
      <c r="N9" s="338">
        <f t="shared" si="2"/>
        <v>42690.19</v>
      </c>
      <c r="O9" s="322"/>
      <c r="P9" s="333"/>
      <c r="Q9" s="289">
        <v>2032</v>
      </c>
      <c r="R9" s="330">
        <f t="shared" si="3"/>
        <v>9028.6059999999998</v>
      </c>
      <c r="S9" s="330"/>
      <c r="T9" s="338"/>
    </row>
    <row r="10" spans="1:20" x14ac:dyDescent="0.2">
      <c r="A10" s="274"/>
      <c r="B10" s="288"/>
      <c r="C10" s="289">
        <v>2037</v>
      </c>
      <c r="D10" s="280">
        <v>535.33000000000004</v>
      </c>
      <c r="E10" s="330">
        <v>5</v>
      </c>
      <c r="F10" s="338">
        <f t="shared" si="1"/>
        <v>2676.65</v>
      </c>
      <c r="G10" s="322"/>
      <c r="H10" s="333"/>
      <c r="I10" s="289">
        <v>2037</v>
      </c>
      <c r="J10" s="278">
        <v>9266.6749999999993</v>
      </c>
      <c r="K10" s="278">
        <v>5.27</v>
      </c>
      <c r="L10" s="330">
        <f t="shared" si="0"/>
        <v>488.35377249999988</v>
      </c>
      <c r="M10" s="330">
        <v>5</v>
      </c>
      <c r="N10" s="338">
        <f t="shared" si="2"/>
        <v>46333.375</v>
      </c>
      <c r="O10" s="322"/>
      <c r="P10" s="333"/>
      <c r="Q10" s="289">
        <v>2037</v>
      </c>
      <c r="R10" s="330">
        <f t="shared" si="3"/>
        <v>9802.0049999999992</v>
      </c>
      <c r="S10" s="330"/>
      <c r="T10" s="338"/>
    </row>
    <row r="11" spans="1:20" x14ac:dyDescent="0.2">
      <c r="A11" s="274"/>
      <c r="B11" s="288"/>
      <c r="C11" s="289">
        <v>2042</v>
      </c>
      <c r="D11" s="280">
        <v>576.21799999999996</v>
      </c>
      <c r="E11" s="330">
        <v>5</v>
      </c>
      <c r="F11" s="338">
        <f t="shared" si="1"/>
        <v>2881.0899999999997</v>
      </c>
      <c r="G11" s="322"/>
      <c r="H11" s="333"/>
      <c r="I11" s="289">
        <v>2042</v>
      </c>
      <c r="J11" s="278">
        <v>9962.4030000000002</v>
      </c>
      <c r="K11" s="278">
        <v>5.01</v>
      </c>
      <c r="L11" s="330">
        <f t="shared" si="0"/>
        <v>499.11639029999998</v>
      </c>
      <c r="M11" s="330">
        <v>5</v>
      </c>
      <c r="N11" s="338">
        <f t="shared" si="2"/>
        <v>49812.014999999999</v>
      </c>
      <c r="O11" s="322"/>
      <c r="P11" s="333"/>
      <c r="Q11" s="289">
        <v>2042</v>
      </c>
      <c r="R11" s="330">
        <f t="shared" si="3"/>
        <v>10538.621000000001</v>
      </c>
      <c r="S11" s="330"/>
      <c r="T11" s="338"/>
    </row>
    <row r="12" spans="1:20" x14ac:dyDescent="0.2">
      <c r="A12" s="274"/>
      <c r="B12" s="288"/>
      <c r="C12" s="289">
        <v>2047</v>
      </c>
      <c r="D12" s="280">
        <v>583.61</v>
      </c>
      <c r="E12" s="330">
        <v>5</v>
      </c>
      <c r="F12" s="338">
        <f t="shared" si="1"/>
        <v>2918.05</v>
      </c>
      <c r="G12" s="322"/>
      <c r="H12" s="333"/>
      <c r="I12" s="289">
        <v>2047</v>
      </c>
      <c r="J12" s="278">
        <v>10538.95</v>
      </c>
      <c r="K12" s="278">
        <v>4.82</v>
      </c>
      <c r="L12" s="330">
        <f t="shared" si="0"/>
        <v>507.97739000000007</v>
      </c>
      <c r="M12" s="330">
        <v>5</v>
      </c>
      <c r="N12" s="338">
        <f t="shared" si="2"/>
        <v>52694.75</v>
      </c>
      <c r="O12" s="322"/>
      <c r="P12" s="333"/>
      <c r="Q12" s="289">
        <v>2047</v>
      </c>
      <c r="R12" s="330">
        <f t="shared" si="3"/>
        <v>11122.560000000001</v>
      </c>
      <c r="S12" s="330"/>
      <c r="T12" s="338"/>
    </row>
    <row r="13" spans="1:20" x14ac:dyDescent="0.2">
      <c r="A13" s="274"/>
      <c r="B13" s="288"/>
      <c r="C13" s="289">
        <v>2052</v>
      </c>
      <c r="D13" s="280">
        <v>618.19299999999998</v>
      </c>
      <c r="E13" s="330">
        <v>5</v>
      </c>
      <c r="F13" s="338">
        <f t="shared" si="1"/>
        <v>3090.9650000000001</v>
      </c>
      <c r="G13" s="322"/>
      <c r="H13" s="333"/>
      <c r="I13" s="289">
        <v>2052</v>
      </c>
      <c r="J13" s="278">
        <v>10895.829</v>
      </c>
      <c r="K13" s="278">
        <v>4.53</v>
      </c>
      <c r="L13" s="330">
        <f t="shared" si="0"/>
        <v>493.58105370000004</v>
      </c>
      <c r="M13" s="330">
        <v>5</v>
      </c>
      <c r="N13" s="338">
        <f t="shared" si="2"/>
        <v>54479.144999999997</v>
      </c>
      <c r="O13" s="322"/>
      <c r="P13" s="333"/>
      <c r="Q13" s="289">
        <v>2052</v>
      </c>
      <c r="R13" s="330">
        <f t="shared" si="3"/>
        <v>11514.021999999999</v>
      </c>
      <c r="S13" s="330"/>
      <c r="T13" s="338"/>
    </row>
    <row r="14" spans="1:20" x14ac:dyDescent="0.2">
      <c r="A14" s="274"/>
      <c r="B14" s="288"/>
      <c r="C14" s="289">
        <v>2057</v>
      </c>
      <c r="D14" s="280">
        <v>645.10599999999999</v>
      </c>
      <c r="E14" s="330">
        <v>5</v>
      </c>
      <c r="F14" s="338">
        <f t="shared" si="1"/>
        <v>3225.5299999999997</v>
      </c>
      <c r="G14" s="322"/>
      <c r="H14" s="333"/>
      <c r="I14" s="289">
        <v>2057</v>
      </c>
      <c r="J14" s="278">
        <v>11436.517</v>
      </c>
      <c r="K14" s="278">
        <v>4.42</v>
      </c>
      <c r="L14" s="330">
        <f t="shared" si="0"/>
        <v>505.49405139999993</v>
      </c>
      <c r="M14" s="330">
        <v>5</v>
      </c>
      <c r="N14" s="338">
        <f t="shared" si="2"/>
        <v>57182.584999999999</v>
      </c>
      <c r="O14" s="322"/>
      <c r="P14" s="333"/>
      <c r="Q14" s="289">
        <v>2057</v>
      </c>
      <c r="R14" s="330">
        <f t="shared" si="3"/>
        <v>12081.623</v>
      </c>
      <c r="S14" s="330"/>
      <c r="T14" s="338"/>
    </row>
    <row r="15" spans="1:20" ht="13.5" thickBot="1" x14ac:dyDescent="0.25">
      <c r="A15" s="274"/>
      <c r="B15" s="293"/>
      <c r="C15" s="294">
        <v>2062</v>
      </c>
      <c r="D15" s="295">
        <v>669.39599999999996</v>
      </c>
      <c r="E15" s="331">
        <v>5</v>
      </c>
      <c r="F15" s="339">
        <f t="shared" si="1"/>
        <v>3346.9799999999996</v>
      </c>
      <c r="G15" s="322"/>
      <c r="H15" s="334"/>
      <c r="I15" s="294">
        <v>2062</v>
      </c>
      <c r="J15" s="335">
        <v>11885.878000000001</v>
      </c>
      <c r="K15" s="335">
        <v>4.3499999999999996</v>
      </c>
      <c r="L15" s="331">
        <f t="shared" si="0"/>
        <v>517.03569299999992</v>
      </c>
      <c r="M15" s="331">
        <v>5</v>
      </c>
      <c r="N15" s="339">
        <f t="shared" si="2"/>
        <v>59429.39</v>
      </c>
      <c r="O15" s="322"/>
      <c r="P15" s="334"/>
      <c r="Q15" s="294">
        <v>2062</v>
      </c>
      <c r="R15" s="331">
        <f t="shared" si="3"/>
        <v>12555.274000000001</v>
      </c>
      <c r="S15" s="331"/>
      <c r="T15" s="339"/>
    </row>
    <row r="16" spans="1:20" x14ac:dyDescent="0.2">
      <c r="A16" s="274"/>
      <c r="B16" s="298"/>
      <c r="C16" s="299"/>
      <c r="D16" s="280"/>
      <c r="E16" s="280"/>
      <c r="F16" s="275"/>
      <c r="G16" s="322"/>
      <c r="H16" s="336"/>
      <c r="I16" s="299"/>
      <c r="J16" s="280"/>
      <c r="K16" s="280"/>
      <c r="L16" s="280"/>
      <c r="M16" s="280"/>
      <c r="N16" s="275"/>
      <c r="O16" s="322"/>
      <c r="P16" s="336"/>
      <c r="Q16" s="299"/>
      <c r="R16" s="280"/>
      <c r="S16" s="280"/>
      <c r="T16" s="275"/>
    </row>
    <row r="17" spans="1:20" ht="13.5" thickBot="1" x14ac:dyDescent="0.25"/>
    <row r="18" spans="1:20" ht="15" x14ac:dyDescent="0.2">
      <c r="A18" s="274"/>
      <c r="B18" s="829" t="s">
        <v>682</v>
      </c>
      <c r="C18" s="834"/>
      <c r="D18" s="834"/>
      <c r="E18" s="834"/>
      <c r="F18" s="835"/>
      <c r="H18" s="829" t="s">
        <v>682</v>
      </c>
      <c r="I18" s="830"/>
      <c r="J18" s="830"/>
      <c r="K18" s="830"/>
      <c r="L18" s="830"/>
      <c r="M18" s="830"/>
      <c r="N18" s="831"/>
      <c r="P18" s="829" t="s">
        <v>682</v>
      </c>
      <c r="Q18" s="834"/>
      <c r="R18" s="834"/>
      <c r="S18" s="834"/>
      <c r="T18" s="835"/>
    </row>
    <row r="19" spans="1:20" ht="13.5" thickBot="1" x14ac:dyDescent="0.25">
      <c r="A19" s="274"/>
      <c r="B19" s="282" t="s">
        <v>78</v>
      </c>
      <c r="C19" s="283" t="s">
        <v>480</v>
      </c>
      <c r="D19" s="283" t="s">
        <v>377</v>
      </c>
      <c r="E19" s="286" t="s">
        <v>479</v>
      </c>
      <c r="F19" s="284" t="s">
        <v>378</v>
      </c>
      <c r="H19" s="285" t="s">
        <v>308</v>
      </c>
      <c r="I19" s="283" t="s">
        <v>480</v>
      </c>
      <c r="J19" s="283" t="s">
        <v>377</v>
      </c>
      <c r="K19" s="286" t="s">
        <v>82</v>
      </c>
      <c r="L19" s="286" t="s">
        <v>309</v>
      </c>
      <c r="M19" s="286" t="s">
        <v>479</v>
      </c>
      <c r="N19" s="287" t="s">
        <v>378</v>
      </c>
      <c r="P19" s="282" t="s">
        <v>486</v>
      </c>
      <c r="Q19" s="283" t="s">
        <v>480</v>
      </c>
      <c r="R19" s="283" t="s">
        <v>377</v>
      </c>
      <c r="S19" s="286" t="s">
        <v>479</v>
      </c>
      <c r="T19" s="284" t="s">
        <v>378</v>
      </c>
    </row>
    <row r="20" spans="1:20" x14ac:dyDescent="0.2">
      <c r="A20" s="274"/>
      <c r="B20" s="300" t="s">
        <v>105</v>
      </c>
      <c r="C20" s="301" t="s">
        <v>331</v>
      </c>
      <c r="D20" s="290">
        <v>363.33499999999998</v>
      </c>
      <c r="E20" s="329">
        <v>4</v>
      </c>
      <c r="F20" s="337">
        <f>D20*E20</f>
        <v>1453.34</v>
      </c>
      <c r="H20" s="300" t="s">
        <v>105</v>
      </c>
      <c r="I20" s="301" t="s">
        <v>331</v>
      </c>
      <c r="J20" s="291">
        <v>7396.8040000000001</v>
      </c>
      <c r="K20" s="291">
        <v>6.2</v>
      </c>
      <c r="L20" s="329">
        <f t="shared" ref="L20:L30" si="4">(K20*J20)/100</f>
        <v>458.60184800000002</v>
      </c>
      <c r="M20" s="329">
        <v>4</v>
      </c>
      <c r="N20" s="337">
        <f>J20*M20</f>
        <v>29587.216</v>
      </c>
      <c r="P20" s="300" t="s">
        <v>105</v>
      </c>
      <c r="Q20" s="301" t="s">
        <v>331</v>
      </c>
      <c r="R20" s="329">
        <f>D20+J20</f>
        <v>7760.1390000000001</v>
      </c>
      <c r="S20" s="329">
        <v>4</v>
      </c>
      <c r="T20" s="337">
        <f>R20*S20</f>
        <v>31040.556</v>
      </c>
    </row>
    <row r="21" spans="1:20" x14ac:dyDescent="0.2">
      <c r="A21" s="274"/>
      <c r="B21" s="288"/>
      <c r="C21" s="289" t="s">
        <v>222</v>
      </c>
      <c r="D21" s="280">
        <v>393.03</v>
      </c>
      <c r="E21" s="330">
        <v>5</v>
      </c>
      <c r="F21" s="338">
        <f t="shared" ref="F21:F30" si="5">D21*E21</f>
        <v>1965.1499999999999</v>
      </c>
      <c r="H21" s="288"/>
      <c r="I21" s="289" t="s">
        <v>222</v>
      </c>
      <c r="J21" s="276">
        <v>7432.692</v>
      </c>
      <c r="K21" s="276">
        <v>5.95</v>
      </c>
      <c r="L21" s="330">
        <f t="shared" si="4"/>
        <v>442.24517400000002</v>
      </c>
      <c r="M21" s="330">
        <v>5</v>
      </c>
      <c r="N21" s="338">
        <f t="shared" ref="N21:N30" si="6">J21*M21</f>
        <v>37163.46</v>
      </c>
      <c r="P21" s="288"/>
      <c r="Q21" s="289" t="s">
        <v>222</v>
      </c>
      <c r="R21" s="330">
        <f t="shared" ref="R21:R30" si="7">D21+J21</f>
        <v>7825.7219999999998</v>
      </c>
      <c r="S21" s="330">
        <v>5</v>
      </c>
      <c r="T21" s="338">
        <f t="shared" ref="T21:T30" si="8">R21*S21</f>
        <v>39128.61</v>
      </c>
    </row>
    <row r="22" spans="1:20" x14ac:dyDescent="0.2">
      <c r="A22" s="274"/>
      <c r="B22" s="288"/>
      <c r="C22" s="289" t="s">
        <v>225</v>
      </c>
      <c r="D22" s="280">
        <v>429.803</v>
      </c>
      <c r="E22" s="330">
        <v>5</v>
      </c>
      <c r="F22" s="338">
        <f t="shared" si="5"/>
        <v>2149.0149999999999</v>
      </c>
      <c r="H22" s="288"/>
      <c r="I22" s="289" t="s">
        <v>225</v>
      </c>
      <c r="J22" s="276">
        <v>7809.183</v>
      </c>
      <c r="K22" s="276">
        <v>5.9</v>
      </c>
      <c r="L22" s="330">
        <f t="shared" si="4"/>
        <v>460.74179700000002</v>
      </c>
      <c r="M22" s="330">
        <v>5</v>
      </c>
      <c r="N22" s="338">
        <f t="shared" si="6"/>
        <v>39045.915000000001</v>
      </c>
      <c r="P22" s="288"/>
      <c r="Q22" s="289" t="s">
        <v>225</v>
      </c>
      <c r="R22" s="330">
        <f t="shared" si="7"/>
        <v>8238.9860000000008</v>
      </c>
      <c r="S22" s="330">
        <v>5</v>
      </c>
      <c r="T22" s="338">
        <f t="shared" si="8"/>
        <v>41194.930000000008</v>
      </c>
    </row>
    <row r="23" spans="1:20" x14ac:dyDescent="0.2">
      <c r="A23" s="274"/>
      <c r="B23" s="288"/>
      <c r="C23" s="289" t="s">
        <v>226</v>
      </c>
      <c r="D23" s="280">
        <v>472.221</v>
      </c>
      <c r="E23" s="330">
        <v>5</v>
      </c>
      <c r="F23" s="338">
        <f t="shared" si="5"/>
        <v>2361.105</v>
      </c>
      <c r="H23" s="288"/>
      <c r="I23" s="289" t="s">
        <v>226</v>
      </c>
      <c r="J23" s="276">
        <v>8370.5300000000007</v>
      </c>
      <c r="K23" s="276">
        <v>5.63</v>
      </c>
      <c r="L23" s="330">
        <f t="shared" si="4"/>
        <v>471.26083900000003</v>
      </c>
      <c r="M23" s="330">
        <v>5</v>
      </c>
      <c r="N23" s="338">
        <f t="shared" si="6"/>
        <v>41852.65</v>
      </c>
      <c r="P23" s="288"/>
      <c r="Q23" s="289" t="s">
        <v>226</v>
      </c>
      <c r="R23" s="330">
        <f t="shared" si="7"/>
        <v>8842.7510000000002</v>
      </c>
      <c r="S23" s="330">
        <v>5</v>
      </c>
      <c r="T23" s="338">
        <f t="shared" si="8"/>
        <v>44213.755000000005</v>
      </c>
    </row>
    <row r="24" spans="1:20" x14ac:dyDescent="0.2">
      <c r="A24" s="274"/>
      <c r="B24" s="288"/>
      <c r="C24" s="289" t="s">
        <v>227</v>
      </c>
      <c r="D24" s="280">
        <v>517.63300000000004</v>
      </c>
      <c r="E24" s="330">
        <v>5</v>
      </c>
      <c r="F24" s="338">
        <f t="shared" si="5"/>
        <v>2588.165</v>
      </c>
      <c r="H24" s="288"/>
      <c r="I24" s="289" t="s">
        <v>227</v>
      </c>
      <c r="J24" s="276">
        <v>9007.4189999999999</v>
      </c>
      <c r="K24" s="276">
        <v>5.35</v>
      </c>
      <c r="L24" s="330">
        <f t="shared" si="4"/>
        <v>481.89691649999992</v>
      </c>
      <c r="M24" s="330">
        <v>5</v>
      </c>
      <c r="N24" s="338">
        <f t="shared" si="6"/>
        <v>45037.095000000001</v>
      </c>
      <c r="P24" s="288"/>
      <c r="Q24" s="289" t="s">
        <v>227</v>
      </c>
      <c r="R24" s="330">
        <f t="shared" si="7"/>
        <v>9525.0519999999997</v>
      </c>
      <c r="S24" s="330">
        <v>5</v>
      </c>
      <c r="T24" s="338">
        <f t="shared" si="8"/>
        <v>47625.259999999995</v>
      </c>
    </row>
    <row r="25" spans="1:20" x14ac:dyDescent="0.2">
      <c r="A25" s="274"/>
      <c r="B25" s="288"/>
      <c r="C25" s="289" t="s">
        <v>228</v>
      </c>
      <c r="D25" s="280">
        <v>561.01400000000001</v>
      </c>
      <c r="E25" s="330">
        <v>5</v>
      </c>
      <c r="F25" s="338">
        <f t="shared" si="5"/>
        <v>2805.07</v>
      </c>
      <c r="H25" s="288"/>
      <c r="I25" s="289" t="s">
        <v>228</v>
      </c>
      <c r="J25" s="276">
        <v>9683.0840000000007</v>
      </c>
      <c r="K25" s="276">
        <v>5.1100000000000003</v>
      </c>
      <c r="L25" s="330">
        <f t="shared" si="4"/>
        <v>494.80559240000008</v>
      </c>
      <c r="M25" s="330">
        <v>5</v>
      </c>
      <c r="N25" s="338">
        <f t="shared" si="6"/>
        <v>48415.420000000006</v>
      </c>
      <c r="P25" s="288"/>
      <c r="Q25" s="289" t="s">
        <v>228</v>
      </c>
      <c r="R25" s="330">
        <f t="shared" si="7"/>
        <v>10244.098</v>
      </c>
      <c r="S25" s="330">
        <v>5</v>
      </c>
      <c r="T25" s="338">
        <f t="shared" si="8"/>
        <v>51220.49</v>
      </c>
    </row>
    <row r="26" spans="1:20" x14ac:dyDescent="0.2">
      <c r="A26" s="274"/>
      <c r="B26" s="288"/>
      <c r="C26" s="289" t="s">
        <v>332</v>
      </c>
      <c r="D26" s="280">
        <v>586.93899999999996</v>
      </c>
      <c r="E26" s="330">
        <v>5</v>
      </c>
      <c r="F26" s="338">
        <f t="shared" si="5"/>
        <v>2934.6949999999997</v>
      </c>
      <c r="H26" s="288"/>
      <c r="I26" s="289" t="s">
        <v>332</v>
      </c>
      <c r="J26" s="276">
        <v>10337.073</v>
      </c>
      <c r="K26" s="276">
        <v>4.87</v>
      </c>
      <c r="L26" s="330">
        <f t="shared" si="4"/>
        <v>503.41545510000003</v>
      </c>
      <c r="M26" s="330">
        <v>5</v>
      </c>
      <c r="N26" s="338">
        <f t="shared" si="6"/>
        <v>51685.365000000005</v>
      </c>
      <c r="P26" s="288"/>
      <c r="Q26" s="289" t="s">
        <v>332</v>
      </c>
      <c r="R26" s="330">
        <f t="shared" si="7"/>
        <v>10924.012000000001</v>
      </c>
      <c r="S26" s="330">
        <v>5</v>
      </c>
      <c r="T26" s="338">
        <f t="shared" si="8"/>
        <v>54620.060000000005</v>
      </c>
    </row>
    <row r="27" spans="1:20" x14ac:dyDescent="0.2">
      <c r="A27" s="274"/>
      <c r="B27" s="288"/>
      <c r="C27" s="289" t="s">
        <v>333</v>
      </c>
      <c r="D27" s="280">
        <v>605.56399999999996</v>
      </c>
      <c r="E27" s="330">
        <v>5</v>
      </c>
      <c r="F27" s="338">
        <f t="shared" si="5"/>
        <v>3027.8199999999997</v>
      </c>
      <c r="H27" s="288"/>
      <c r="I27" s="289" t="s">
        <v>333</v>
      </c>
      <c r="J27" s="276">
        <v>10705.096</v>
      </c>
      <c r="K27" s="276">
        <v>4.55</v>
      </c>
      <c r="L27" s="330">
        <f t="shared" si="4"/>
        <v>487.08186799999999</v>
      </c>
      <c r="M27" s="330">
        <v>5</v>
      </c>
      <c r="N27" s="338">
        <f t="shared" si="6"/>
        <v>53525.479999999996</v>
      </c>
      <c r="P27" s="288"/>
      <c r="Q27" s="289" t="s">
        <v>333</v>
      </c>
      <c r="R27" s="330">
        <f t="shared" si="7"/>
        <v>11310.66</v>
      </c>
      <c r="S27" s="330">
        <v>5</v>
      </c>
      <c r="T27" s="338">
        <f t="shared" si="8"/>
        <v>56553.3</v>
      </c>
    </row>
    <row r="28" spans="1:20" x14ac:dyDescent="0.2">
      <c r="A28" s="274"/>
      <c r="B28" s="288"/>
      <c r="C28" s="289" t="s">
        <v>231</v>
      </c>
      <c r="D28" s="280">
        <v>636.58799999999997</v>
      </c>
      <c r="E28" s="330">
        <v>5</v>
      </c>
      <c r="F28" s="338">
        <f t="shared" si="5"/>
        <v>3182.9399999999996</v>
      </c>
      <c r="H28" s="288"/>
      <c r="I28" s="289" t="s">
        <v>231</v>
      </c>
      <c r="J28" s="276">
        <v>11223.986000000001</v>
      </c>
      <c r="K28" s="276">
        <v>4.46</v>
      </c>
      <c r="L28" s="330">
        <f t="shared" si="4"/>
        <v>500.58977560000005</v>
      </c>
      <c r="M28" s="330">
        <v>5</v>
      </c>
      <c r="N28" s="338">
        <f t="shared" si="6"/>
        <v>56119.930000000008</v>
      </c>
      <c r="P28" s="288"/>
      <c r="Q28" s="289" t="s">
        <v>231</v>
      </c>
      <c r="R28" s="330">
        <f t="shared" si="7"/>
        <v>11860.574000000001</v>
      </c>
      <c r="S28" s="330">
        <v>5</v>
      </c>
      <c r="T28" s="338">
        <f t="shared" si="8"/>
        <v>59302.87</v>
      </c>
    </row>
    <row r="29" spans="1:20" x14ac:dyDescent="0.2">
      <c r="A29" s="274"/>
      <c r="B29" s="288"/>
      <c r="C29" s="289" t="s">
        <v>232</v>
      </c>
      <c r="D29" s="280">
        <v>661.85599999999999</v>
      </c>
      <c r="E29" s="330">
        <v>5</v>
      </c>
      <c r="F29" s="338">
        <f t="shared" si="5"/>
        <v>3309.2799999999997</v>
      </c>
      <c r="H29" s="288"/>
      <c r="I29" s="289" t="s">
        <v>232</v>
      </c>
      <c r="J29" s="276">
        <v>11700.843000000001</v>
      </c>
      <c r="K29" s="276">
        <v>4.38</v>
      </c>
      <c r="L29" s="330">
        <f t="shared" si="4"/>
        <v>512.49692340000001</v>
      </c>
      <c r="M29" s="330">
        <v>5</v>
      </c>
      <c r="N29" s="338">
        <f t="shared" si="6"/>
        <v>58504.215000000004</v>
      </c>
      <c r="P29" s="288"/>
      <c r="Q29" s="289" t="s">
        <v>232</v>
      </c>
      <c r="R29" s="330">
        <f t="shared" si="7"/>
        <v>12362.699000000001</v>
      </c>
      <c r="S29" s="330">
        <v>5</v>
      </c>
      <c r="T29" s="338">
        <f t="shared" si="8"/>
        <v>61813.495000000003</v>
      </c>
    </row>
    <row r="30" spans="1:20" ht="13.5" thickBot="1" x14ac:dyDescent="0.25">
      <c r="A30" s="274"/>
      <c r="B30" s="293"/>
      <c r="C30" s="294" t="s">
        <v>233</v>
      </c>
      <c r="D30" s="295">
        <v>686.851</v>
      </c>
      <c r="E30" s="331">
        <v>5</v>
      </c>
      <c r="F30" s="339">
        <f t="shared" si="5"/>
        <v>3434.2550000000001</v>
      </c>
      <c r="H30" s="293"/>
      <c r="I30" s="294" t="s">
        <v>233</v>
      </c>
      <c r="J30" s="296">
        <v>12108.585999999999</v>
      </c>
      <c r="K30" s="296">
        <v>4.34</v>
      </c>
      <c r="L30" s="331">
        <f t="shared" si="4"/>
        <v>525.51263239999992</v>
      </c>
      <c r="M30" s="331">
        <v>5</v>
      </c>
      <c r="N30" s="339">
        <f t="shared" si="6"/>
        <v>60542.929999999993</v>
      </c>
      <c r="P30" s="293"/>
      <c r="Q30" s="294" t="s">
        <v>233</v>
      </c>
      <c r="R30" s="331">
        <f t="shared" si="7"/>
        <v>12795.437</v>
      </c>
      <c r="S30" s="331">
        <v>5</v>
      </c>
      <c r="T30" s="339">
        <f t="shared" si="8"/>
        <v>63977.184999999998</v>
      </c>
    </row>
    <row r="31" spans="1:20" x14ac:dyDescent="0.2">
      <c r="A31" s="274"/>
      <c r="B31" s="298"/>
      <c r="C31" s="299"/>
      <c r="D31" s="280"/>
      <c r="E31" s="281"/>
      <c r="F31" s="275"/>
      <c r="H31" s="298"/>
      <c r="I31" s="299"/>
      <c r="J31" s="281"/>
      <c r="K31" s="281"/>
      <c r="L31" s="281"/>
      <c r="M31" s="281"/>
      <c r="N31" s="275"/>
      <c r="P31" s="298"/>
      <c r="Q31" s="299"/>
      <c r="R31" s="280"/>
      <c r="S31" s="281"/>
      <c r="T31" s="275"/>
    </row>
    <row r="32" spans="1:20" ht="13.5" thickBot="1" x14ac:dyDescent="0.25"/>
    <row r="33" spans="1:20" ht="15" x14ac:dyDescent="0.2">
      <c r="A33" s="274"/>
      <c r="B33" s="829" t="s">
        <v>683</v>
      </c>
      <c r="C33" s="832"/>
      <c r="D33" s="832"/>
      <c r="E33" s="832"/>
      <c r="F33" s="833"/>
      <c r="H33" s="829" t="s">
        <v>683</v>
      </c>
      <c r="I33" s="830"/>
      <c r="J33" s="830"/>
      <c r="K33" s="830"/>
      <c r="L33" s="830"/>
      <c r="M33" s="830"/>
      <c r="N33" s="831"/>
      <c r="P33" s="829" t="s">
        <v>683</v>
      </c>
      <c r="Q33" s="832"/>
      <c r="R33" s="832"/>
      <c r="S33" s="832"/>
      <c r="T33" s="833"/>
    </row>
    <row r="34" spans="1:20" ht="13.5" thickBot="1" x14ac:dyDescent="0.25">
      <c r="A34" s="274"/>
      <c r="B34" s="282" t="s">
        <v>78</v>
      </c>
      <c r="C34" s="283" t="s">
        <v>480</v>
      </c>
      <c r="D34" s="283" t="s">
        <v>377</v>
      </c>
      <c r="E34" s="286" t="s">
        <v>479</v>
      </c>
      <c r="F34" s="284" t="s">
        <v>378</v>
      </c>
      <c r="H34" s="285" t="s">
        <v>308</v>
      </c>
      <c r="I34" s="283" t="s">
        <v>480</v>
      </c>
      <c r="J34" s="283" t="s">
        <v>377</v>
      </c>
      <c r="K34" s="286" t="s">
        <v>82</v>
      </c>
      <c r="L34" s="286" t="s">
        <v>309</v>
      </c>
      <c r="M34" s="286" t="s">
        <v>479</v>
      </c>
      <c r="N34" s="287" t="s">
        <v>378</v>
      </c>
      <c r="P34" s="282" t="s">
        <v>486</v>
      </c>
      <c r="Q34" s="283" t="s">
        <v>480</v>
      </c>
      <c r="R34" s="283" t="s">
        <v>377</v>
      </c>
      <c r="S34" s="286" t="s">
        <v>479</v>
      </c>
      <c r="T34" s="284" t="s">
        <v>378</v>
      </c>
    </row>
    <row r="35" spans="1:20" x14ac:dyDescent="0.2">
      <c r="A35" s="274"/>
      <c r="B35" s="300" t="s">
        <v>105</v>
      </c>
      <c r="C35" s="301" t="s">
        <v>331</v>
      </c>
      <c r="D35" s="290">
        <v>6.4960000000000004</v>
      </c>
      <c r="E35" s="329">
        <v>4</v>
      </c>
      <c r="F35" s="337">
        <f>D35*E35</f>
        <v>25.984000000000002</v>
      </c>
      <c r="H35" s="300" t="s">
        <v>105</v>
      </c>
      <c r="I35" s="301" t="s">
        <v>331</v>
      </c>
      <c r="J35" s="291">
        <v>160.512</v>
      </c>
      <c r="K35" s="291">
        <v>6.59</v>
      </c>
      <c r="L35" s="329">
        <f t="shared" ref="L35:L45" si="9">(K35*J35)/100</f>
        <v>10.577740799999999</v>
      </c>
      <c r="M35" s="329">
        <v>4</v>
      </c>
      <c r="N35" s="337">
        <f>J35*M35</f>
        <v>642.048</v>
      </c>
      <c r="P35" s="300" t="s">
        <v>105</v>
      </c>
      <c r="Q35" s="301" t="s">
        <v>331</v>
      </c>
      <c r="R35" s="329">
        <f>D35+J35</f>
        <v>167.00800000000001</v>
      </c>
      <c r="S35" s="329">
        <v>4</v>
      </c>
      <c r="T35" s="337">
        <f>R35*S35</f>
        <v>668.03200000000004</v>
      </c>
    </row>
    <row r="36" spans="1:20" x14ac:dyDescent="0.2">
      <c r="A36" s="274"/>
      <c r="B36" s="288"/>
      <c r="C36" s="289" t="s">
        <v>222</v>
      </c>
      <c r="D36" s="280">
        <v>7.2140000000000004</v>
      </c>
      <c r="E36" s="330">
        <v>5</v>
      </c>
      <c r="F36" s="338">
        <f t="shared" ref="F36:F45" si="10">D36*E36</f>
        <v>36.07</v>
      </c>
      <c r="H36" s="288"/>
      <c r="I36" s="289" t="s">
        <v>222</v>
      </c>
      <c r="J36" s="276">
        <v>176.345</v>
      </c>
      <c r="K36" s="276">
        <v>4.8499999999999996</v>
      </c>
      <c r="L36" s="330">
        <f t="shared" si="9"/>
        <v>8.5527324999999994</v>
      </c>
      <c r="M36" s="330">
        <v>5</v>
      </c>
      <c r="N36" s="338">
        <f t="shared" ref="N36:N45" si="11">J36*M36</f>
        <v>881.72500000000002</v>
      </c>
      <c r="P36" s="288"/>
      <c r="Q36" s="289" t="s">
        <v>222</v>
      </c>
      <c r="R36" s="330">
        <f t="shared" ref="R36:R45" si="12">D36+J36</f>
        <v>183.559</v>
      </c>
      <c r="S36" s="330">
        <v>5</v>
      </c>
      <c r="T36" s="338">
        <f t="shared" ref="T36:T45" si="13">R36*S36</f>
        <v>917.79499999999996</v>
      </c>
    </row>
    <row r="37" spans="1:20" x14ac:dyDescent="0.2">
      <c r="A37" s="274"/>
      <c r="B37" s="288"/>
      <c r="C37" s="289" t="s">
        <v>225</v>
      </c>
      <c r="D37" s="280">
        <v>7.9779999999999998</v>
      </c>
      <c r="E37" s="330">
        <v>5</v>
      </c>
      <c r="F37" s="338">
        <f t="shared" si="10"/>
        <v>39.89</v>
      </c>
      <c r="H37" s="288"/>
      <c r="I37" s="289" t="s">
        <v>225</v>
      </c>
      <c r="J37" s="276">
        <v>187.79</v>
      </c>
      <c r="K37" s="276">
        <v>4.47</v>
      </c>
      <c r="L37" s="330">
        <f t="shared" si="9"/>
        <v>8.3942130000000006</v>
      </c>
      <c r="M37" s="330">
        <v>5</v>
      </c>
      <c r="N37" s="338">
        <f t="shared" si="11"/>
        <v>938.94999999999993</v>
      </c>
      <c r="P37" s="288"/>
      <c r="Q37" s="289" t="s">
        <v>225</v>
      </c>
      <c r="R37" s="330">
        <f t="shared" si="12"/>
        <v>195.768</v>
      </c>
      <c r="S37" s="330">
        <v>5</v>
      </c>
      <c r="T37" s="338">
        <f t="shared" si="13"/>
        <v>978.84</v>
      </c>
    </row>
    <row r="38" spans="1:20" x14ac:dyDescent="0.2">
      <c r="A38" s="274"/>
      <c r="B38" s="288"/>
      <c r="C38" s="289" t="s">
        <v>226</v>
      </c>
      <c r="D38" s="280">
        <v>9.15</v>
      </c>
      <c r="E38" s="330">
        <v>5</v>
      </c>
      <c r="F38" s="338">
        <f t="shared" si="10"/>
        <v>45.75</v>
      </c>
      <c r="H38" s="288"/>
      <c r="I38" s="289" t="s">
        <v>226</v>
      </c>
      <c r="J38" s="276">
        <v>188.68600000000001</v>
      </c>
      <c r="K38" s="276">
        <v>4.4400000000000004</v>
      </c>
      <c r="L38" s="330">
        <f t="shared" si="9"/>
        <v>8.3776584000000014</v>
      </c>
      <c r="M38" s="330">
        <v>5</v>
      </c>
      <c r="N38" s="338">
        <f t="shared" si="11"/>
        <v>943.43000000000006</v>
      </c>
      <c r="P38" s="288"/>
      <c r="Q38" s="289" t="s">
        <v>226</v>
      </c>
      <c r="R38" s="330">
        <f t="shared" si="12"/>
        <v>197.83600000000001</v>
      </c>
      <c r="S38" s="330">
        <v>5</v>
      </c>
      <c r="T38" s="338">
        <f t="shared" si="13"/>
        <v>989.18000000000006</v>
      </c>
    </row>
    <row r="39" spans="1:20" x14ac:dyDescent="0.2">
      <c r="A39" s="274"/>
      <c r="B39" s="288"/>
      <c r="C39" s="289" t="s">
        <v>227</v>
      </c>
      <c r="D39" s="280">
        <v>9.3919999999999995</v>
      </c>
      <c r="E39" s="330">
        <v>5</v>
      </c>
      <c r="F39" s="338">
        <f t="shared" si="10"/>
        <v>46.959999999999994</v>
      </c>
      <c r="H39" s="288"/>
      <c r="I39" s="289" t="s">
        <v>227</v>
      </c>
      <c r="J39" s="276">
        <v>187.721</v>
      </c>
      <c r="K39" s="276">
        <v>4.42</v>
      </c>
      <c r="L39" s="330">
        <f t="shared" si="9"/>
        <v>8.2972681999999995</v>
      </c>
      <c r="M39" s="330">
        <v>5</v>
      </c>
      <c r="N39" s="338">
        <f t="shared" si="11"/>
        <v>938.60500000000002</v>
      </c>
      <c r="P39" s="288"/>
      <c r="Q39" s="289" t="s">
        <v>227</v>
      </c>
      <c r="R39" s="330">
        <f t="shared" si="12"/>
        <v>197.113</v>
      </c>
      <c r="S39" s="330">
        <v>5</v>
      </c>
      <c r="T39" s="338">
        <f t="shared" si="13"/>
        <v>985.56500000000005</v>
      </c>
    </row>
    <row r="40" spans="1:20" x14ac:dyDescent="0.2">
      <c r="A40" s="274"/>
      <c r="B40" s="288"/>
      <c r="C40" s="289" t="s">
        <v>228</v>
      </c>
      <c r="D40" s="280">
        <v>9.0749999999999993</v>
      </c>
      <c r="E40" s="330">
        <v>5</v>
      </c>
      <c r="F40" s="338">
        <f t="shared" si="10"/>
        <v>45.375</v>
      </c>
      <c r="H40" s="288"/>
      <c r="I40" s="289" t="s">
        <v>228</v>
      </c>
      <c r="J40" s="276">
        <v>185.32599999999999</v>
      </c>
      <c r="K40" s="276">
        <v>4.33</v>
      </c>
      <c r="L40" s="330">
        <f t="shared" si="9"/>
        <v>8.0246157999999994</v>
      </c>
      <c r="M40" s="330">
        <v>5</v>
      </c>
      <c r="N40" s="338">
        <f t="shared" si="11"/>
        <v>926.63</v>
      </c>
      <c r="P40" s="288"/>
      <c r="Q40" s="289" t="s">
        <v>228</v>
      </c>
      <c r="R40" s="330">
        <f t="shared" si="12"/>
        <v>194.40099999999998</v>
      </c>
      <c r="S40" s="330">
        <v>5</v>
      </c>
      <c r="T40" s="338">
        <f t="shared" si="13"/>
        <v>972.00499999999988</v>
      </c>
    </row>
    <row r="41" spans="1:20" x14ac:dyDescent="0.2">
      <c r="A41" s="274"/>
      <c r="B41" s="288"/>
      <c r="C41" s="289" t="s">
        <v>332</v>
      </c>
      <c r="D41" s="280">
        <v>8.7140000000000004</v>
      </c>
      <c r="E41" s="330">
        <v>5</v>
      </c>
      <c r="F41" s="338">
        <f t="shared" si="10"/>
        <v>43.57</v>
      </c>
      <c r="H41" s="288"/>
      <c r="I41" s="289" t="s">
        <v>332</v>
      </c>
      <c r="J41" s="276">
        <v>182.35400000000001</v>
      </c>
      <c r="K41" s="276">
        <v>4.3</v>
      </c>
      <c r="L41" s="330">
        <f t="shared" si="9"/>
        <v>7.8412220000000001</v>
      </c>
      <c r="M41" s="330">
        <v>5</v>
      </c>
      <c r="N41" s="338">
        <f t="shared" si="11"/>
        <v>911.7700000000001</v>
      </c>
      <c r="P41" s="288"/>
      <c r="Q41" s="289" t="s">
        <v>332</v>
      </c>
      <c r="R41" s="330">
        <f t="shared" si="12"/>
        <v>191.06800000000001</v>
      </c>
      <c r="S41" s="330">
        <v>5</v>
      </c>
      <c r="T41" s="338">
        <f t="shared" si="13"/>
        <v>955.34</v>
      </c>
    </row>
    <row r="42" spans="1:20" x14ac:dyDescent="0.2">
      <c r="A42" s="274"/>
      <c r="B42" s="288"/>
      <c r="C42" s="289" t="s">
        <v>333</v>
      </c>
      <c r="D42" s="280">
        <v>8.3699999999999992</v>
      </c>
      <c r="E42" s="330">
        <v>5</v>
      </c>
      <c r="F42" s="338">
        <f t="shared" si="10"/>
        <v>41.849999999999994</v>
      </c>
      <c r="H42" s="288"/>
      <c r="I42" s="289" t="s">
        <v>333</v>
      </c>
      <c r="J42" s="276">
        <v>173.5</v>
      </c>
      <c r="K42" s="276">
        <v>4.41</v>
      </c>
      <c r="L42" s="330">
        <f t="shared" si="9"/>
        <v>7.6513499999999999</v>
      </c>
      <c r="M42" s="330">
        <v>5</v>
      </c>
      <c r="N42" s="338">
        <f t="shared" si="11"/>
        <v>867.5</v>
      </c>
      <c r="P42" s="288"/>
      <c r="Q42" s="289" t="s">
        <v>333</v>
      </c>
      <c r="R42" s="330">
        <f t="shared" si="12"/>
        <v>181.87</v>
      </c>
      <c r="S42" s="330">
        <v>5</v>
      </c>
      <c r="T42" s="338">
        <f t="shared" si="13"/>
        <v>909.35</v>
      </c>
    </row>
    <row r="43" spans="1:20" x14ac:dyDescent="0.2">
      <c r="A43" s="274"/>
      <c r="B43" s="288"/>
      <c r="C43" s="289" t="s">
        <v>231</v>
      </c>
      <c r="D43" s="280">
        <v>7.98</v>
      </c>
      <c r="E43" s="330">
        <v>5</v>
      </c>
      <c r="F43" s="338">
        <f t="shared" si="10"/>
        <v>39.900000000000006</v>
      </c>
      <c r="H43" s="288"/>
      <c r="I43" s="289" t="s">
        <v>231</v>
      </c>
      <c r="J43" s="276">
        <v>162.1</v>
      </c>
      <c r="K43" s="276">
        <v>4.58</v>
      </c>
      <c r="L43" s="330">
        <f t="shared" si="9"/>
        <v>7.4241799999999998</v>
      </c>
      <c r="M43" s="330">
        <v>5</v>
      </c>
      <c r="N43" s="338">
        <f t="shared" si="11"/>
        <v>810.5</v>
      </c>
      <c r="P43" s="288"/>
      <c r="Q43" s="289" t="s">
        <v>231</v>
      </c>
      <c r="R43" s="330">
        <f t="shared" si="12"/>
        <v>170.07999999999998</v>
      </c>
      <c r="S43" s="330">
        <v>5</v>
      </c>
      <c r="T43" s="338">
        <f t="shared" si="13"/>
        <v>850.39999999999986</v>
      </c>
    </row>
    <row r="44" spans="1:20" x14ac:dyDescent="0.2">
      <c r="A44" s="274"/>
      <c r="B44" s="288"/>
      <c r="C44" s="289" t="s">
        <v>232</v>
      </c>
      <c r="D44" s="280">
        <v>7.6059999999999999</v>
      </c>
      <c r="E44" s="330">
        <v>5</v>
      </c>
      <c r="F44" s="338">
        <f t="shared" si="10"/>
        <v>38.03</v>
      </c>
      <c r="H44" s="288"/>
      <c r="I44" s="289" t="s">
        <v>232</v>
      </c>
      <c r="J44" s="276">
        <v>151.54300000000001</v>
      </c>
      <c r="K44" s="276">
        <v>4.51</v>
      </c>
      <c r="L44" s="330">
        <f t="shared" si="9"/>
        <v>6.8345893000000002</v>
      </c>
      <c r="M44" s="330">
        <v>5</v>
      </c>
      <c r="N44" s="338">
        <f t="shared" si="11"/>
        <v>757.71500000000003</v>
      </c>
      <c r="P44" s="288"/>
      <c r="Q44" s="289" t="s">
        <v>232</v>
      </c>
      <c r="R44" s="330">
        <f t="shared" si="12"/>
        <v>159.149</v>
      </c>
      <c r="S44" s="330">
        <v>5</v>
      </c>
      <c r="T44" s="338">
        <f t="shared" si="13"/>
        <v>795.745</v>
      </c>
    </row>
    <row r="45" spans="1:20" ht="13.5" thickBot="1" x14ac:dyDescent="0.25">
      <c r="A45" s="274"/>
      <c r="B45" s="293"/>
      <c r="C45" s="294" t="s">
        <v>233</v>
      </c>
      <c r="D45" s="295">
        <v>7.3109999999999999</v>
      </c>
      <c r="E45" s="331">
        <v>5</v>
      </c>
      <c r="F45" s="339">
        <f t="shared" si="10"/>
        <v>36.555</v>
      </c>
      <c r="H45" s="293"/>
      <c r="I45" s="294" t="s">
        <v>233</v>
      </c>
      <c r="J45" s="296">
        <v>141.102</v>
      </c>
      <c r="K45" s="296">
        <v>4.58</v>
      </c>
      <c r="L45" s="331">
        <f t="shared" si="9"/>
        <v>6.4624715999999998</v>
      </c>
      <c r="M45" s="331">
        <v>5</v>
      </c>
      <c r="N45" s="339">
        <f t="shared" si="11"/>
        <v>705.51</v>
      </c>
      <c r="P45" s="293"/>
      <c r="Q45" s="294" t="s">
        <v>233</v>
      </c>
      <c r="R45" s="331">
        <f t="shared" si="12"/>
        <v>148.41300000000001</v>
      </c>
      <c r="S45" s="331">
        <v>5</v>
      </c>
      <c r="T45" s="339">
        <f t="shared" si="13"/>
        <v>742.06500000000005</v>
      </c>
    </row>
    <row r="47" spans="1:20" ht="13.5" thickBot="1" x14ac:dyDescent="0.25"/>
    <row r="48" spans="1:20" ht="15" x14ac:dyDescent="0.2">
      <c r="A48" s="274"/>
      <c r="B48" s="829" t="s">
        <v>684</v>
      </c>
      <c r="C48" s="832"/>
      <c r="D48" s="832"/>
      <c r="E48" s="832"/>
      <c r="F48" s="833"/>
      <c r="H48" s="829" t="s">
        <v>684</v>
      </c>
      <c r="I48" s="830"/>
      <c r="J48" s="830"/>
      <c r="K48" s="830"/>
      <c r="L48" s="830"/>
      <c r="M48" s="830"/>
      <c r="N48" s="831"/>
      <c r="P48" s="829" t="s">
        <v>684</v>
      </c>
      <c r="Q48" s="832"/>
      <c r="R48" s="832"/>
      <c r="S48" s="832"/>
      <c r="T48" s="833"/>
    </row>
    <row r="49" spans="1:24" ht="13.5" thickBot="1" x14ac:dyDescent="0.25">
      <c r="A49" s="274"/>
      <c r="B49" s="282" t="s">
        <v>78</v>
      </c>
      <c r="C49" s="283" t="s">
        <v>480</v>
      </c>
      <c r="D49" s="283" t="s">
        <v>377</v>
      </c>
      <c r="E49" s="286" t="s">
        <v>479</v>
      </c>
      <c r="F49" s="284" t="s">
        <v>378</v>
      </c>
      <c r="H49" s="285" t="s">
        <v>308</v>
      </c>
      <c r="I49" s="283" t="s">
        <v>480</v>
      </c>
      <c r="J49" s="283" t="s">
        <v>377</v>
      </c>
      <c r="K49" s="286" t="s">
        <v>82</v>
      </c>
      <c r="L49" s="286" t="s">
        <v>309</v>
      </c>
      <c r="M49" s="286" t="s">
        <v>479</v>
      </c>
      <c r="N49" s="287" t="s">
        <v>378</v>
      </c>
      <c r="P49" s="282" t="s">
        <v>486</v>
      </c>
      <c r="Q49" s="283" t="s">
        <v>480</v>
      </c>
      <c r="R49" s="283" t="s">
        <v>377</v>
      </c>
      <c r="S49" s="286" t="s">
        <v>479</v>
      </c>
      <c r="T49" s="284" t="s">
        <v>378</v>
      </c>
    </row>
    <row r="50" spans="1:24" x14ac:dyDescent="0.2">
      <c r="A50" s="274"/>
      <c r="B50" s="300" t="s">
        <v>105</v>
      </c>
      <c r="C50" s="301" t="s">
        <v>331</v>
      </c>
      <c r="D50" s="290">
        <v>0.20200000000000001</v>
      </c>
      <c r="E50" s="329">
        <v>4</v>
      </c>
      <c r="F50" s="337">
        <f>D50*E50</f>
        <v>0.80800000000000005</v>
      </c>
      <c r="H50" s="300" t="s">
        <v>105</v>
      </c>
      <c r="I50" s="301" t="s">
        <v>331</v>
      </c>
      <c r="J50" s="705">
        <v>153.881</v>
      </c>
      <c r="K50" s="705">
        <v>16.690000000000001</v>
      </c>
      <c r="L50" s="329">
        <f t="shared" ref="L50:L60" si="14">(K50*J50)/100</f>
        <v>25.682738900000004</v>
      </c>
      <c r="M50" s="329">
        <v>4</v>
      </c>
      <c r="N50" s="337">
        <f>J50*M50</f>
        <v>615.524</v>
      </c>
      <c r="P50" s="300" t="s">
        <v>105</v>
      </c>
      <c r="Q50" s="301" t="s">
        <v>331</v>
      </c>
      <c r="R50" s="329">
        <f>D50+J50</f>
        <v>154.083</v>
      </c>
      <c r="S50" s="329">
        <v>4</v>
      </c>
      <c r="T50" s="337">
        <f>R50*S50</f>
        <v>616.33199999999999</v>
      </c>
    </row>
    <row r="51" spans="1:24" x14ac:dyDescent="0.2">
      <c r="A51" s="274"/>
      <c r="B51" s="288"/>
      <c r="C51" s="289" t="s">
        <v>222</v>
      </c>
      <c r="D51" s="280">
        <v>0.30599999999999999</v>
      </c>
      <c r="E51" s="330">
        <v>5</v>
      </c>
      <c r="F51" s="338">
        <f t="shared" ref="F51:F60" si="15">D51*E51</f>
        <v>1.53</v>
      </c>
      <c r="H51" s="288"/>
      <c r="I51" s="289" t="s">
        <v>222</v>
      </c>
      <c r="J51" s="705">
        <v>167.83799999999999</v>
      </c>
      <c r="K51" s="705">
        <v>16.510000000000002</v>
      </c>
      <c r="L51" s="330">
        <f t="shared" si="14"/>
        <v>27.710053800000001</v>
      </c>
      <c r="M51" s="330">
        <v>5</v>
      </c>
      <c r="N51" s="338">
        <f t="shared" ref="N51:N60" si="16">J51*M51</f>
        <v>839.18999999999994</v>
      </c>
      <c r="P51" s="288"/>
      <c r="Q51" s="289" t="s">
        <v>222</v>
      </c>
      <c r="R51" s="330">
        <f t="shared" ref="R51:R60" si="17">D51+J51</f>
        <v>168.14400000000001</v>
      </c>
      <c r="S51" s="330">
        <v>5</v>
      </c>
      <c r="T51" s="338">
        <f t="shared" ref="T51:T60" si="18">R51*S51</f>
        <v>840.72</v>
      </c>
    </row>
    <row r="52" spans="1:24" x14ac:dyDescent="0.2">
      <c r="A52" s="274"/>
      <c r="B52" s="288"/>
      <c r="C52" s="289" t="s">
        <v>225</v>
      </c>
      <c r="D52" s="280">
        <v>0.27700000000000002</v>
      </c>
      <c r="E52" s="330">
        <v>5</v>
      </c>
      <c r="F52" s="338">
        <f t="shared" si="15"/>
        <v>1.3850000000000002</v>
      </c>
      <c r="H52" s="288"/>
      <c r="I52" s="289" t="s">
        <v>225</v>
      </c>
      <c r="J52" s="705">
        <v>61.006</v>
      </c>
      <c r="K52" s="705">
        <v>24.92</v>
      </c>
      <c r="L52" s="330">
        <f t="shared" si="14"/>
        <v>15.202695200000001</v>
      </c>
      <c r="M52" s="330">
        <v>5</v>
      </c>
      <c r="N52" s="338">
        <f t="shared" si="16"/>
        <v>305.02999999999997</v>
      </c>
      <c r="P52" s="288"/>
      <c r="Q52" s="289" t="s">
        <v>225</v>
      </c>
      <c r="R52" s="330">
        <f t="shared" si="17"/>
        <v>61.283000000000001</v>
      </c>
      <c r="S52" s="330">
        <v>5</v>
      </c>
      <c r="T52" s="338">
        <f t="shared" si="18"/>
        <v>306.41500000000002</v>
      </c>
    </row>
    <row r="53" spans="1:24" x14ac:dyDescent="0.2">
      <c r="A53" s="274"/>
      <c r="B53" s="288"/>
      <c r="C53" s="289" t="s">
        <v>226</v>
      </c>
      <c r="D53" s="280">
        <v>0.17199999999999999</v>
      </c>
      <c r="E53" s="330">
        <v>5</v>
      </c>
      <c r="F53" s="338">
        <f t="shared" si="15"/>
        <v>0.85999999999999988</v>
      </c>
      <c r="H53" s="288"/>
      <c r="I53" s="289" t="s">
        <v>226</v>
      </c>
      <c r="J53" s="705">
        <v>94.503</v>
      </c>
      <c r="K53" s="705">
        <v>31.67</v>
      </c>
      <c r="L53" s="330">
        <f t="shared" si="14"/>
        <v>29.929100099999999</v>
      </c>
      <c r="M53" s="330">
        <v>5</v>
      </c>
      <c r="N53" s="338">
        <f t="shared" si="16"/>
        <v>472.51499999999999</v>
      </c>
      <c r="P53" s="288"/>
      <c r="Q53" s="289" t="s">
        <v>226</v>
      </c>
      <c r="R53" s="330">
        <f t="shared" si="17"/>
        <v>94.674999999999997</v>
      </c>
      <c r="S53" s="330">
        <v>5</v>
      </c>
      <c r="T53" s="338">
        <f t="shared" si="18"/>
        <v>473.375</v>
      </c>
    </row>
    <row r="54" spans="1:24" x14ac:dyDescent="0.2">
      <c r="A54" s="274"/>
      <c r="B54" s="288"/>
      <c r="C54" s="289" t="s">
        <v>227</v>
      </c>
      <c r="D54" s="280">
        <v>0.44</v>
      </c>
      <c r="E54" s="330">
        <v>5</v>
      </c>
      <c r="F54" s="338">
        <f t="shared" si="15"/>
        <v>2.2000000000000002</v>
      </c>
      <c r="H54" s="288"/>
      <c r="I54" s="289" t="s">
        <v>227</v>
      </c>
      <c r="J54" s="705">
        <v>41.994</v>
      </c>
      <c r="K54" s="705">
        <v>25.46</v>
      </c>
      <c r="L54" s="330">
        <f t="shared" si="14"/>
        <v>10.6916724</v>
      </c>
      <c r="M54" s="330">
        <v>5</v>
      </c>
      <c r="N54" s="338">
        <f t="shared" si="16"/>
        <v>209.97</v>
      </c>
      <c r="P54" s="288"/>
      <c r="Q54" s="289" t="s">
        <v>227</v>
      </c>
      <c r="R54" s="330">
        <f t="shared" si="17"/>
        <v>42.433999999999997</v>
      </c>
      <c r="S54" s="330">
        <v>5</v>
      </c>
      <c r="T54" s="338">
        <f t="shared" si="18"/>
        <v>212.17</v>
      </c>
    </row>
    <row r="55" spans="1:24" x14ac:dyDescent="0.2">
      <c r="A55" s="274"/>
      <c r="B55" s="288"/>
      <c r="C55" s="289" t="s">
        <v>228</v>
      </c>
      <c r="D55" s="280">
        <v>0.89700000000000002</v>
      </c>
      <c r="E55" s="330">
        <v>5</v>
      </c>
      <c r="F55" s="338">
        <f t="shared" si="15"/>
        <v>4.4850000000000003</v>
      </c>
      <c r="H55" s="288"/>
      <c r="I55" s="289" t="s">
        <v>228</v>
      </c>
      <c r="J55" s="705">
        <v>46.180999999999997</v>
      </c>
      <c r="K55" s="705">
        <v>15.12</v>
      </c>
      <c r="L55" s="330">
        <f t="shared" si="14"/>
        <v>6.9825672000000001</v>
      </c>
      <c r="M55" s="330">
        <v>5</v>
      </c>
      <c r="N55" s="338">
        <f t="shared" si="16"/>
        <v>230.90499999999997</v>
      </c>
      <c r="P55" s="288"/>
      <c r="Q55" s="289" t="s">
        <v>228</v>
      </c>
      <c r="R55" s="330">
        <f t="shared" si="17"/>
        <v>47.077999999999996</v>
      </c>
      <c r="S55" s="330">
        <v>5</v>
      </c>
      <c r="T55" s="338">
        <f t="shared" si="18"/>
        <v>235.39</v>
      </c>
    </row>
    <row r="56" spans="1:24" x14ac:dyDescent="0.2">
      <c r="A56" s="274"/>
      <c r="B56" s="288"/>
      <c r="C56" s="289" t="s">
        <v>332</v>
      </c>
      <c r="D56" s="280">
        <v>7.2649999999999997</v>
      </c>
      <c r="E56" s="330">
        <v>5</v>
      </c>
      <c r="F56" s="338">
        <f t="shared" si="15"/>
        <v>36.324999999999996</v>
      </c>
      <c r="H56" s="288"/>
      <c r="I56" s="289" t="s">
        <v>332</v>
      </c>
      <c r="J56" s="705">
        <v>67.045000000000002</v>
      </c>
      <c r="K56" s="705">
        <v>26.03</v>
      </c>
      <c r="L56" s="330">
        <f t="shared" si="14"/>
        <v>17.4518135</v>
      </c>
      <c r="M56" s="330">
        <v>5</v>
      </c>
      <c r="N56" s="338">
        <f t="shared" si="16"/>
        <v>335.22500000000002</v>
      </c>
      <c r="P56" s="288"/>
      <c r="Q56" s="289" t="s">
        <v>332</v>
      </c>
      <c r="R56" s="330">
        <f t="shared" si="17"/>
        <v>74.31</v>
      </c>
      <c r="S56" s="330">
        <v>5</v>
      </c>
      <c r="T56" s="338">
        <f t="shared" si="18"/>
        <v>371.55</v>
      </c>
    </row>
    <row r="57" spans="1:24" x14ac:dyDescent="0.2">
      <c r="A57" s="274"/>
      <c r="B57" s="288"/>
      <c r="C57" s="289" t="s">
        <v>333</v>
      </c>
      <c r="D57" s="280">
        <v>1.4870000000000001</v>
      </c>
      <c r="E57" s="330">
        <v>5</v>
      </c>
      <c r="F57" s="338">
        <f t="shared" si="15"/>
        <v>7.4350000000000005</v>
      </c>
      <c r="H57" s="288"/>
      <c r="I57" s="289" t="s">
        <v>333</v>
      </c>
      <c r="J57" s="705">
        <v>102.124</v>
      </c>
      <c r="K57" s="705">
        <v>42.15</v>
      </c>
      <c r="L57" s="330">
        <f t="shared" si="14"/>
        <v>43.045265999999991</v>
      </c>
      <c r="M57" s="330">
        <v>5</v>
      </c>
      <c r="N57" s="338">
        <f t="shared" si="16"/>
        <v>510.62</v>
      </c>
      <c r="P57" s="288"/>
      <c r="Q57" s="289" t="s">
        <v>333</v>
      </c>
      <c r="R57" s="330">
        <f t="shared" si="17"/>
        <v>103.61099999999999</v>
      </c>
      <c r="S57" s="330">
        <v>5</v>
      </c>
      <c r="T57" s="338">
        <f t="shared" si="18"/>
        <v>518.05499999999995</v>
      </c>
    </row>
    <row r="58" spans="1:24" x14ac:dyDescent="0.2">
      <c r="A58" s="274"/>
      <c r="B58" s="288"/>
      <c r="C58" s="289" t="s">
        <v>231</v>
      </c>
      <c r="D58" s="280">
        <v>2.597</v>
      </c>
      <c r="E58" s="330">
        <v>5</v>
      </c>
      <c r="F58" s="338">
        <f t="shared" si="15"/>
        <v>12.984999999999999</v>
      </c>
      <c r="H58" s="288"/>
      <c r="I58" s="289" t="s">
        <v>231</v>
      </c>
      <c r="J58" s="705">
        <v>53.963000000000001</v>
      </c>
      <c r="K58" s="705">
        <v>13.71</v>
      </c>
      <c r="L58" s="330">
        <f t="shared" si="14"/>
        <v>7.3983273000000009</v>
      </c>
      <c r="M58" s="330">
        <v>5</v>
      </c>
      <c r="N58" s="338">
        <f t="shared" si="16"/>
        <v>269.815</v>
      </c>
      <c r="P58" s="288"/>
      <c r="Q58" s="289" t="s">
        <v>231</v>
      </c>
      <c r="R58" s="330">
        <f t="shared" si="17"/>
        <v>56.56</v>
      </c>
      <c r="S58" s="330">
        <v>5</v>
      </c>
      <c r="T58" s="338">
        <f t="shared" si="18"/>
        <v>282.8</v>
      </c>
    </row>
    <row r="59" spans="1:24" x14ac:dyDescent="0.2">
      <c r="A59" s="274"/>
      <c r="B59" s="288"/>
      <c r="C59" s="289" t="s">
        <v>232</v>
      </c>
      <c r="D59" s="280">
        <v>2.7480000000000002</v>
      </c>
      <c r="E59" s="330">
        <v>5</v>
      </c>
      <c r="F59" s="338">
        <f t="shared" si="15"/>
        <v>13.740000000000002</v>
      </c>
      <c r="H59" s="288"/>
      <c r="I59" s="289" t="s">
        <v>232</v>
      </c>
      <c r="J59" s="705">
        <v>61.670999999999999</v>
      </c>
      <c r="K59" s="705">
        <v>14.9</v>
      </c>
      <c r="L59" s="330">
        <f t="shared" si="14"/>
        <v>9.1889789999999998</v>
      </c>
      <c r="M59" s="330">
        <v>5</v>
      </c>
      <c r="N59" s="338">
        <f t="shared" si="16"/>
        <v>308.35500000000002</v>
      </c>
      <c r="P59" s="288"/>
      <c r="Q59" s="289" t="s">
        <v>232</v>
      </c>
      <c r="R59" s="330">
        <f t="shared" si="17"/>
        <v>64.418999999999997</v>
      </c>
      <c r="S59" s="330">
        <v>5</v>
      </c>
      <c r="T59" s="338">
        <f t="shared" si="18"/>
        <v>322.09499999999997</v>
      </c>
    </row>
    <row r="60" spans="1:24" ht="13.5" thickBot="1" x14ac:dyDescent="0.25">
      <c r="A60" s="274"/>
      <c r="B60" s="293"/>
      <c r="C60" s="294" t="s">
        <v>233</v>
      </c>
      <c r="D60" s="295">
        <v>2.488</v>
      </c>
      <c r="E60" s="331">
        <v>5</v>
      </c>
      <c r="F60" s="339">
        <f t="shared" si="15"/>
        <v>12.44</v>
      </c>
      <c r="H60" s="293"/>
      <c r="I60" s="294" t="s">
        <v>233</v>
      </c>
      <c r="J60" s="705">
        <v>67.144999999999996</v>
      </c>
      <c r="K60" s="705">
        <v>11.24</v>
      </c>
      <c r="L60" s="331">
        <f t="shared" si="14"/>
        <v>7.5470980000000001</v>
      </c>
      <c r="M60" s="331">
        <v>5</v>
      </c>
      <c r="N60" s="339">
        <f t="shared" si="16"/>
        <v>335.72499999999997</v>
      </c>
      <c r="P60" s="293"/>
      <c r="Q60" s="294" t="s">
        <v>233</v>
      </c>
      <c r="R60" s="331">
        <f t="shared" si="17"/>
        <v>69.632999999999996</v>
      </c>
      <c r="S60" s="331">
        <v>5</v>
      </c>
      <c r="T60" s="339">
        <f t="shared" si="18"/>
        <v>348.16499999999996</v>
      </c>
      <c r="X60">
        <v>1000</v>
      </c>
    </row>
    <row r="61" spans="1:24" x14ac:dyDescent="0.2">
      <c r="A61" s="274"/>
      <c r="B61" s="298"/>
      <c r="C61" s="299"/>
      <c r="D61" s="280"/>
      <c r="E61" s="281"/>
      <c r="F61" s="275"/>
      <c r="H61" s="298"/>
      <c r="I61" s="299"/>
      <c r="J61" s="706"/>
      <c r="K61" s="706"/>
      <c r="L61" s="281"/>
      <c r="M61" s="281"/>
      <c r="N61" s="275"/>
      <c r="P61" s="298"/>
      <c r="Q61" s="299"/>
      <c r="R61" s="280"/>
      <c r="S61" s="281"/>
      <c r="T61" s="275"/>
    </row>
    <row r="63" spans="1:24" x14ac:dyDescent="0.2">
      <c r="B63" s="847" t="s">
        <v>747</v>
      </c>
      <c r="C63" s="758" t="s">
        <v>331</v>
      </c>
      <c r="D63" s="758" t="s">
        <v>222</v>
      </c>
      <c r="E63" s="758" t="s">
        <v>225</v>
      </c>
      <c r="F63" s="758" t="s">
        <v>226</v>
      </c>
      <c r="G63" s="758" t="s">
        <v>227</v>
      </c>
      <c r="H63" s="758" t="s">
        <v>228</v>
      </c>
      <c r="I63" s="758" t="s">
        <v>332</v>
      </c>
      <c r="J63" s="758" t="s">
        <v>333</v>
      </c>
      <c r="K63" s="758" t="s">
        <v>231</v>
      </c>
      <c r="L63" s="758" t="s">
        <v>232</v>
      </c>
      <c r="M63" s="759" t="s">
        <v>233</v>
      </c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8"/>
    </row>
    <row r="64" spans="1:24" x14ac:dyDescent="0.2">
      <c r="B64" s="848"/>
      <c r="C64" s="760" t="s">
        <v>78</v>
      </c>
      <c r="D64" s="760" t="s">
        <v>78</v>
      </c>
      <c r="E64" s="760" t="s">
        <v>78</v>
      </c>
      <c r="F64" s="760" t="s">
        <v>78</v>
      </c>
      <c r="G64" s="760" t="s">
        <v>78</v>
      </c>
      <c r="H64" s="760" t="s">
        <v>78</v>
      </c>
      <c r="I64" s="760" t="s">
        <v>78</v>
      </c>
      <c r="J64" s="760" t="s">
        <v>78</v>
      </c>
      <c r="K64" s="760" t="s">
        <v>78</v>
      </c>
      <c r="L64" s="760" t="s">
        <v>78</v>
      </c>
      <c r="M64" s="761" t="s">
        <v>78</v>
      </c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</row>
    <row r="65" spans="2:24" ht="41.25" thickBot="1" x14ac:dyDescent="0.25">
      <c r="B65" s="849"/>
      <c r="C65" s="762" t="s">
        <v>749</v>
      </c>
      <c r="D65" s="762" t="s">
        <v>749</v>
      </c>
      <c r="E65" s="762" t="s">
        <v>749</v>
      </c>
      <c r="F65" s="762" t="s">
        <v>749</v>
      </c>
      <c r="G65" s="762" t="s">
        <v>749</v>
      </c>
      <c r="H65" s="762" t="s">
        <v>749</v>
      </c>
      <c r="I65" s="762" t="s">
        <v>749</v>
      </c>
      <c r="J65" s="762" t="s">
        <v>749</v>
      </c>
      <c r="K65" s="762" t="s">
        <v>749</v>
      </c>
      <c r="L65" s="762" t="s">
        <v>749</v>
      </c>
      <c r="M65" s="763" t="s">
        <v>749</v>
      </c>
      <c r="N65" s="428"/>
      <c r="O65" s="428"/>
      <c r="P65" s="428"/>
      <c r="Q65" s="428"/>
      <c r="R65" s="428"/>
      <c r="S65" s="428"/>
      <c r="T65" s="428"/>
      <c r="U65" s="428"/>
      <c r="V65" s="428"/>
      <c r="W65" s="428"/>
      <c r="X65" s="428"/>
    </row>
    <row r="66" spans="2:24" ht="25.5" x14ac:dyDescent="0.2">
      <c r="B66" s="764" t="s">
        <v>105</v>
      </c>
      <c r="C66" s="720">
        <v>0.20200000000000001</v>
      </c>
      <c r="D66" s="720">
        <v>0.30599999999999999</v>
      </c>
      <c r="E66" s="720">
        <v>0.27700000000000002</v>
      </c>
      <c r="F66" s="720">
        <v>0.17199999999999999</v>
      </c>
      <c r="G66" s="720">
        <v>0.44</v>
      </c>
      <c r="H66" s="720">
        <v>0.89700000000000002</v>
      </c>
      <c r="I66" s="720">
        <v>7.2649999999999997</v>
      </c>
      <c r="J66" s="720">
        <v>1.4870000000000001</v>
      </c>
      <c r="K66" s="720">
        <v>2.597</v>
      </c>
      <c r="L66" s="720">
        <v>2.7480000000000002</v>
      </c>
      <c r="M66" s="765">
        <v>2.488</v>
      </c>
      <c r="N66" s="428"/>
      <c r="O66" s="428"/>
      <c r="P66" s="428"/>
      <c r="Q66" s="428"/>
      <c r="R66" s="428"/>
      <c r="S66" s="428"/>
      <c r="T66" s="428"/>
      <c r="U66" s="428"/>
      <c r="V66" s="428"/>
      <c r="W66" s="428"/>
      <c r="X66" s="428"/>
    </row>
    <row r="67" spans="2:24" x14ac:dyDescent="0.2">
      <c r="B67" s="766" t="s">
        <v>94</v>
      </c>
      <c r="C67" s="723">
        <v>1.0999999999999999E-2</v>
      </c>
      <c r="D67" s="723">
        <v>2.4E-2</v>
      </c>
      <c r="E67" s="723">
        <v>2.5000000000000001E-2</v>
      </c>
      <c r="F67" s="723">
        <v>1.0999999999999999E-2</v>
      </c>
      <c r="G67" s="723">
        <v>2.4E-2</v>
      </c>
      <c r="H67" s="723">
        <v>6.0999999999999999E-2</v>
      </c>
      <c r="I67" s="723">
        <v>5.3970000000000002</v>
      </c>
      <c r="J67" s="723">
        <v>0.20799999999999999</v>
      </c>
      <c r="K67" s="723">
        <v>0.32800000000000001</v>
      </c>
      <c r="L67" s="723">
        <v>0.373</v>
      </c>
      <c r="M67" s="767">
        <v>0.47899999999999998</v>
      </c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</row>
    <row r="68" spans="2:24" x14ac:dyDescent="0.2">
      <c r="B68" s="766" t="s">
        <v>95</v>
      </c>
      <c r="C68" s="723">
        <v>5.3999999999999999E-2</v>
      </c>
      <c r="D68" s="723">
        <v>9.6000000000000002E-2</v>
      </c>
      <c r="E68" s="723">
        <v>3.6999999999999998E-2</v>
      </c>
      <c r="F68" s="723">
        <v>5.0000000000000001E-3</v>
      </c>
      <c r="G68" s="723">
        <v>5.6000000000000001E-2</v>
      </c>
      <c r="H68" s="723">
        <v>5.0999999999999997E-2</v>
      </c>
      <c r="I68" s="723">
        <v>0.25700000000000001</v>
      </c>
      <c r="J68" s="723">
        <v>0.35899999999999999</v>
      </c>
      <c r="K68" s="723">
        <v>0.72599999999999998</v>
      </c>
      <c r="L68" s="723">
        <v>0.48899999999999999</v>
      </c>
      <c r="M68" s="767">
        <v>0.56100000000000005</v>
      </c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</row>
    <row r="69" spans="2:24" x14ac:dyDescent="0.2">
      <c r="B69" s="766" t="s">
        <v>96</v>
      </c>
      <c r="C69" s="723">
        <v>3.0000000000000001E-3</v>
      </c>
      <c r="D69" s="723">
        <v>1.7999999999999999E-2</v>
      </c>
      <c r="E69" s="723">
        <v>6.0000000000000001E-3</v>
      </c>
      <c r="F69" s="723">
        <v>3.0000000000000001E-3</v>
      </c>
      <c r="G69" s="723">
        <v>0</v>
      </c>
      <c r="H69" s="723">
        <v>7.0000000000000001E-3</v>
      </c>
      <c r="I69" s="723">
        <v>4.2000000000000003E-2</v>
      </c>
      <c r="J69" s="723">
        <v>3.2000000000000001E-2</v>
      </c>
      <c r="K69" s="723">
        <v>9.1999999999999998E-2</v>
      </c>
      <c r="L69" s="723">
        <v>5.0000000000000001E-3</v>
      </c>
      <c r="M69" s="767">
        <v>5.0000000000000001E-3</v>
      </c>
      <c r="N69" s="428"/>
      <c r="O69" s="428"/>
      <c r="P69" s="428"/>
      <c r="Q69" s="428"/>
      <c r="R69" s="428"/>
      <c r="S69" s="428"/>
      <c r="T69" s="428"/>
      <c r="U69" s="428"/>
      <c r="V69" s="428"/>
      <c r="W69" s="428"/>
      <c r="X69" s="428"/>
    </row>
    <row r="70" spans="2:24" x14ac:dyDescent="0.2">
      <c r="B70" s="766" t="s">
        <v>97</v>
      </c>
      <c r="C70" s="723">
        <v>4.0000000000000001E-3</v>
      </c>
      <c r="D70" s="723">
        <v>0</v>
      </c>
      <c r="E70" s="723">
        <v>3.0000000000000001E-3</v>
      </c>
      <c r="F70" s="723">
        <v>1E-3</v>
      </c>
      <c r="G70" s="723">
        <v>5.0000000000000001E-3</v>
      </c>
      <c r="H70" s="723">
        <v>5.3999999999999999E-2</v>
      </c>
      <c r="I70" s="723">
        <v>5.2999999999999999E-2</v>
      </c>
      <c r="J70" s="723">
        <v>7.0000000000000001E-3</v>
      </c>
      <c r="K70" s="723">
        <v>7.0000000000000001E-3</v>
      </c>
      <c r="L70" s="723">
        <v>7.0000000000000001E-3</v>
      </c>
      <c r="M70" s="767">
        <v>7.0000000000000001E-3</v>
      </c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</row>
    <row r="71" spans="2:24" x14ac:dyDescent="0.2">
      <c r="B71" s="766" t="s">
        <v>98</v>
      </c>
      <c r="C71" s="723">
        <v>1.2999999999999999E-2</v>
      </c>
      <c r="D71" s="723">
        <v>7.0000000000000007E-2</v>
      </c>
      <c r="E71" s="723">
        <v>7.9000000000000001E-2</v>
      </c>
      <c r="F71" s="723">
        <v>4.3999999999999997E-2</v>
      </c>
      <c r="G71" s="723">
        <v>0.191</v>
      </c>
      <c r="H71" s="723">
        <v>0.36499999999999999</v>
      </c>
      <c r="I71" s="723">
        <v>0.53900000000000003</v>
      </c>
      <c r="J71" s="723">
        <v>0.39200000000000002</v>
      </c>
      <c r="K71" s="723">
        <v>1.093</v>
      </c>
      <c r="L71" s="723">
        <v>1.571</v>
      </c>
      <c r="M71" s="767">
        <v>1.276</v>
      </c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</row>
    <row r="72" spans="2:24" x14ac:dyDescent="0.2">
      <c r="B72" s="766" t="s">
        <v>99</v>
      </c>
      <c r="C72" s="723">
        <v>0</v>
      </c>
      <c r="D72" s="723">
        <v>0</v>
      </c>
      <c r="E72" s="723">
        <v>0</v>
      </c>
      <c r="F72" s="723">
        <v>0</v>
      </c>
      <c r="G72" s="723">
        <v>0</v>
      </c>
      <c r="H72" s="723">
        <v>0</v>
      </c>
      <c r="I72" s="723">
        <v>0</v>
      </c>
      <c r="J72" s="723">
        <v>0</v>
      </c>
      <c r="K72" s="723">
        <v>0</v>
      </c>
      <c r="L72" s="723">
        <v>0</v>
      </c>
      <c r="M72" s="767">
        <v>0</v>
      </c>
      <c r="N72" s="428"/>
      <c r="O72" s="428"/>
      <c r="P72" s="428"/>
      <c r="Q72" s="428"/>
      <c r="R72" s="428"/>
      <c r="S72" s="428"/>
      <c r="T72" s="428"/>
      <c r="U72" s="428"/>
      <c r="V72" s="428"/>
      <c r="W72" s="428"/>
      <c r="X72" s="428"/>
    </row>
    <row r="73" spans="2:24" x14ac:dyDescent="0.2">
      <c r="B73" s="766" t="s">
        <v>100</v>
      </c>
      <c r="C73" s="723">
        <v>0</v>
      </c>
      <c r="D73" s="723">
        <v>0</v>
      </c>
      <c r="E73" s="723">
        <v>0</v>
      </c>
      <c r="F73" s="723">
        <v>0</v>
      </c>
      <c r="G73" s="723">
        <v>0</v>
      </c>
      <c r="H73" s="723">
        <v>0</v>
      </c>
      <c r="I73" s="723">
        <v>0</v>
      </c>
      <c r="J73" s="723">
        <v>0</v>
      </c>
      <c r="K73" s="723">
        <v>0</v>
      </c>
      <c r="L73" s="723">
        <v>0</v>
      </c>
      <c r="M73" s="767">
        <v>0</v>
      </c>
      <c r="N73" s="428"/>
      <c r="O73" s="428"/>
      <c r="P73" s="428"/>
      <c r="Q73" s="428"/>
      <c r="R73" s="428"/>
      <c r="S73" s="428"/>
      <c r="T73" s="428"/>
      <c r="U73" s="428"/>
      <c r="V73" s="428"/>
      <c r="W73" s="428"/>
      <c r="X73" s="428"/>
    </row>
    <row r="74" spans="2:24" x14ac:dyDescent="0.2">
      <c r="B74" s="766" t="s">
        <v>101</v>
      </c>
      <c r="C74" s="723">
        <v>0</v>
      </c>
      <c r="D74" s="723">
        <v>0</v>
      </c>
      <c r="E74" s="723">
        <v>0</v>
      </c>
      <c r="F74" s="723">
        <v>0</v>
      </c>
      <c r="G74" s="723">
        <v>0</v>
      </c>
      <c r="H74" s="723">
        <v>0</v>
      </c>
      <c r="I74" s="723">
        <v>0</v>
      </c>
      <c r="J74" s="723">
        <v>0</v>
      </c>
      <c r="K74" s="723">
        <v>0</v>
      </c>
      <c r="L74" s="723">
        <v>0</v>
      </c>
      <c r="M74" s="767">
        <v>0</v>
      </c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</row>
    <row r="75" spans="2:24" x14ac:dyDescent="0.2">
      <c r="B75" s="766" t="s">
        <v>102</v>
      </c>
      <c r="C75" s="723">
        <v>5.0000000000000001E-3</v>
      </c>
      <c r="D75" s="723">
        <v>0</v>
      </c>
      <c r="E75" s="723">
        <v>1.6E-2</v>
      </c>
      <c r="F75" s="723">
        <v>0</v>
      </c>
      <c r="G75" s="723">
        <v>5.0000000000000001E-3</v>
      </c>
      <c r="H75" s="723">
        <v>2E-3</v>
      </c>
      <c r="I75" s="723">
        <v>6.3E-2</v>
      </c>
      <c r="J75" s="723">
        <v>8.0000000000000002E-3</v>
      </c>
      <c r="K75" s="723">
        <v>4.7E-2</v>
      </c>
      <c r="L75" s="723">
        <v>8.9999999999999993E-3</v>
      </c>
      <c r="M75" s="767">
        <v>8.0000000000000002E-3</v>
      </c>
      <c r="N75" s="428"/>
      <c r="O75" s="428"/>
      <c r="P75" s="428"/>
      <c r="Q75" s="428"/>
      <c r="R75" s="428"/>
      <c r="S75" s="428"/>
      <c r="T75" s="428"/>
      <c r="U75" s="428"/>
      <c r="V75" s="428"/>
      <c r="W75" s="428"/>
      <c r="X75" s="428"/>
    </row>
    <row r="76" spans="2:24" x14ac:dyDescent="0.2">
      <c r="B76" s="766" t="s">
        <v>103</v>
      </c>
      <c r="C76" s="723">
        <v>0</v>
      </c>
      <c r="D76" s="723">
        <v>0</v>
      </c>
      <c r="E76" s="723">
        <v>0</v>
      </c>
      <c r="F76" s="723">
        <v>0</v>
      </c>
      <c r="G76" s="723">
        <v>0</v>
      </c>
      <c r="H76" s="723">
        <v>1E-3</v>
      </c>
      <c r="I76" s="723">
        <v>2E-3</v>
      </c>
      <c r="J76" s="723">
        <v>3.0000000000000001E-3</v>
      </c>
      <c r="K76" s="723">
        <v>3.0000000000000001E-3</v>
      </c>
      <c r="L76" s="723">
        <v>3.0000000000000001E-3</v>
      </c>
      <c r="M76" s="767">
        <v>3.0000000000000001E-3</v>
      </c>
      <c r="N76" s="428"/>
      <c r="O76" s="428"/>
      <c r="P76" s="428"/>
      <c r="Q76" s="428"/>
      <c r="R76" s="428"/>
      <c r="S76" s="428"/>
      <c r="T76" s="428"/>
      <c r="U76" s="428"/>
      <c r="V76" s="428"/>
      <c r="W76" s="428"/>
      <c r="X76" s="428"/>
    </row>
    <row r="77" spans="2:24" ht="13.5" thickBot="1" x14ac:dyDescent="0.25">
      <c r="B77" s="799" t="s">
        <v>104</v>
      </c>
      <c r="C77" s="800">
        <v>0.113</v>
      </c>
      <c r="D77" s="800">
        <v>9.7000000000000003E-2</v>
      </c>
      <c r="E77" s="800">
        <v>0.112</v>
      </c>
      <c r="F77" s="800">
        <v>0.109</v>
      </c>
      <c r="G77" s="800">
        <v>0.16</v>
      </c>
      <c r="H77" s="800">
        <v>0.35499999999999998</v>
      </c>
      <c r="I77" s="800">
        <v>0.91200000000000003</v>
      </c>
      <c r="J77" s="800">
        <v>0.47799999999999998</v>
      </c>
      <c r="K77" s="800">
        <v>0.30099999999999999</v>
      </c>
      <c r="L77" s="800">
        <v>0.28999999999999998</v>
      </c>
      <c r="M77" s="801">
        <v>0.14799999999999999</v>
      </c>
      <c r="N77" s="428"/>
      <c r="O77" s="428"/>
      <c r="P77" s="428"/>
      <c r="Q77" s="428"/>
      <c r="R77" s="428"/>
      <c r="S77" s="428"/>
      <c r="T77" s="428"/>
      <c r="U77" s="428"/>
      <c r="V77" s="428"/>
      <c r="W77" s="428"/>
      <c r="X77" s="428"/>
    </row>
    <row r="78" spans="2:24" x14ac:dyDescent="0.2"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  <c r="P78" s="428"/>
      <c r="Q78" s="428"/>
      <c r="R78" s="428"/>
      <c r="S78" s="428"/>
      <c r="T78" s="428"/>
      <c r="U78" s="428"/>
      <c r="V78" s="428"/>
      <c r="W78" s="428"/>
      <c r="X78" s="428"/>
    </row>
    <row r="79" spans="2:24" x14ac:dyDescent="0.2"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  <c r="M79" s="428"/>
      <c r="N79" s="428"/>
      <c r="O79" s="428"/>
      <c r="P79" s="428"/>
      <c r="Q79" s="428"/>
      <c r="R79" s="428"/>
      <c r="S79" s="428"/>
      <c r="T79" s="428"/>
      <c r="U79" s="428"/>
      <c r="V79" s="428"/>
      <c r="W79" s="428"/>
      <c r="X79" s="428"/>
    </row>
    <row r="80" spans="2:24" x14ac:dyDescent="0.2">
      <c r="B80" s="847" t="s">
        <v>747</v>
      </c>
      <c r="C80" s="845" t="s">
        <v>331</v>
      </c>
      <c r="D80" s="846"/>
      <c r="E80" s="845" t="s">
        <v>222</v>
      </c>
      <c r="F80" s="846"/>
      <c r="G80" s="845" t="s">
        <v>225</v>
      </c>
      <c r="H80" s="846"/>
      <c r="I80" s="845" t="s">
        <v>226</v>
      </c>
      <c r="J80" s="846"/>
      <c r="K80" s="845" t="s">
        <v>227</v>
      </c>
      <c r="L80" s="846"/>
      <c r="M80" s="845" t="s">
        <v>228</v>
      </c>
      <c r="N80" s="846"/>
      <c r="O80" s="845" t="s">
        <v>332</v>
      </c>
      <c r="P80" s="846"/>
      <c r="Q80" s="845" t="s">
        <v>333</v>
      </c>
      <c r="R80" s="846"/>
      <c r="S80" s="845" t="s">
        <v>231</v>
      </c>
      <c r="T80" s="846"/>
      <c r="U80" s="845" t="s">
        <v>232</v>
      </c>
      <c r="V80" s="846"/>
      <c r="W80" s="845" t="s">
        <v>233</v>
      </c>
      <c r="X80" s="850"/>
    </row>
    <row r="81" spans="2:24" x14ac:dyDescent="0.2">
      <c r="B81" s="848"/>
      <c r="C81" s="851" t="s">
        <v>79</v>
      </c>
      <c r="D81" s="852"/>
      <c r="E81" s="851" t="s">
        <v>79</v>
      </c>
      <c r="F81" s="852"/>
      <c r="G81" s="851" t="s">
        <v>79</v>
      </c>
      <c r="H81" s="852"/>
      <c r="I81" s="851" t="s">
        <v>79</v>
      </c>
      <c r="J81" s="852"/>
      <c r="K81" s="851" t="s">
        <v>79</v>
      </c>
      <c r="L81" s="852"/>
      <c r="M81" s="851" t="s">
        <v>79</v>
      </c>
      <c r="N81" s="852"/>
      <c r="O81" s="851"/>
      <c r="P81" s="852"/>
      <c r="Q81" s="851"/>
      <c r="R81" s="852"/>
      <c r="S81" s="851"/>
      <c r="T81" s="852"/>
      <c r="U81" s="851"/>
      <c r="V81" s="852"/>
      <c r="W81" s="851"/>
      <c r="X81" s="853"/>
    </row>
    <row r="82" spans="2:24" ht="41.25" thickBot="1" x14ac:dyDescent="0.25">
      <c r="B82" s="849"/>
      <c r="C82" s="762" t="s">
        <v>749</v>
      </c>
      <c r="D82" s="774" t="s">
        <v>82</v>
      </c>
      <c r="E82" s="762" t="s">
        <v>749</v>
      </c>
      <c r="F82" s="775" t="s">
        <v>82</v>
      </c>
      <c r="G82" s="762" t="s">
        <v>749</v>
      </c>
      <c r="H82" s="775" t="s">
        <v>82</v>
      </c>
      <c r="I82" s="762" t="s">
        <v>749</v>
      </c>
      <c r="J82" s="775" t="s">
        <v>82</v>
      </c>
      <c r="K82" s="762" t="s">
        <v>749</v>
      </c>
      <c r="L82" s="775" t="s">
        <v>82</v>
      </c>
      <c r="M82" s="762" t="s">
        <v>749</v>
      </c>
      <c r="N82" s="775" t="s">
        <v>82</v>
      </c>
      <c r="O82" s="762" t="s">
        <v>749</v>
      </c>
      <c r="P82" s="774" t="s">
        <v>82</v>
      </c>
      <c r="Q82" s="762" t="s">
        <v>749</v>
      </c>
      <c r="R82" s="774" t="s">
        <v>82</v>
      </c>
      <c r="S82" s="762" t="s">
        <v>749</v>
      </c>
      <c r="T82" s="774" t="s">
        <v>82</v>
      </c>
      <c r="U82" s="762" t="s">
        <v>749</v>
      </c>
      <c r="V82" s="774" t="s">
        <v>82</v>
      </c>
      <c r="W82" s="762" t="s">
        <v>749</v>
      </c>
      <c r="X82" s="774" t="s">
        <v>82</v>
      </c>
    </row>
    <row r="83" spans="2:24" ht="25.5" x14ac:dyDescent="0.2">
      <c r="B83" s="764" t="s">
        <v>105</v>
      </c>
      <c r="C83" s="720">
        <v>153.881</v>
      </c>
      <c r="D83" s="733">
        <v>16.690000000000001</v>
      </c>
      <c r="E83" s="720">
        <v>167.83799999999999</v>
      </c>
      <c r="F83" s="733">
        <v>16.510000000000002</v>
      </c>
      <c r="G83" s="720">
        <v>61.006</v>
      </c>
      <c r="H83" s="733">
        <v>24.92</v>
      </c>
      <c r="I83" s="720">
        <v>94.503</v>
      </c>
      <c r="J83" s="733">
        <v>31.67</v>
      </c>
      <c r="K83" s="720">
        <v>41.994</v>
      </c>
      <c r="L83" s="733">
        <v>25.46</v>
      </c>
      <c r="M83" s="720">
        <v>46.180999999999997</v>
      </c>
      <c r="N83" s="733">
        <v>15.12</v>
      </c>
      <c r="O83" s="720">
        <v>67.045000000000002</v>
      </c>
      <c r="P83" s="733">
        <v>26.03</v>
      </c>
      <c r="Q83" s="720">
        <v>102.124</v>
      </c>
      <c r="R83" s="733">
        <v>42.15</v>
      </c>
      <c r="S83" s="720">
        <v>53.963000000000001</v>
      </c>
      <c r="T83" s="733">
        <v>13.71</v>
      </c>
      <c r="U83" s="720">
        <v>61.670999999999999</v>
      </c>
      <c r="V83" s="733">
        <v>14.9</v>
      </c>
      <c r="W83" s="720">
        <v>67.144999999999996</v>
      </c>
      <c r="X83" s="776">
        <v>11.24</v>
      </c>
    </row>
    <row r="84" spans="2:24" x14ac:dyDescent="0.2">
      <c r="B84" s="766" t="s">
        <v>94</v>
      </c>
      <c r="C84" s="723">
        <v>73.983000000000004</v>
      </c>
      <c r="D84" s="735">
        <v>30</v>
      </c>
      <c r="E84" s="723">
        <v>81.863</v>
      </c>
      <c r="F84" s="735">
        <v>29.67</v>
      </c>
      <c r="G84" s="723">
        <v>12.67</v>
      </c>
      <c r="H84" s="735">
        <v>23.17</v>
      </c>
      <c r="I84" s="723">
        <v>67.239000000000004</v>
      </c>
      <c r="J84" s="735">
        <v>43.32</v>
      </c>
      <c r="K84" s="723">
        <v>15.955</v>
      </c>
      <c r="L84" s="735">
        <v>48.67</v>
      </c>
      <c r="M84" s="723">
        <v>13.515000000000001</v>
      </c>
      <c r="N84" s="735">
        <v>29.59</v>
      </c>
      <c r="O84" s="723">
        <v>17.367999999999999</v>
      </c>
      <c r="P84" s="735">
        <v>53.86</v>
      </c>
      <c r="Q84" s="723">
        <v>55.225000000000001</v>
      </c>
      <c r="R84" s="735">
        <v>76.09</v>
      </c>
      <c r="S84" s="723">
        <v>12.268000000000001</v>
      </c>
      <c r="T84" s="735">
        <v>23.47</v>
      </c>
      <c r="U84" s="723">
        <v>16.145</v>
      </c>
      <c r="V84" s="735">
        <v>31.26</v>
      </c>
      <c r="W84" s="723">
        <v>12.986000000000001</v>
      </c>
      <c r="X84" s="777">
        <v>19.239999999999998</v>
      </c>
    </row>
    <row r="85" spans="2:24" x14ac:dyDescent="0.2">
      <c r="B85" s="766" t="s">
        <v>95</v>
      </c>
      <c r="C85" s="723">
        <v>5.7489999999999997</v>
      </c>
      <c r="D85" s="735">
        <v>31.16</v>
      </c>
      <c r="E85" s="723">
        <v>12.404</v>
      </c>
      <c r="F85" s="735">
        <v>40.619999999999997</v>
      </c>
      <c r="G85" s="723">
        <v>9.2439999999999998</v>
      </c>
      <c r="H85" s="735">
        <v>41.94</v>
      </c>
      <c r="I85" s="723">
        <v>12.835000000000001</v>
      </c>
      <c r="J85" s="735">
        <v>55.4</v>
      </c>
      <c r="K85" s="723">
        <v>11.836</v>
      </c>
      <c r="L85" s="735">
        <v>57.4</v>
      </c>
      <c r="M85" s="723">
        <v>7.8540000000000001</v>
      </c>
      <c r="N85" s="735">
        <v>37.549999999999997</v>
      </c>
      <c r="O85" s="723">
        <v>16.405999999999999</v>
      </c>
      <c r="P85" s="735">
        <v>85.12</v>
      </c>
      <c r="Q85" s="723">
        <v>14.832000000000001</v>
      </c>
      <c r="R85" s="735">
        <v>56.4</v>
      </c>
      <c r="S85" s="723">
        <v>8.4390000000000001</v>
      </c>
      <c r="T85" s="735">
        <v>45.6</v>
      </c>
      <c r="U85" s="723">
        <v>4.0490000000000004</v>
      </c>
      <c r="V85" s="735">
        <v>39.89</v>
      </c>
      <c r="W85" s="723">
        <v>3.76</v>
      </c>
      <c r="X85" s="777">
        <v>26.57</v>
      </c>
    </row>
    <row r="86" spans="2:24" x14ac:dyDescent="0.2">
      <c r="B86" s="766" t="s">
        <v>96</v>
      </c>
      <c r="C86" s="723">
        <v>26.155999999999999</v>
      </c>
      <c r="D86" s="735">
        <v>30.8</v>
      </c>
      <c r="E86" s="723">
        <v>15.824999999999999</v>
      </c>
      <c r="F86" s="735">
        <v>28.51</v>
      </c>
      <c r="G86" s="723">
        <v>22.956</v>
      </c>
      <c r="H86" s="735">
        <v>61.94</v>
      </c>
      <c r="I86" s="723">
        <v>2.8580000000000001</v>
      </c>
      <c r="J86" s="735">
        <v>46.75</v>
      </c>
      <c r="K86" s="723">
        <v>2.2010000000000001</v>
      </c>
      <c r="L86" s="735">
        <v>42.93</v>
      </c>
      <c r="M86" s="723">
        <v>3.7189999999999999</v>
      </c>
      <c r="N86" s="735">
        <v>37.619999999999997</v>
      </c>
      <c r="O86" s="723">
        <v>4.9630000000000001</v>
      </c>
      <c r="P86" s="735">
        <v>30.03</v>
      </c>
      <c r="Q86" s="723">
        <v>6.1379999999999999</v>
      </c>
      <c r="R86" s="735">
        <v>27.68</v>
      </c>
      <c r="S86" s="723">
        <v>7.3010000000000002</v>
      </c>
      <c r="T86" s="735">
        <v>35.99</v>
      </c>
      <c r="U86" s="723">
        <v>13.936999999999999</v>
      </c>
      <c r="V86" s="735">
        <v>36.020000000000003</v>
      </c>
      <c r="W86" s="723">
        <v>10.961</v>
      </c>
      <c r="X86" s="777">
        <v>27.79</v>
      </c>
    </row>
    <row r="87" spans="2:24" x14ac:dyDescent="0.2">
      <c r="B87" s="766" t="s">
        <v>97</v>
      </c>
      <c r="C87" s="723">
        <v>10.037000000000001</v>
      </c>
      <c r="D87" s="735">
        <v>41.01</v>
      </c>
      <c r="E87" s="723">
        <v>10.189</v>
      </c>
      <c r="F87" s="735">
        <v>40.92</v>
      </c>
      <c r="G87" s="723">
        <v>3.3759999999999999</v>
      </c>
      <c r="H87" s="735">
        <v>29.29</v>
      </c>
      <c r="I87" s="723">
        <v>1.835</v>
      </c>
      <c r="J87" s="735">
        <v>28.37</v>
      </c>
      <c r="K87" s="723">
        <v>2.6440000000000001</v>
      </c>
      <c r="L87" s="735">
        <v>34.11</v>
      </c>
      <c r="M87" s="723">
        <v>3.2610000000000001</v>
      </c>
      <c r="N87" s="735">
        <v>29.92</v>
      </c>
      <c r="O87" s="723">
        <v>4.7450000000000001</v>
      </c>
      <c r="P87" s="735">
        <v>22.01</v>
      </c>
      <c r="Q87" s="723">
        <v>4.5110000000000001</v>
      </c>
      <c r="R87" s="735">
        <v>27.07</v>
      </c>
      <c r="S87" s="723">
        <v>4.0579999999999998</v>
      </c>
      <c r="T87" s="735">
        <v>42.22</v>
      </c>
      <c r="U87" s="723">
        <v>5.6079999999999997</v>
      </c>
      <c r="V87" s="735">
        <v>50.26</v>
      </c>
      <c r="W87" s="723">
        <v>4.4240000000000004</v>
      </c>
      <c r="X87" s="777">
        <v>38.33</v>
      </c>
    </row>
    <row r="88" spans="2:24" x14ac:dyDescent="0.2">
      <c r="B88" s="766" t="s">
        <v>98</v>
      </c>
      <c r="C88" s="723">
        <v>15.124000000000001</v>
      </c>
      <c r="D88" s="735">
        <v>21.26</v>
      </c>
      <c r="E88" s="723">
        <v>22.321999999999999</v>
      </c>
      <c r="F88" s="735">
        <v>28.87</v>
      </c>
      <c r="G88" s="723">
        <v>5.04</v>
      </c>
      <c r="H88" s="735">
        <v>17.36</v>
      </c>
      <c r="I88" s="723">
        <v>4.6769999999999996</v>
      </c>
      <c r="J88" s="735">
        <v>27.98</v>
      </c>
      <c r="K88" s="723">
        <v>4.4240000000000004</v>
      </c>
      <c r="L88" s="735">
        <v>20.05</v>
      </c>
      <c r="M88" s="723">
        <v>9.0619999999999994</v>
      </c>
      <c r="N88" s="735">
        <v>41.83</v>
      </c>
      <c r="O88" s="723">
        <v>12.801</v>
      </c>
      <c r="P88" s="735">
        <v>17.98</v>
      </c>
      <c r="Q88" s="723">
        <v>10.641999999999999</v>
      </c>
      <c r="R88" s="735">
        <v>19.010000000000002</v>
      </c>
      <c r="S88" s="723">
        <v>12.428000000000001</v>
      </c>
      <c r="T88" s="735">
        <v>29.18</v>
      </c>
      <c r="U88" s="723">
        <v>10.476000000000001</v>
      </c>
      <c r="V88" s="735">
        <v>20.51</v>
      </c>
      <c r="W88" s="723">
        <v>18.350000000000001</v>
      </c>
      <c r="X88" s="777">
        <v>20.79</v>
      </c>
    </row>
    <row r="89" spans="2:24" x14ac:dyDescent="0.2">
      <c r="B89" s="766" t="s">
        <v>99</v>
      </c>
      <c r="C89" s="723">
        <v>0</v>
      </c>
      <c r="D89" s="735">
        <v>0</v>
      </c>
      <c r="E89" s="723">
        <v>0</v>
      </c>
      <c r="F89" s="735">
        <v>0</v>
      </c>
      <c r="G89" s="723">
        <v>0</v>
      </c>
      <c r="H89" s="735">
        <v>0</v>
      </c>
      <c r="I89" s="723">
        <v>0</v>
      </c>
      <c r="J89" s="735">
        <v>0</v>
      </c>
      <c r="K89" s="723">
        <v>0</v>
      </c>
      <c r="L89" s="735">
        <v>0</v>
      </c>
      <c r="M89" s="723">
        <v>0</v>
      </c>
      <c r="N89" s="735">
        <v>0</v>
      </c>
      <c r="O89" s="723">
        <v>0</v>
      </c>
      <c r="P89" s="735">
        <v>0</v>
      </c>
      <c r="Q89" s="723">
        <v>0</v>
      </c>
      <c r="R89" s="735">
        <v>0</v>
      </c>
      <c r="S89" s="723">
        <v>0</v>
      </c>
      <c r="T89" s="735">
        <v>0</v>
      </c>
      <c r="U89" s="723">
        <v>0</v>
      </c>
      <c r="V89" s="735">
        <v>0</v>
      </c>
      <c r="W89" s="723">
        <v>0</v>
      </c>
      <c r="X89" s="777">
        <v>0</v>
      </c>
    </row>
    <row r="90" spans="2:24" x14ac:dyDescent="0.2">
      <c r="B90" s="766" t="s">
        <v>100</v>
      </c>
      <c r="C90" s="723">
        <v>2.5099999999999998</v>
      </c>
      <c r="D90" s="735">
        <v>35.840000000000003</v>
      </c>
      <c r="E90" s="723">
        <v>3.6280000000000001</v>
      </c>
      <c r="F90" s="735">
        <v>40.06</v>
      </c>
      <c r="G90" s="723">
        <v>0.85099999999999998</v>
      </c>
      <c r="H90" s="735">
        <v>24.87</v>
      </c>
      <c r="I90" s="723">
        <v>1.5029999999999999</v>
      </c>
      <c r="J90" s="735">
        <v>69.099999999999994</v>
      </c>
      <c r="K90" s="723">
        <v>0.38500000000000001</v>
      </c>
      <c r="L90" s="735">
        <v>18.72</v>
      </c>
      <c r="M90" s="723">
        <v>0.9</v>
      </c>
      <c r="N90" s="735">
        <v>42.23</v>
      </c>
      <c r="O90" s="723">
        <v>2.13</v>
      </c>
      <c r="P90" s="735">
        <v>27.09</v>
      </c>
      <c r="Q90" s="723">
        <v>2.3610000000000002</v>
      </c>
      <c r="R90" s="735">
        <v>26.12</v>
      </c>
      <c r="S90" s="723">
        <v>1.2130000000000001</v>
      </c>
      <c r="T90" s="735">
        <v>37.14</v>
      </c>
      <c r="U90" s="723">
        <v>1.3120000000000001</v>
      </c>
      <c r="V90" s="735">
        <v>38.25</v>
      </c>
      <c r="W90" s="723">
        <v>4.3730000000000002</v>
      </c>
      <c r="X90" s="777">
        <v>62.51</v>
      </c>
    </row>
    <row r="91" spans="2:24" x14ac:dyDescent="0.2">
      <c r="B91" s="766" t="s">
        <v>101</v>
      </c>
      <c r="C91" s="723">
        <v>0.24199999999999999</v>
      </c>
      <c r="D91" s="735">
        <v>53.67</v>
      </c>
      <c r="E91" s="723">
        <v>0.57099999999999995</v>
      </c>
      <c r="F91" s="735">
        <v>33.799999999999997</v>
      </c>
      <c r="G91" s="723">
        <v>0.63700000000000001</v>
      </c>
      <c r="H91" s="735">
        <v>32.270000000000003</v>
      </c>
      <c r="I91" s="723">
        <v>0.69099999999999995</v>
      </c>
      <c r="J91" s="735">
        <v>30.02</v>
      </c>
      <c r="K91" s="723">
        <v>0.72799999999999998</v>
      </c>
      <c r="L91" s="735">
        <v>27.83</v>
      </c>
      <c r="M91" s="723">
        <v>0.72099999999999997</v>
      </c>
      <c r="N91" s="735">
        <v>27.07</v>
      </c>
      <c r="O91" s="723">
        <v>0.73899999999999999</v>
      </c>
      <c r="P91" s="735">
        <v>26.61</v>
      </c>
      <c r="Q91" s="723">
        <v>0.74099999999999999</v>
      </c>
      <c r="R91" s="735">
        <v>26.56</v>
      </c>
      <c r="S91" s="723">
        <v>0.74099999999999999</v>
      </c>
      <c r="T91" s="735">
        <v>26.56</v>
      </c>
      <c r="U91" s="723">
        <v>3.8149999999999999</v>
      </c>
      <c r="V91" s="735">
        <v>68.11</v>
      </c>
      <c r="W91" s="723">
        <v>0.63300000000000001</v>
      </c>
      <c r="X91" s="777">
        <v>28.94</v>
      </c>
    </row>
    <row r="92" spans="2:24" x14ac:dyDescent="0.2">
      <c r="B92" s="766" t="s">
        <v>102</v>
      </c>
      <c r="C92" s="723">
        <v>18.170000000000002</v>
      </c>
      <c r="D92" s="735">
        <v>41.34</v>
      </c>
      <c r="E92" s="723">
        <v>18.568999999999999</v>
      </c>
      <c r="F92" s="735">
        <v>40.18</v>
      </c>
      <c r="G92" s="723">
        <v>4.0880000000000001</v>
      </c>
      <c r="H92" s="735">
        <v>37.409999999999997</v>
      </c>
      <c r="I92" s="723">
        <v>2.6520000000000001</v>
      </c>
      <c r="J92" s="735">
        <v>87.96</v>
      </c>
      <c r="K92" s="723">
        <v>0.623</v>
      </c>
      <c r="L92" s="735">
        <v>23.25</v>
      </c>
      <c r="M92" s="723">
        <v>1.621</v>
      </c>
      <c r="N92" s="735">
        <v>28.81</v>
      </c>
      <c r="O92" s="723">
        <v>3.31</v>
      </c>
      <c r="P92" s="735">
        <v>25.25</v>
      </c>
      <c r="Q92" s="723">
        <v>2.9710000000000001</v>
      </c>
      <c r="R92" s="735">
        <v>30.43</v>
      </c>
      <c r="S92" s="723">
        <v>2.8050000000000002</v>
      </c>
      <c r="T92" s="735">
        <v>30.69</v>
      </c>
      <c r="U92" s="723">
        <v>2.7229999999999999</v>
      </c>
      <c r="V92" s="735">
        <v>33.21</v>
      </c>
      <c r="W92" s="723">
        <v>6.3150000000000004</v>
      </c>
      <c r="X92" s="777">
        <v>34.25</v>
      </c>
    </row>
    <row r="93" spans="2:24" x14ac:dyDescent="0.2">
      <c r="B93" s="766" t="s">
        <v>103</v>
      </c>
      <c r="C93" s="723">
        <v>4.1000000000000002E-2</v>
      </c>
      <c r="D93" s="735">
        <v>47.72</v>
      </c>
      <c r="E93" s="723">
        <v>0.26900000000000002</v>
      </c>
      <c r="F93" s="735">
        <v>41.92</v>
      </c>
      <c r="G93" s="723">
        <v>0.48599999999999999</v>
      </c>
      <c r="H93" s="735">
        <v>28.43</v>
      </c>
      <c r="I93" s="723">
        <v>0.78300000000000003</v>
      </c>
      <c r="J93" s="735">
        <v>26.2</v>
      </c>
      <c r="K93" s="723">
        <v>0.81599999999999995</v>
      </c>
      <c r="L93" s="735">
        <v>25.28</v>
      </c>
      <c r="M93" s="723">
        <v>0.81799999999999995</v>
      </c>
      <c r="N93" s="735">
        <v>25.2</v>
      </c>
      <c r="O93" s="723">
        <v>0.81799999999999995</v>
      </c>
      <c r="P93" s="735">
        <v>25.2</v>
      </c>
      <c r="Q93" s="723">
        <v>0.81799999999999995</v>
      </c>
      <c r="R93" s="735">
        <v>25.2</v>
      </c>
      <c r="S93" s="723">
        <v>0.81799999999999995</v>
      </c>
      <c r="T93" s="735">
        <v>25.2</v>
      </c>
      <c r="U93" s="723">
        <v>0.81799999999999995</v>
      </c>
      <c r="V93" s="735">
        <v>25.2</v>
      </c>
      <c r="W93" s="723">
        <v>1.7410000000000001</v>
      </c>
      <c r="X93" s="777">
        <v>28.8</v>
      </c>
    </row>
    <row r="94" spans="2:24" ht="13.5" thickBot="1" x14ac:dyDescent="0.25">
      <c r="B94" s="799" t="s">
        <v>104</v>
      </c>
      <c r="C94" s="800">
        <v>2.1520000000000001</v>
      </c>
      <c r="D94" s="802">
        <v>64.150000000000006</v>
      </c>
      <c r="E94" s="800">
        <v>2.427</v>
      </c>
      <c r="F94" s="802">
        <v>58.2</v>
      </c>
      <c r="G94" s="800">
        <v>1.609</v>
      </c>
      <c r="H94" s="802">
        <v>29.44</v>
      </c>
      <c r="I94" s="800">
        <v>1.466</v>
      </c>
      <c r="J94" s="802">
        <v>16.079999999999998</v>
      </c>
      <c r="K94" s="800">
        <v>2.21</v>
      </c>
      <c r="L94" s="802">
        <v>18.48</v>
      </c>
      <c r="M94" s="800">
        <v>4.4880000000000004</v>
      </c>
      <c r="N94" s="802">
        <v>26.77</v>
      </c>
      <c r="O94" s="800">
        <v>3.4750000000000001</v>
      </c>
      <c r="P94" s="802">
        <v>21.96</v>
      </c>
      <c r="Q94" s="800">
        <v>3.6850000000000001</v>
      </c>
      <c r="R94" s="802">
        <v>21.59</v>
      </c>
      <c r="S94" s="800">
        <v>3.7269999999999999</v>
      </c>
      <c r="T94" s="802">
        <v>31.76</v>
      </c>
      <c r="U94" s="800">
        <v>2.6739999999999999</v>
      </c>
      <c r="V94" s="802">
        <v>26.55</v>
      </c>
      <c r="W94" s="800">
        <v>3.6579999999999999</v>
      </c>
      <c r="X94" s="803">
        <v>25.54</v>
      </c>
    </row>
    <row r="95" spans="2:24" x14ac:dyDescent="0.2"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</row>
    <row r="96" spans="2:24" x14ac:dyDescent="0.2">
      <c r="B96" s="428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</row>
    <row r="97" spans="2:24" x14ac:dyDescent="0.2">
      <c r="B97" s="847" t="s">
        <v>747</v>
      </c>
      <c r="C97" s="758" t="s">
        <v>331</v>
      </c>
      <c r="D97" s="758" t="s">
        <v>222</v>
      </c>
      <c r="E97" s="758" t="s">
        <v>225</v>
      </c>
      <c r="F97" s="758" t="s">
        <v>226</v>
      </c>
      <c r="G97" s="758" t="s">
        <v>227</v>
      </c>
      <c r="H97" s="758" t="s">
        <v>228</v>
      </c>
      <c r="I97" s="758" t="s">
        <v>332</v>
      </c>
      <c r="J97" s="758" t="s">
        <v>333</v>
      </c>
      <c r="K97" s="758" t="s">
        <v>231</v>
      </c>
      <c r="L97" s="758" t="s">
        <v>232</v>
      </c>
      <c r="M97" s="758" t="s">
        <v>233</v>
      </c>
      <c r="N97" s="782"/>
      <c r="O97" s="428"/>
      <c r="P97" s="428"/>
      <c r="Q97" s="428"/>
      <c r="R97" s="428"/>
      <c r="S97" s="428"/>
      <c r="T97" s="428"/>
      <c r="U97" s="428"/>
      <c r="V97" s="428"/>
      <c r="W97" s="428"/>
      <c r="X97" s="428"/>
    </row>
    <row r="98" spans="2:24" x14ac:dyDescent="0.2">
      <c r="B98" s="848"/>
      <c r="C98" s="760" t="s">
        <v>308</v>
      </c>
      <c r="D98" s="760" t="s">
        <v>308</v>
      </c>
      <c r="E98" s="760" t="s">
        <v>308</v>
      </c>
      <c r="F98" s="760" t="s">
        <v>308</v>
      </c>
      <c r="G98" s="760" t="s">
        <v>308</v>
      </c>
      <c r="H98" s="760" t="s">
        <v>308</v>
      </c>
      <c r="I98" s="760" t="s">
        <v>308</v>
      </c>
      <c r="J98" s="760" t="s">
        <v>308</v>
      </c>
      <c r="K98" s="760" t="s">
        <v>308</v>
      </c>
      <c r="L98" s="760" t="s">
        <v>308</v>
      </c>
      <c r="M98" s="783" t="s">
        <v>308</v>
      </c>
      <c r="N98" s="784"/>
      <c r="O98" s="428"/>
      <c r="P98" s="428"/>
      <c r="Q98" s="428"/>
      <c r="R98" s="428"/>
      <c r="S98" s="428"/>
      <c r="T98" s="428"/>
      <c r="U98" s="428"/>
      <c r="V98" s="428"/>
      <c r="W98" s="428"/>
      <c r="X98" s="428"/>
    </row>
    <row r="99" spans="2:24" ht="41.25" thickBot="1" x14ac:dyDescent="0.25">
      <c r="B99" s="849"/>
      <c r="C99" s="762" t="s">
        <v>749</v>
      </c>
      <c r="D99" s="762" t="s">
        <v>749</v>
      </c>
      <c r="E99" s="762" t="s">
        <v>749</v>
      </c>
      <c r="F99" s="762" t="s">
        <v>749</v>
      </c>
      <c r="G99" s="762" t="s">
        <v>749</v>
      </c>
      <c r="H99" s="762" t="s">
        <v>749</v>
      </c>
      <c r="I99" s="762" t="s">
        <v>749</v>
      </c>
      <c r="J99" s="762" t="s">
        <v>749</v>
      </c>
      <c r="K99" s="762" t="s">
        <v>749</v>
      </c>
      <c r="L99" s="762" t="s">
        <v>749</v>
      </c>
      <c r="M99" s="762" t="s">
        <v>749</v>
      </c>
      <c r="N99" s="785"/>
      <c r="O99" s="428"/>
      <c r="P99" s="428"/>
      <c r="Q99" s="428"/>
      <c r="R99" s="428"/>
      <c r="S99" s="428"/>
      <c r="T99" s="428"/>
      <c r="U99" s="428"/>
      <c r="V99" s="428"/>
      <c r="W99" s="428"/>
      <c r="X99" s="428"/>
    </row>
    <row r="100" spans="2:24" ht="25.5" x14ac:dyDescent="0.2">
      <c r="B100" s="786" t="s">
        <v>105</v>
      </c>
      <c r="C100" s="787">
        <f t="shared" ref="C100:C111" si="19">C83</f>
        <v>153.881</v>
      </c>
      <c r="D100" s="787">
        <f t="shared" ref="D100:D111" si="20">E83</f>
        <v>167.83799999999999</v>
      </c>
      <c r="E100" s="787">
        <f t="shared" ref="E100:E111" si="21">G83</f>
        <v>61.006</v>
      </c>
      <c r="F100" s="787">
        <f t="shared" ref="F100:F111" si="22">I83</f>
        <v>94.503</v>
      </c>
      <c r="G100" s="787">
        <f t="shared" ref="G100:G111" si="23">K83</f>
        <v>41.994</v>
      </c>
      <c r="H100" s="787">
        <f t="shared" ref="H100:H111" si="24">M83</f>
        <v>46.180999999999997</v>
      </c>
      <c r="I100" s="787">
        <f t="shared" ref="I100:I111" si="25">O83</f>
        <v>67.045000000000002</v>
      </c>
      <c r="J100" s="787">
        <f t="shared" ref="J100:J111" si="26">Q83</f>
        <v>102.124</v>
      </c>
      <c r="K100" s="787">
        <f t="shared" ref="K100:K111" si="27">S83</f>
        <v>53.963000000000001</v>
      </c>
      <c r="L100" s="787">
        <f t="shared" ref="L100:L111" si="28">U83</f>
        <v>61.670999999999999</v>
      </c>
      <c r="M100" s="788">
        <f t="shared" ref="M100:M111" si="29">W83</f>
        <v>67.144999999999996</v>
      </c>
      <c r="N100" s="720"/>
      <c r="O100" s="428"/>
      <c r="P100" s="428"/>
      <c r="Q100" s="428"/>
      <c r="R100" s="428"/>
      <c r="S100" s="428"/>
      <c r="T100" s="428"/>
      <c r="U100" s="428"/>
      <c r="V100" s="428"/>
      <c r="W100" s="428"/>
      <c r="X100" s="428"/>
    </row>
    <row r="101" spans="2:24" x14ac:dyDescent="0.2">
      <c r="B101" s="768" t="s">
        <v>94</v>
      </c>
      <c r="C101" s="769">
        <f t="shared" si="19"/>
        <v>73.983000000000004</v>
      </c>
      <c r="D101" s="769">
        <f t="shared" si="20"/>
        <v>81.863</v>
      </c>
      <c r="E101" s="769">
        <f t="shared" si="21"/>
        <v>12.67</v>
      </c>
      <c r="F101" s="769">
        <f t="shared" si="22"/>
        <v>67.239000000000004</v>
      </c>
      <c r="G101" s="769">
        <f t="shared" si="23"/>
        <v>15.955</v>
      </c>
      <c r="H101" s="769">
        <f t="shared" si="24"/>
        <v>13.515000000000001</v>
      </c>
      <c r="I101" s="769">
        <f t="shared" si="25"/>
        <v>17.367999999999999</v>
      </c>
      <c r="J101" s="769">
        <f t="shared" si="26"/>
        <v>55.225000000000001</v>
      </c>
      <c r="K101" s="769">
        <f t="shared" si="27"/>
        <v>12.268000000000001</v>
      </c>
      <c r="L101" s="769">
        <f t="shared" si="28"/>
        <v>16.145</v>
      </c>
      <c r="M101" s="770">
        <f t="shared" si="29"/>
        <v>12.986000000000001</v>
      </c>
      <c r="N101" s="723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</row>
    <row r="102" spans="2:24" x14ac:dyDescent="0.2">
      <c r="B102" s="768" t="s">
        <v>95</v>
      </c>
      <c r="C102" s="769">
        <f t="shared" si="19"/>
        <v>5.7489999999999997</v>
      </c>
      <c r="D102" s="769">
        <f t="shared" si="20"/>
        <v>12.404</v>
      </c>
      <c r="E102" s="769">
        <f t="shared" si="21"/>
        <v>9.2439999999999998</v>
      </c>
      <c r="F102" s="769">
        <f t="shared" si="22"/>
        <v>12.835000000000001</v>
      </c>
      <c r="G102" s="769">
        <f t="shared" si="23"/>
        <v>11.836</v>
      </c>
      <c r="H102" s="769">
        <f t="shared" si="24"/>
        <v>7.8540000000000001</v>
      </c>
      <c r="I102" s="769">
        <f t="shared" si="25"/>
        <v>16.405999999999999</v>
      </c>
      <c r="J102" s="769">
        <f t="shared" si="26"/>
        <v>14.832000000000001</v>
      </c>
      <c r="K102" s="769">
        <f t="shared" si="27"/>
        <v>8.4390000000000001</v>
      </c>
      <c r="L102" s="769">
        <f t="shared" si="28"/>
        <v>4.0490000000000004</v>
      </c>
      <c r="M102" s="770">
        <f t="shared" si="29"/>
        <v>3.76</v>
      </c>
      <c r="N102" s="723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</row>
    <row r="103" spans="2:24" x14ac:dyDescent="0.2">
      <c r="B103" s="768" t="s">
        <v>96</v>
      </c>
      <c r="C103" s="769">
        <f t="shared" si="19"/>
        <v>26.155999999999999</v>
      </c>
      <c r="D103" s="769">
        <f t="shared" si="20"/>
        <v>15.824999999999999</v>
      </c>
      <c r="E103" s="769">
        <f t="shared" si="21"/>
        <v>22.956</v>
      </c>
      <c r="F103" s="769">
        <f t="shared" si="22"/>
        <v>2.8580000000000001</v>
      </c>
      <c r="G103" s="769">
        <f t="shared" si="23"/>
        <v>2.2010000000000001</v>
      </c>
      <c r="H103" s="769">
        <f t="shared" si="24"/>
        <v>3.7189999999999999</v>
      </c>
      <c r="I103" s="769">
        <f t="shared" si="25"/>
        <v>4.9630000000000001</v>
      </c>
      <c r="J103" s="769">
        <f t="shared" si="26"/>
        <v>6.1379999999999999</v>
      </c>
      <c r="K103" s="769">
        <f t="shared" si="27"/>
        <v>7.3010000000000002</v>
      </c>
      <c r="L103" s="769">
        <f t="shared" si="28"/>
        <v>13.936999999999999</v>
      </c>
      <c r="M103" s="770">
        <f t="shared" si="29"/>
        <v>10.961</v>
      </c>
      <c r="N103" s="723"/>
      <c r="O103" s="428"/>
      <c r="P103" s="428"/>
      <c r="Q103" s="428"/>
      <c r="R103" s="428"/>
      <c r="S103" s="428"/>
      <c r="T103" s="428"/>
      <c r="U103" s="428"/>
      <c r="V103" s="428"/>
      <c r="W103" s="428"/>
      <c r="X103" s="428"/>
    </row>
    <row r="104" spans="2:24" x14ac:dyDescent="0.2">
      <c r="B104" s="768" t="s">
        <v>97</v>
      </c>
      <c r="C104" s="769">
        <f t="shared" si="19"/>
        <v>10.037000000000001</v>
      </c>
      <c r="D104" s="769">
        <f t="shared" si="20"/>
        <v>10.189</v>
      </c>
      <c r="E104" s="769">
        <f t="shared" si="21"/>
        <v>3.3759999999999999</v>
      </c>
      <c r="F104" s="769">
        <f t="shared" si="22"/>
        <v>1.835</v>
      </c>
      <c r="G104" s="769">
        <f t="shared" si="23"/>
        <v>2.6440000000000001</v>
      </c>
      <c r="H104" s="769">
        <f t="shared" si="24"/>
        <v>3.2610000000000001</v>
      </c>
      <c r="I104" s="769">
        <f t="shared" si="25"/>
        <v>4.7450000000000001</v>
      </c>
      <c r="J104" s="769">
        <f t="shared" si="26"/>
        <v>4.5110000000000001</v>
      </c>
      <c r="K104" s="769">
        <f t="shared" si="27"/>
        <v>4.0579999999999998</v>
      </c>
      <c r="L104" s="769">
        <f t="shared" si="28"/>
        <v>5.6079999999999997</v>
      </c>
      <c r="M104" s="770">
        <f t="shared" si="29"/>
        <v>4.4240000000000004</v>
      </c>
      <c r="N104" s="723"/>
      <c r="O104" s="428"/>
      <c r="P104" s="428"/>
      <c r="Q104" s="428"/>
      <c r="R104" s="428"/>
      <c r="S104" s="428"/>
      <c r="T104" s="428"/>
      <c r="U104" s="428"/>
      <c r="V104" s="428"/>
      <c r="W104" s="428"/>
      <c r="X104" s="428"/>
    </row>
    <row r="105" spans="2:24" x14ac:dyDescent="0.2">
      <c r="B105" s="768" t="s">
        <v>98</v>
      </c>
      <c r="C105" s="769">
        <f t="shared" si="19"/>
        <v>15.124000000000001</v>
      </c>
      <c r="D105" s="769">
        <f t="shared" si="20"/>
        <v>22.321999999999999</v>
      </c>
      <c r="E105" s="769">
        <f t="shared" si="21"/>
        <v>5.04</v>
      </c>
      <c r="F105" s="769">
        <f t="shared" si="22"/>
        <v>4.6769999999999996</v>
      </c>
      <c r="G105" s="769">
        <f t="shared" si="23"/>
        <v>4.4240000000000004</v>
      </c>
      <c r="H105" s="769">
        <f t="shared" si="24"/>
        <v>9.0619999999999994</v>
      </c>
      <c r="I105" s="769">
        <f t="shared" si="25"/>
        <v>12.801</v>
      </c>
      <c r="J105" s="769">
        <f t="shared" si="26"/>
        <v>10.641999999999999</v>
      </c>
      <c r="K105" s="769">
        <f t="shared" si="27"/>
        <v>12.428000000000001</v>
      </c>
      <c r="L105" s="769">
        <f t="shared" si="28"/>
        <v>10.476000000000001</v>
      </c>
      <c r="M105" s="770">
        <f t="shared" si="29"/>
        <v>18.350000000000001</v>
      </c>
      <c r="N105" s="723"/>
      <c r="O105" s="428"/>
      <c r="P105" s="428"/>
      <c r="Q105" s="428"/>
      <c r="R105" s="428"/>
      <c r="S105" s="428"/>
      <c r="T105" s="428"/>
      <c r="U105" s="428"/>
      <c r="V105" s="428"/>
      <c r="W105" s="428"/>
      <c r="X105" s="428"/>
    </row>
    <row r="106" spans="2:24" x14ac:dyDescent="0.2">
      <c r="B106" s="768" t="s">
        <v>99</v>
      </c>
      <c r="C106" s="769">
        <f t="shared" si="19"/>
        <v>0</v>
      </c>
      <c r="D106" s="769">
        <f t="shared" si="20"/>
        <v>0</v>
      </c>
      <c r="E106" s="769">
        <f t="shared" si="21"/>
        <v>0</v>
      </c>
      <c r="F106" s="769">
        <f t="shared" si="22"/>
        <v>0</v>
      </c>
      <c r="G106" s="769">
        <f t="shared" si="23"/>
        <v>0</v>
      </c>
      <c r="H106" s="769">
        <f t="shared" si="24"/>
        <v>0</v>
      </c>
      <c r="I106" s="769">
        <f t="shared" si="25"/>
        <v>0</v>
      </c>
      <c r="J106" s="769">
        <f t="shared" si="26"/>
        <v>0</v>
      </c>
      <c r="K106" s="769">
        <f t="shared" si="27"/>
        <v>0</v>
      </c>
      <c r="L106" s="769">
        <f t="shared" si="28"/>
        <v>0</v>
      </c>
      <c r="M106" s="770">
        <f t="shared" si="29"/>
        <v>0</v>
      </c>
      <c r="N106" s="723"/>
      <c r="O106" s="428"/>
      <c r="P106" s="428"/>
      <c r="Q106" s="428"/>
      <c r="R106" s="428"/>
      <c r="S106" s="428"/>
      <c r="T106" s="428"/>
      <c r="U106" s="428"/>
      <c r="V106" s="428"/>
      <c r="W106" s="428"/>
      <c r="X106" s="428"/>
    </row>
    <row r="107" spans="2:24" x14ac:dyDescent="0.2">
      <c r="B107" s="768" t="s">
        <v>100</v>
      </c>
      <c r="C107" s="769">
        <f t="shared" si="19"/>
        <v>2.5099999999999998</v>
      </c>
      <c r="D107" s="769">
        <f t="shared" si="20"/>
        <v>3.6280000000000001</v>
      </c>
      <c r="E107" s="769">
        <f t="shared" si="21"/>
        <v>0.85099999999999998</v>
      </c>
      <c r="F107" s="769">
        <f t="shared" si="22"/>
        <v>1.5029999999999999</v>
      </c>
      <c r="G107" s="769">
        <f t="shared" si="23"/>
        <v>0.38500000000000001</v>
      </c>
      <c r="H107" s="769">
        <f t="shared" si="24"/>
        <v>0.9</v>
      </c>
      <c r="I107" s="769">
        <f t="shared" si="25"/>
        <v>2.13</v>
      </c>
      <c r="J107" s="769">
        <f t="shared" si="26"/>
        <v>2.3610000000000002</v>
      </c>
      <c r="K107" s="769">
        <f t="shared" si="27"/>
        <v>1.2130000000000001</v>
      </c>
      <c r="L107" s="769">
        <f t="shared" si="28"/>
        <v>1.3120000000000001</v>
      </c>
      <c r="M107" s="770">
        <f t="shared" si="29"/>
        <v>4.3730000000000002</v>
      </c>
      <c r="N107" s="723"/>
      <c r="O107" s="428"/>
      <c r="P107" s="428"/>
      <c r="Q107" s="428"/>
      <c r="R107" s="428"/>
      <c r="S107" s="428"/>
      <c r="T107" s="428"/>
      <c r="U107" s="428"/>
      <c r="V107" s="428"/>
      <c r="W107" s="428"/>
      <c r="X107" s="428"/>
    </row>
    <row r="108" spans="2:24" x14ac:dyDescent="0.2">
      <c r="B108" s="768" t="s">
        <v>101</v>
      </c>
      <c r="C108" s="769">
        <f t="shared" si="19"/>
        <v>0.24199999999999999</v>
      </c>
      <c r="D108" s="769">
        <f t="shared" si="20"/>
        <v>0.57099999999999995</v>
      </c>
      <c r="E108" s="769">
        <f t="shared" si="21"/>
        <v>0.63700000000000001</v>
      </c>
      <c r="F108" s="769">
        <f t="shared" si="22"/>
        <v>0.69099999999999995</v>
      </c>
      <c r="G108" s="769">
        <f t="shared" si="23"/>
        <v>0.72799999999999998</v>
      </c>
      <c r="H108" s="769">
        <f t="shared" si="24"/>
        <v>0.72099999999999997</v>
      </c>
      <c r="I108" s="769">
        <f t="shared" si="25"/>
        <v>0.73899999999999999</v>
      </c>
      <c r="J108" s="769">
        <f t="shared" si="26"/>
        <v>0.74099999999999999</v>
      </c>
      <c r="K108" s="769">
        <f t="shared" si="27"/>
        <v>0.74099999999999999</v>
      </c>
      <c r="L108" s="769">
        <f t="shared" si="28"/>
        <v>3.8149999999999999</v>
      </c>
      <c r="M108" s="770">
        <f t="shared" si="29"/>
        <v>0.63300000000000001</v>
      </c>
      <c r="N108" s="723"/>
      <c r="O108" s="428"/>
      <c r="P108" s="428"/>
      <c r="Q108" s="428"/>
      <c r="R108" s="428"/>
      <c r="S108" s="428"/>
      <c r="T108" s="428"/>
      <c r="U108" s="428"/>
      <c r="V108" s="428"/>
      <c r="W108" s="428"/>
      <c r="X108" s="428"/>
    </row>
    <row r="109" spans="2:24" x14ac:dyDescent="0.2">
      <c r="B109" s="768" t="s">
        <v>102</v>
      </c>
      <c r="C109" s="769">
        <f t="shared" si="19"/>
        <v>18.170000000000002</v>
      </c>
      <c r="D109" s="769">
        <f t="shared" si="20"/>
        <v>18.568999999999999</v>
      </c>
      <c r="E109" s="769">
        <f t="shared" si="21"/>
        <v>4.0880000000000001</v>
      </c>
      <c r="F109" s="769">
        <f t="shared" si="22"/>
        <v>2.6520000000000001</v>
      </c>
      <c r="G109" s="769">
        <f t="shared" si="23"/>
        <v>0.623</v>
      </c>
      <c r="H109" s="769">
        <f t="shared" si="24"/>
        <v>1.621</v>
      </c>
      <c r="I109" s="769">
        <f t="shared" si="25"/>
        <v>3.31</v>
      </c>
      <c r="J109" s="769">
        <f t="shared" si="26"/>
        <v>2.9710000000000001</v>
      </c>
      <c r="K109" s="769">
        <f t="shared" si="27"/>
        <v>2.8050000000000002</v>
      </c>
      <c r="L109" s="769">
        <f t="shared" si="28"/>
        <v>2.7229999999999999</v>
      </c>
      <c r="M109" s="770">
        <f t="shared" si="29"/>
        <v>6.3150000000000004</v>
      </c>
      <c r="N109" s="723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</row>
    <row r="110" spans="2:24" x14ac:dyDescent="0.2">
      <c r="B110" s="768" t="s">
        <v>103</v>
      </c>
      <c r="C110" s="769">
        <f t="shared" si="19"/>
        <v>4.1000000000000002E-2</v>
      </c>
      <c r="D110" s="769">
        <f t="shared" si="20"/>
        <v>0.26900000000000002</v>
      </c>
      <c r="E110" s="769">
        <f t="shared" si="21"/>
        <v>0.48599999999999999</v>
      </c>
      <c r="F110" s="769">
        <f t="shared" si="22"/>
        <v>0.78300000000000003</v>
      </c>
      <c r="G110" s="769">
        <f t="shared" si="23"/>
        <v>0.81599999999999995</v>
      </c>
      <c r="H110" s="769">
        <f t="shared" si="24"/>
        <v>0.81799999999999995</v>
      </c>
      <c r="I110" s="769">
        <f t="shared" si="25"/>
        <v>0.81799999999999995</v>
      </c>
      <c r="J110" s="769">
        <f t="shared" si="26"/>
        <v>0.81799999999999995</v>
      </c>
      <c r="K110" s="769">
        <f t="shared" si="27"/>
        <v>0.81799999999999995</v>
      </c>
      <c r="L110" s="769">
        <f t="shared" si="28"/>
        <v>0.81799999999999995</v>
      </c>
      <c r="M110" s="770">
        <f t="shared" si="29"/>
        <v>1.7410000000000001</v>
      </c>
      <c r="N110" s="723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</row>
    <row r="111" spans="2:24" ht="13.5" thickBot="1" x14ac:dyDescent="0.25">
      <c r="B111" s="771" t="s">
        <v>104</v>
      </c>
      <c r="C111" s="772">
        <f t="shared" si="19"/>
        <v>2.1520000000000001</v>
      </c>
      <c r="D111" s="772">
        <f t="shared" si="20"/>
        <v>2.427</v>
      </c>
      <c r="E111" s="772">
        <f t="shared" si="21"/>
        <v>1.609</v>
      </c>
      <c r="F111" s="772">
        <f t="shared" si="22"/>
        <v>1.466</v>
      </c>
      <c r="G111" s="772">
        <f t="shared" si="23"/>
        <v>2.21</v>
      </c>
      <c r="H111" s="772">
        <f t="shared" si="24"/>
        <v>4.4880000000000004</v>
      </c>
      <c r="I111" s="772">
        <f t="shared" si="25"/>
        <v>3.4750000000000001</v>
      </c>
      <c r="J111" s="772">
        <f t="shared" si="26"/>
        <v>3.6850000000000001</v>
      </c>
      <c r="K111" s="772">
        <f t="shared" si="27"/>
        <v>3.7269999999999999</v>
      </c>
      <c r="L111" s="772">
        <f t="shared" si="28"/>
        <v>2.6739999999999999</v>
      </c>
      <c r="M111" s="773">
        <f t="shared" si="29"/>
        <v>3.6579999999999999</v>
      </c>
      <c r="N111" s="723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</row>
    <row r="112" spans="2:24" x14ac:dyDescent="0.2">
      <c r="B112" s="428"/>
      <c r="C112" s="428"/>
      <c r="D112" s="428"/>
      <c r="E112" s="428"/>
      <c r="F112" s="428"/>
      <c r="G112" s="428"/>
      <c r="H112" s="428"/>
      <c r="I112" s="428"/>
      <c r="J112" s="428"/>
      <c r="K112" s="428"/>
      <c r="L112" s="428"/>
      <c r="M112" s="428"/>
      <c r="N112" s="428"/>
      <c r="O112" s="428"/>
      <c r="P112" s="428"/>
      <c r="Q112" s="428"/>
      <c r="R112" s="428"/>
      <c r="S112" s="428"/>
      <c r="T112" s="428"/>
      <c r="U112" s="428"/>
      <c r="V112" s="428"/>
      <c r="W112" s="428"/>
      <c r="X112" s="428"/>
    </row>
    <row r="113" spans="2:24" x14ac:dyDescent="0.2">
      <c r="B113" s="428"/>
      <c r="C113" s="428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8"/>
      <c r="O113" s="428"/>
      <c r="P113" s="428"/>
      <c r="Q113" s="428"/>
      <c r="R113" s="428"/>
      <c r="S113" s="428"/>
      <c r="T113" s="428"/>
      <c r="U113" s="428"/>
      <c r="V113" s="428"/>
      <c r="W113" s="428"/>
      <c r="X113" s="428"/>
    </row>
    <row r="114" spans="2:24" x14ac:dyDescent="0.2">
      <c r="B114" s="847" t="s">
        <v>747</v>
      </c>
      <c r="C114" s="758" t="s">
        <v>331</v>
      </c>
      <c r="D114" s="758" t="s">
        <v>222</v>
      </c>
      <c r="E114" s="758" t="s">
        <v>225</v>
      </c>
      <c r="F114" s="758" t="s">
        <v>226</v>
      </c>
      <c r="G114" s="758" t="s">
        <v>227</v>
      </c>
      <c r="H114" s="758" t="s">
        <v>228</v>
      </c>
      <c r="I114" s="758" t="s">
        <v>332</v>
      </c>
      <c r="J114" s="758" t="s">
        <v>333</v>
      </c>
      <c r="K114" s="758" t="s">
        <v>231</v>
      </c>
      <c r="L114" s="758" t="s">
        <v>232</v>
      </c>
      <c r="M114" s="758" t="s">
        <v>233</v>
      </c>
      <c r="N114" s="782"/>
      <c r="O114" s="428"/>
      <c r="P114" s="428"/>
      <c r="Q114" s="428"/>
      <c r="R114" s="428"/>
      <c r="S114" s="428"/>
      <c r="T114" s="428"/>
      <c r="U114" s="428"/>
      <c r="V114" s="428"/>
      <c r="W114" s="428"/>
      <c r="X114" s="428"/>
    </row>
    <row r="115" spans="2:24" x14ac:dyDescent="0.2">
      <c r="B115" s="848"/>
      <c r="C115" s="760" t="s">
        <v>486</v>
      </c>
      <c r="D115" s="760" t="s">
        <v>486</v>
      </c>
      <c r="E115" s="760" t="s">
        <v>486</v>
      </c>
      <c r="F115" s="760" t="s">
        <v>486</v>
      </c>
      <c r="G115" s="760" t="s">
        <v>486</v>
      </c>
      <c r="H115" s="760" t="s">
        <v>486</v>
      </c>
      <c r="I115" s="760" t="s">
        <v>486</v>
      </c>
      <c r="J115" s="760" t="s">
        <v>486</v>
      </c>
      <c r="K115" s="760" t="s">
        <v>486</v>
      </c>
      <c r="L115" s="760" t="s">
        <v>486</v>
      </c>
      <c r="M115" s="783" t="s">
        <v>486</v>
      </c>
      <c r="N115" s="784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</row>
    <row r="116" spans="2:24" ht="41.25" thickBot="1" x14ac:dyDescent="0.25">
      <c r="B116" s="849"/>
      <c r="C116" s="762" t="s">
        <v>749</v>
      </c>
      <c r="D116" s="762" t="s">
        <v>749</v>
      </c>
      <c r="E116" s="762" t="s">
        <v>749</v>
      </c>
      <c r="F116" s="762" t="s">
        <v>749</v>
      </c>
      <c r="G116" s="762" t="s">
        <v>749</v>
      </c>
      <c r="H116" s="762" t="s">
        <v>749</v>
      </c>
      <c r="I116" s="762" t="s">
        <v>749</v>
      </c>
      <c r="J116" s="762" t="s">
        <v>749</v>
      </c>
      <c r="K116" s="762" t="s">
        <v>749</v>
      </c>
      <c r="L116" s="762" t="s">
        <v>749</v>
      </c>
      <c r="M116" s="762" t="s">
        <v>749</v>
      </c>
      <c r="N116" s="785"/>
      <c r="O116" s="428"/>
      <c r="P116" s="428"/>
      <c r="Q116" s="428"/>
      <c r="R116" s="428"/>
      <c r="S116" s="428"/>
      <c r="T116" s="428"/>
      <c r="U116" s="428"/>
      <c r="V116" s="428"/>
      <c r="W116" s="428"/>
      <c r="X116" s="428"/>
    </row>
    <row r="117" spans="2:24" ht="25.5" x14ac:dyDescent="0.2">
      <c r="B117" s="786" t="s">
        <v>105</v>
      </c>
      <c r="C117" s="787">
        <f t="shared" ref="C117:C128" si="30">SUM(C66,C83)</f>
        <v>154.083</v>
      </c>
      <c r="D117" s="787">
        <f t="shared" ref="D117:D128" si="31">SUM(D66,E83)</f>
        <v>168.14400000000001</v>
      </c>
      <c r="E117" s="787">
        <f t="shared" ref="E117:E128" si="32">SUM(E66,G83)</f>
        <v>61.283000000000001</v>
      </c>
      <c r="F117" s="787">
        <f t="shared" ref="F117:F128" si="33">SUM(F66,I83)</f>
        <v>94.674999999999997</v>
      </c>
      <c r="G117" s="787">
        <f t="shared" ref="G117:G128" si="34">SUM(G66,K83)</f>
        <v>42.433999999999997</v>
      </c>
      <c r="H117" s="787">
        <f t="shared" ref="H117:H128" si="35">SUM(H66,M83)</f>
        <v>47.077999999999996</v>
      </c>
      <c r="I117" s="787">
        <f t="shared" ref="I117:I128" si="36">SUM(I66,O83)</f>
        <v>74.31</v>
      </c>
      <c r="J117" s="787">
        <f t="shared" ref="J117:J128" si="37">SUM(J66,Q83)</f>
        <v>103.61099999999999</v>
      </c>
      <c r="K117" s="787">
        <f t="shared" ref="K117:K128" si="38">SUM(K66,S83)</f>
        <v>56.56</v>
      </c>
      <c r="L117" s="787">
        <f t="shared" ref="L117:L128" si="39">SUM(L66,U83)</f>
        <v>64.418999999999997</v>
      </c>
      <c r="M117" s="788">
        <f t="shared" ref="M117:M128" si="40">SUM(M66,W83)</f>
        <v>69.632999999999996</v>
      </c>
      <c r="N117" s="720"/>
      <c r="O117" s="428"/>
      <c r="P117" s="428"/>
      <c r="Q117" s="428"/>
      <c r="R117" s="428"/>
      <c r="S117" s="428"/>
      <c r="T117" s="428"/>
      <c r="U117" s="428"/>
      <c r="V117" s="428"/>
      <c r="W117" s="428"/>
      <c r="X117" s="428"/>
    </row>
    <row r="118" spans="2:24" x14ac:dyDescent="0.2">
      <c r="B118" s="768" t="s">
        <v>94</v>
      </c>
      <c r="C118" s="769">
        <f t="shared" si="30"/>
        <v>73.994</v>
      </c>
      <c r="D118" s="769">
        <f t="shared" si="31"/>
        <v>81.887</v>
      </c>
      <c r="E118" s="769">
        <f t="shared" si="32"/>
        <v>12.695</v>
      </c>
      <c r="F118" s="769">
        <f t="shared" si="33"/>
        <v>67.25</v>
      </c>
      <c r="G118" s="769">
        <f t="shared" si="34"/>
        <v>15.978999999999999</v>
      </c>
      <c r="H118" s="769">
        <f t="shared" si="35"/>
        <v>13.576000000000001</v>
      </c>
      <c r="I118" s="769">
        <f t="shared" si="36"/>
        <v>22.765000000000001</v>
      </c>
      <c r="J118" s="769">
        <f t="shared" si="37"/>
        <v>55.433</v>
      </c>
      <c r="K118" s="769">
        <f t="shared" si="38"/>
        <v>12.596</v>
      </c>
      <c r="L118" s="769">
        <f t="shared" si="39"/>
        <v>16.518000000000001</v>
      </c>
      <c r="M118" s="770">
        <f t="shared" si="40"/>
        <v>13.465</v>
      </c>
      <c r="N118" s="723"/>
      <c r="O118" s="428"/>
      <c r="P118" s="428"/>
      <c r="Q118" s="428"/>
      <c r="R118" s="428"/>
      <c r="S118" s="428"/>
      <c r="T118" s="428"/>
      <c r="U118" s="428"/>
      <c r="V118" s="428"/>
      <c r="W118" s="428"/>
      <c r="X118" s="428"/>
    </row>
    <row r="119" spans="2:24" x14ac:dyDescent="0.2">
      <c r="B119" s="768" t="s">
        <v>95</v>
      </c>
      <c r="C119" s="769">
        <f t="shared" si="30"/>
        <v>5.8029999999999999</v>
      </c>
      <c r="D119" s="769">
        <f t="shared" si="31"/>
        <v>12.5</v>
      </c>
      <c r="E119" s="769">
        <f t="shared" si="32"/>
        <v>9.2810000000000006</v>
      </c>
      <c r="F119" s="769">
        <f t="shared" si="33"/>
        <v>12.840000000000002</v>
      </c>
      <c r="G119" s="769">
        <f t="shared" si="34"/>
        <v>11.891999999999999</v>
      </c>
      <c r="H119" s="769">
        <f t="shared" si="35"/>
        <v>7.9050000000000002</v>
      </c>
      <c r="I119" s="769">
        <f t="shared" si="36"/>
        <v>16.663</v>
      </c>
      <c r="J119" s="769">
        <f t="shared" si="37"/>
        <v>15.191000000000001</v>
      </c>
      <c r="K119" s="769">
        <f t="shared" si="38"/>
        <v>9.1649999999999991</v>
      </c>
      <c r="L119" s="769">
        <f t="shared" si="39"/>
        <v>4.5380000000000003</v>
      </c>
      <c r="M119" s="770">
        <f t="shared" si="40"/>
        <v>4.3209999999999997</v>
      </c>
      <c r="N119" s="723"/>
      <c r="O119" s="428"/>
      <c r="P119" s="428"/>
      <c r="Q119" s="428"/>
      <c r="R119" s="428"/>
      <c r="S119" s="428"/>
      <c r="T119" s="428"/>
      <c r="U119" s="428"/>
      <c r="V119" s="428"/>
      <c r="W119" s="428"/>
      <c r="X119" s="428"/>
    </row>
    <row r="120" spans="2:24" x14ac:dyDescent="0.2">
      <c r="B120" s="768" t="s">
        <v>96</v>
      </c>
      <c r="C120" s="769">
        <f t="shared" si="30"/>
        <v>26.158999999999999</v>
      </c>
      <c r="D120" s="769">
        <f t="shared" si="31"/>
        <v>15.843</v>
      </c>
      <c r="E120" s="769">
        <f t="shared" si="32"/>
        <v>22.962</v>
      </c>
      <c r="F120" s="769">
        <f t="shared" si="33"/>
        <v>2.8610000000000002</v>
      </c>
      <c r="G120" s="769">
        <f t="shared" si="34"/>
        <v>2.2010000000000001</v>
      </c>
      <c r="H120" s="769">
        <f t="shared" si="35"/>
        <v>3.726</v>
      </c>
      <c r="I120" s="769">
        <f t="shared" si="36"/>
        <v>5.0049999999999999</v>
      </c>
      <c r="J120" s="769">
        <f t="shared" si="37"/>
        <v>6.17</v>
      </c>
      <c r="K120" s="769">
        <f t="shared" si="38"/>
        <v>7.3929999999999998</v>
      </c>
      <c r="L120" s="769">
        <f t="shared" si="39"/>
        <v>13.942</v>
      </c>
      <c r="M120" s="770">
        <f t="shared" si="40"/>
        <v>10.966000000000001</v>
      </c>
      <c r="N120" s="723"/>
      <c r="O120" s="428"/>
      <c r="P120" s="428"/>
      <c r="Q120" s="428"/>
      <c r="R120" s="428"/>
      <c r="S120" s="428"/>
      <c r="T120" s="428"/>
      <c r="U120" s="428"/>
      <c r="V120" s="428"/>
      <c r="W120" s="428"/>
      <c r="X120" s="428"/>
    </row>
    <row r="121" spans="2:24" x14ac:dyDescent="0.2">
      <c r="B121" s="768" t="s">
        <v>97</v>
      </c>
      <c r="C121" s="769">
        <f t="shared" si="30"/>
        <v>10.041</v>
      </c>
      <c r="D121" s="769">
        <f t="shared" si="31"/>
        <v>10.189</v>
      </c>
      <c r="E121" s="769">
        <f t="shared" si="32"/>
        <v>3.379</v>
      </c>
      <c r="F121" s="769">
        <f t="shared" si="33"/>
        <v>1.8359999999999999</v>
      </c>
      <c r="G121" s="769">
        <f t="shared" si="34"/>
        <v>2.649</v>
      </c>
      <c r="H121" s="769">
        <f t="shared" si="35"/>
        <v>3.3149999999999999</v>
      </c>
      <c r="I121" s="769">
        <f t="shared" si="36"/>
        <v>4.798</v>
      </c>
      <c r="J121" s="769">
        <f t="shared" si="37"/>
        <v>4.5179999999999998</v>
      </c>
      <c r="K121" s="769">
        <f t="shared" si="38"/>
        <v>4.0649999999999995</v>
      </c>
      <c r="L121" s="769">
        <f t="shared" si="39"/>
        <v>5.6149999999999993</v>
      </c>
      <c r="M121" s="770">
        <f t="shared" si="40"/>
        <v>4.431</v>
      </c>
      <c r="N121" s="723"/>
      <c r="O121" s="428"/>
      <c r="P121" s="428"/>
      <c r="Q121" s="428"/>
      <c r="R121" s="428"/>
      <c r="S121" s="428"/>
      <c r="T121" s="428"/>
      <c r="U121" s="428"/>
      <c r="V121" s="428"/>
      <c r="W121" s="428"/>
      <c r="X121" s="428"/>
    </row>
    <row r="122" spans="2:24" x14ac:dyDescent="0.2">
      <c r="B122" s="768" t="s">
        <v>98</v>
      </c>
      <c r="C122" s="769">
        <f t="shared" si="30"/>
        <v>15.137</v>
      </c>
      <c r="D122" s="769">
        <f t="shared" si="31"/>
        <v>22.391999999999999</v>
      </c>
      <c r="E122" s="769">
        <f t="shared" si="32"/>
        <v>5.1189999999999998</v>
      </c>
      <c r="F122" s="769">
        <f t="shared" si="33"/>
        <v>4.7209999999999992</v>
      </c>
      <c r="G122" s="769">
        <f t="shared" si="34"/>
        <v>4.6150000000000002</v>
      </c>
      <c r="H122" s="769">
        <f t="shared" si="35"/>
        <v>9.4269999999999996</v>
      </c>
      <c r="I122" s="769">
        <f t="shared" si="36"/>
        <v>13.34</v>
      </c>
      <c r="J122" s="769">
        <f t="shared" si="37"/>
        <v>11.033999999999999</v>
      </c>
      <c r="K122" s="769">
        <f t="shared" si="38"/>
        <v>13.521000000000001</v>
      </c>
      <c r="L122" s="769">
        <f t="shared" si="39"/>
        <v>12.047000000000001</v>
      </c>
      <c r="M122" s="770">
        <f t="shared" si="40"/>
        <v>19.626000000000001</v>
      </c>
      <c r="N122" s="723"/>
      <c r="O122" s="428"/>
      <c r="P122" s="428"/>
      <c r="Q122" s="428"/>
      <c r="R122" s="428"/>
      <c r="S122" s="428"/>
      <c r="T122" s="428"/>
      <c r="U122" s="428"/>
      <c r="V122" s="428"/>
      <c r="W122" s="428"/>
      <c r="X122" s="428"/>
    </row>
    <row r="123" spans="2:24" x14ac:dyDescent="0.2">
      <c r="B123" s="768" t="s">
        <v>99</v>
      </c>
      <c r="C123" s="769">
        <f t="shared" si="30"/>
        <v>0</v>
      </c>
      <c r="D123" s="769">
        <f t="shared" si="31"/>
        <v>0</v>
      </c>
      <c r="E123" s="769">
        <f t="shared" si="32"/>
        <v>0</v>
      </c>
      <c r="F123" s="769">
        <f t="shared" si="33"/>
        <v>0</v>
      </c>
      <c r="G123" s="769">
        <f t="shared" si="34"/>
        <v>0</v>
      </c>
      <c r="H123" s="769">
        <f t="shared" si="35"/>
        <v>0</v>
      </c>
      <c r="I123" s="769">
        <f t="shared" si="36"/>
        <v>0</v>
      </c>
      <c r="J123" s="769">
        <f t="shared" si="37"/>
        <v>0</v>
      </c>
      <c r="K123" s="769">
        <f t="shared" si="38"/>
        <v>0</v>
      </c>
      <c r="L123" s="769">
        <f t="shared" si="39"/>
        <v>0</v>
      </c>
      <c r="M123" s="770">
        <f t="shared" si="40"/>
        <v>0</v>
      </c>
      <c r="N123" s="723"/>
      <c r="O123" s="428"/>
      <c r="P123" s="428"/>
      <c r="Q123" s="428"/>
      <c r="R123" s="428"/>
      <c r="S123" s="428"/>
      <c r="T123" s="428"/>
      <c r="U123" s="428"/>
      <c r="V123" s="428"/>
      <c r="W123" s="428"/>
      <c r="X123" s="428"/>
    </row>
    <row r="124" spans="2:24" x14ac:dyDescent="0.2">
      <c r="B124" s="768" t="s">
        <v>100</v>
      </c>
      <c r="C124" s="769">
        <f t="shared" si="30"/>
        <v>2.5099999999999998</v>
      </c>
      <c r="D124" s="769">
        <f t="shared" si="31"/>
        <v>3.6280000000000001</v>
      </c>
      <c r="E124" s="769">
        <f t="shared" si="32"/>
        <v>0.85099999999999998</v>
      </c>
      <c r="F124" s="769">
        <f t="shared" si="33"/>
        <v>1.5029999999999999</v>
      </c>
      <c r="G124" s="769">
        <f t="shared" si="34"/>
        <v>0.38500000000000001</v>
      </c>
      <c r="H124" s="769">
        <f t="shared" si="35"/>
        <v>0.9</v>
      </c>
      <c r="I124" s="769">
        <f t="shared" si="36"/>
        <v>2.13</v>
      </c>
      <c r="J124" s="769">
        <f t="shared" si="37"/>
        <v>2.3610000000000002</v>
      </c>
      <c r="K124" s="769">
        <f t="shared" si="38"/>
        <v>1.2130000000000001</v>
      </c>
      <c r="L124" s="769">
        <f t="shared" si="39"/>
        <v>1.3120000000000001</v>
      </c>
      <c r="M124" s="770">
        <f t="shared" si="40"/>
        <v>4.3730000000000002</v>
      </c>
      <c r="N124" s="723"/>
      <c r="O124" s="428"/>
      <c r="P124" s="428"/>
      <c r="Q124" s="428"/>
      <c r="R124" s="428"/>
      <c r="S124" s="428"/>
      <c r="T124" s="428"/>
      <c r="U124" s="428"/>
      <c r="V124" s="428"/>
      <c r="W124" s="428"/>
      <c r="X124" s="428"/>
    </row>
    <row r="125" spans="2:24" x14ac:dyDescent="0.2">
      <c r="B125" s="768" t="s">
        <v>101</v>
      </c>
      <c r="C125" s="769">
        <f t="shared" si="30"/>
        <v>0.24199999999999999</v>
      </c>
      <c r="D125" s="769">
        <f t="shared" si="31"/>
        <v>0.57099999999999995</v>
      </c>
      <c r="E125" s="769">
        <f t="shared" si="32"/>
        <v>0.63700000000000001</v>
      </c>
      <c r="F125" s="769">
        <f t="shared" si="33"/>
        <v>0.69099999999999995</v>
      </c>
      <c r="G125" s="769">
        <f t="shared" si="34"/>
        <v>0.72799999999999998</v>
      </c>
      <c r="H125" s="769">
        <f t="shared" si="35"/>
        <v>0.72099999999999997</v>
      </c>
      <c r="I125" s="769">
        <f t="shared" si="36"/>
        <v>0.73899999999999999</v>
      </c>
      <c r="J125" s="769">
        <f t="shared" si="37"/>
        <v>0.74099999999999999</v>
      </c>
      <c r="K125" s="769">
        <f t="shared" si="38"/>
        <v>0.74099999999999999</v>
      </c>
      <c r="L125" s="769">
        <f t="shared" si="39"/>
        <v>3.8149999999999999</v>
      </c>
      <c r="M125" s="770">
        <f t="shared" si="40"/>
        <v>0.63300000000000001</v>
      </c>
      <c r="N125" s="723"/>
      <c r="O125" s="428"/>
      <c r="P125" s="428"/>
      <c r="Q125" s="428"/>
      <c r="R125" s="428"/>
      <c r="S125" s="428"/>
      <c r="T125" s="428"/>
      <c r="U125" s="428"/>
      <c r="V125" s="428"/>
      <c r="W125" s="428"/>
      <c r="X125" s="428"/>
    </row>
    <row r="126" spans="2:24" x14ac:dyDescent="0.2">
      <c r="B126" s="768" t="s">
        <v>102</v>
      </c>
      <c r="C126" s="769">
        <f t="shared" si="30"/>
        <v>18.175000000000001</v>
      </c>
      <c r="D126" s="769">
        <f t="shared" si="31"/>
        <v>18.568999999999999</v>
      </c>
      <c r="E126" s="769">
        <f t="shared" si="32"/>
        <v>4.1040000000000001</v>
      </c>
      <c r="F126" s="769">
        <f t="shared" si="33"/>
        <v>2.6520000000000001</v>
      </c>
      <c r="G126" s="769">
        <f t="shared" si="34"/>
        <v>0.628</v>
      </c>
      <c r="H126" s="769">
        <f t="shared" si="35"/>
        <v>1.623</v>
      </c>
      <c r="I126" s="769">
        <f t="shared" si="36"/>
        <v>3.3730000000000002</v>
      </c>
      <c r="J126" s="769">
        <f t="shared" si="37"/>
        <v>2.9790000000000001</v>
      </c>
      <c r="K126" s="769">
        <f t="shared" si="38"/>
        <v>2.8520000000000003</v>
      </c>
      <c r="L126" s="769">
        <f t="shared" si="39"/>
        <v>2.7319999999999998</v>
      </c>
      <c r="M126" s="770">
        <f t="shared" si="40"/>
        <v>6.3230000000000004</v>
      </c>
      <c r="N126" s="723"/>
      <c r="O126" s="428"/>
      <c r="P126" s="428"/>
      <c r="Q126" s="428"/>
      <c r="R126" s="428"/>
      <c r="S126" s="428"/>
      <c r="T126" s="428"/>
      <c r="U126" s="428"/>
      <c r="V126" s="428"/>
      <c r="W126" s="428"/>
      <c r="X126" s="428"/>
    </row>
    <row r="127" spans="2:24" x14ac:dyDescent="0.2">
      <c r="B127" s="768" t="s">
        <v>103</v>
      </c>
      <c r="C127" s="769">
        <f t="shared" si="30"/>
        <v>4.1000000000000002E-2</v>
      </c>
      <c r="D127" s="769">
        <f t="shared" si="31"/>
        <v>0.26900000000000002</v>
      </c>
      <c r="E127" s="769">
        <f t="shared" si="32"/>
        <v>0.48599999999999999</v>
      </c>
      <c r="F127" s="769">
        <f t="shared" si="33"/>
        <v>0.78300000000000003</v>
      </c>
      <c r="G127" s="769">
        <f t="shared" si="34"/>
        <v>0.81599999999999995</v>
      </c>
      <c r="H127" s="769">
        <f t="shared" si="35"/>
        <v>0.81899999999999995</v>
      </c>
      <c r="I127" s="769">
        <f t="shared" si="36"/>
        <v>0.82</v>
      </c>
      <c r="J127" s="769">
        <f t="shared" si="37"/>
        <v>0.82099999999999995</v>
      </c>
      <c r="K127" s="769">
        <f t="shared" si="38"/>
        <v>0.82099999999999995</v>
      </c>
      <c r="L127" s="769">
        <f t="shared" si="39"/>
        <v>0.82099999999999995</v>
      </c>
      <c r="M127" s="770">
        <f t="shared" si="40"/>
        <v>1.744</v>
      </c>
      <c r="N127" s="723"/>
      <c r="O127" s="428"/>
      <c r="P127" s="428"/>
      <c r="Q127" s="428"/>
      <c r="R127" s="428"/>
      <c r="S127" s="428"/>
      <c r="T127" s="428"/>
      <c r="U127" s="428"/>
      <c r="V127" s="428"/>
      <c r="W127" s="428"/>
      <c r="X127" s="428"/>
    </row>
    <row r="128" spans="2:24" ht="13.5" thickBot="1" x14ac:dyDescent="0.25">
      <c r="B128" s="771" t="s">
        <v>104</v>
      </c>
      <c r="C128" s="772">
        <f t="shared" si="30"/>
        <v>2.2650000000000001</v>
      </c>
      <c r="D128" s="772">
        <f t="shared" si="31"/>
        <v>2.524</v>
      </c>
      <c r="E128" s="772">
        <f t="shared" si="32"/>
        <v>1.7210000000000001</v>
      </c>
      <c r="F128" s="772">
        <f t="shared" si="33"/>
        <v>1.575</v>
      </c>
      <c r="G128" s="772">
        <f t="shared" si="34"/>
        <v>2.37</v>
      </c>
      <c r="H128" s="772">
        <f t="shared" si="35"/>
        <v>4.843</v>
      </c>
      <c r="I128" s="772">
        <f t="shared" si="36"/>
        <v>4.3870000000000005</v>
      </c>
      <c r="J128" s="772">
        <f t="shared" si="37"/>
        <v>4.1630000000000003</v>
      </c>
      <c r="K128" s="772">
        <f t="shared" si="38"/>
        <v>4.0279999999999996</v>
      </c>
      <c r="L128" s="772">
        <f t="shared" si="39"/>
        <v>2.964</v>
      </c>
      <c r="M128" s="773">
        <f t="shared" si="40"/>
        <v>3.806</v>
      </c>
      <c r="N128" s="723"/>
      <c r="O128" s="428"/>
      <c r="P128" s="428"/>
      <c r="Q128" s="428"/>
      <c r="R128" s="428"/>
      <c r="S128" s="428"/>
      <c r="T128" s="428"/>
      <c r="U128" s="428"/>
      <c r="V128" s="428"/>
      <c r="W128" s="428"/>
      <c r="X128" s="428"/>
    </row>
    <row r="129" spans="2:24" x14ac:dyDescent="0.2">
      <c r="B129" s="428"/>
      <c r="C129" s="428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8"/>
      <c r="O129" s="428"/>
      <c r="P129" s="428"/>
      <c r="Q129" s="428"/>
      <c r="R129" s="428"/>
      <c r="S129" s="428"/>
      <c r="T129" s="428"/>
      <c r="U129" s="428"/>
      <c r="V129" s="428"/>
      <c r="W129" s="428"/>
      <c r="X129" s="428"/>
    </row>
    <row r="130" spans="2:24" x14ac:dyDescent="0.2">
      <c r="B130" s="428"/>
      <c r="C130" s="428"/>
      <c r="D130" s="428"/>
      <c r="E130" s="428"/>
      <c r="F130" s="428"/>
      <c r="G130" s="428"/>
      <c r="H130" s="428"/>
      <c r="I130" s="428"/>
      <c r="J130" s="428"/>
      <c r="K130" s="428"/>
      <c r="L130" s="428"/>
      <c r="M130" s="428"/>
      <c r="N130" s="428"/>
      <c r="O130" s="428"/>
      <c r="P130" s="428"/>
      <c r="Q130" s="428"/>
      <c r="R130" s="428"/>
      <c r="S130" s="428"/>
      <c r="T130" s="428"/>
      <c r="U130" s="428"/>
      <c r="V130" s="428"/>
      <c r="W130" s="428"/>
      <c r="X130" s="428"/>
    </row>
    <row r="131" spans="2:24" x14ac:dyDescent="0.2">
      <c r="B131" s="847" t="s">
        <v>747</v>
      </c>
      <c r="C131" s="758" t="s">
        <v>331</v>
      </c>
      <c r="D131" s="758" t="s">
        <v>222</v>
      </c>
      <c r="E131" s="758" t="s">
        <v>225</v>
      </c>
      <c r="F131" s="758" t="s">
        <v>226</v>
      </c>
      <c r="G131" s="758" t="s">
        <v>227</v>
      </c>
      <c r="H131" s="758" t="s">
        <v>228</v>
      </c>
      <c r="I131" s="758" t="s">
        <v>332</v>
      </c>
      <c r="J131" s="758" t="s">
        <v>333</v>
      </c>
      <c r="K131" s="758" t="s">
        <v>231</v>
      </c>
      <c r="L131" s="758" t="s">
        <v>232</v>
      </c>
      <c r="M131" s="759" t="s">
        <v>233</v>
      </c>
      <c r="N131" s="428"/>
      <c r="O131" s="428"/>
      <c r="P131" s="428"/>
      <c r="Q131" s="428"/>
      <c r="R131" s="428"/>
      <c r="S131" s="428"/>
      <c r="T131" s="428"/>
      <c r="U131" s="428"/>
      <c r="V131" s="428"/>
      <c r="W131" s="428"/>
      <c r="X131" s="428"/>
    </row>
    <row r="132" spans="2:24" x14ac:dyDescent="0.2">
      <c r="B132" s="848"/>
      <c r="C132" s="760" t="s">
        <v>78</v>
      </c>
      <c r="D132" s="760" t="s">
        <v>78</v>
      </c>
      <c r="E132" s="760" t="s">
        <v>78</v>
      </c>
      <c r="F132" s="760" t="s">
        <v>78</v>
      </c>
      <c r="G132" s="760" t="s">
        <v>78</v>
      </c>
      <c r="H132" s="760" t="s">
        <v>78</v>
      </c>
      <c r="I132" s="760" t="s">
        <v>78</v>
      </c>
      <c r="J132" s="760" t="s">
        <v>78</v>
      </c>
      <c r="K132" s="760" t="s">
        <v>78</v>
      </c>
      <c r="L132" s="760" t="s">
        <v>78</v>
      </c>
      <c r="M132" s="761" t="s">
        <v>78</v>
      </c>
      <c r="N132" s="428"/>
      <c r="O132" s="428"/>
      <c r="P132" s="428"/>
      <c r="Q132" s="428"/>
      <c r="R132" s="428"/>
      <c r="S132" s="428"/>
      <c r="T132" s="428"/>
      <c r="U132" s="428"/>
      <c r="V132" s="428"/>
      <c r="W132" s="428"/>
      <c r="X132" s="428"/>
    </row>
    <row r="133" spans="2:24" ht="41.25" thickBot="1" x14ac:dyDescent="0.25">
      <c r="B133" s="849"/>
      <c r="C133" s="762" t="s">
        <v>749</v>
      </c>
      <c r="D133" s="762" t="s">
        <v>749</v>
      </c>
      <c r="E133" s="762" t="s">
        <v>749</v>
      </c>
      <c r="F133" s="762" t="s">
        <v>749</v>
      </c>
      <c r="G133" s="762" t="s">
        <v>749</v>
      </c>
      <c r="H133" s="762" t="s">
        <v>749</v>
      </c>
      <c r="I133" s="762" t="s">
        <v>749</v>
      </c>
      <c r="J133" s="762" t="s">
        <v>749</v>
      </c>
      <c r="K133" s="762" t="s">
        <v>749</v>
      </c>
      <c r="L133" s="762" t="s">
        <v>749</v>
      </c>
      <c r="M133" s="763" t="s">
        <v>749</v>
      </c>
      <c r="N133" s="428"/>
      <c r="O133" s="428"/>
      <c r="P133" s="428"/>
      <c r="Q133" s="428"/>
      <c r="R133" s="428"/>
      <c r="S133" s="428"/>
      <c r="T133" s="428"/>
      <c r="U133" s="428"/>
      <c r="V133" s="428"/>
      <c r="W133" s="428"/>
      <c r="X133" s="428"/>
    </row>
    <row r="134" spans="2:24" x14ac:dyDescent="0.2">
      <c r="B134" s="789" t="s">
        <v>214</v>
      </c>
      <c r="C134" s="723">
        <v>0.109</v>
      </c>
      <c r="D134" s="723">
        <v>0.13500000000000001</v>
      </c>
      <c r="E134" s="723">
        <v>0.187</v>
      </c>
      <c r="F134" s="723">
        <v>0.09</v>
      </c>
      <c r="G134" s="723">
        <v>0.26200000000000001</v>
      </c>
      <c r="H134" s="723">
        <v>0.42799999999999999</v>
      </c>
      <c r="I134" s="723">
        <v>1.94</v>
      </c>
      <c r="J134" s="723">
        <v>0.99099999999999999</v>
      </c>
      <c r="K134" s="723">
        <v>1.583</v>
      </c>
      <c r="L134" s="723">
        <v>1.2470000000000001</v>
      </c>
      <c r="M134" s="767">
        <v>1.2270000000000001</v>
      </c>
      <c r="N134" s="428"/>
      <c r="O134" s="428"/>
      <c r="P134" s="428"/>
      <c r="Q134" s="428"/>
      <c r="R134" s="428"/>
      <c r="S134" s="428"/>
      <c r="T134" s="428"/>
      <c r="U134" s="428"/>
      <c r="V134" s="428"/>
      <c r="W134" s="428"/>
      <c r="X134" s="428"/>
    </row>
    <row r="135" spans="2:24" x14ac:dyDescent="0.2">
      <c r="B135" s="766" t="s">
        <v>215</v>
      </c>
      <c r="C135" s="723">
        <v>2.5999999999999999E-2</v>
      </c>
      <c r="D135" s="723">
        <v>0.03</v>
      </c>
      <c r="E135" s="723">
        <v>2.1999999999999999E-2</v>
      </c>
      <c r="F135" s="723">
        <v>1.2E-2</v>
      </c>
      <c r="G135" s="723">
        <v>3.4000000000000002E-2</v>
      </c>
      <c r="H135" s="723">
        <v>5.2999999999999999E-2</v>
      </c>
      <c r="I135" s="723">
        <v>0.68799999999999994</v>
      </c>
      <c r="J135" s="723">
        <v>0.09</v>
      </c>
      <c r="K135" s="723">
        <v>0.23400000000000001</v>
      </c>
      <c r="L135" s="723">
        <v>0.26200000000000001</v>
      </c>
      <c r="M135" s="767">
        <v>0.26400000000000001</v>
      </c>
      <c r="N135" s="428"/>
      <c r="O135" s="428"/>
      <c r="P135" s="428"/>
      <c r="Q135" s="428"/>
      <c r="R135" s="428"/>
      <c r="S135" s="428"/>
      <c r="T135" s="428"/>
      <c r="U135" s="428"/>
      <c r="V135" s="428"/>
      <c r="W135" s="428"/>
      <c r="X135" s="428"/>
    </row>
    <row r="136" spans="2:24" x14ac:dyDescent="0.2">
      <c r="B136" s="766" t="s">
        <v>216</v>
      </c>
      <c r="C136" s="723">
        <v>0.02</v>
      </c>
      <c r="D136" s="723">
        <v>2.7E-2</v>
      </c>
      <c r="E136" s="723">
        <v>1.9E-2</v>
      </c>
      <c r="F136" s="723">
        <v>8.9999999999999993E-3</v>
      </c>
      <c r="G136" s="723">
        <v>2.9000000000000001E-2</v>
      </c>
      <c r="H136" s="723">
        <v>4.9000000000000002E-2</v>
      </c>
      <c r="I136" s="723">
        <v>0.76</v>
      </c>
      <c r="J136" s="723">
        <v>7.8E-2</v>
      </c>
      <c r="K136" s="723">
        <v>0.16300000000000001</v>
      </c>
      <c r="L136" s="723">
        <v>0.253</v>
      </c>
      <c r="M136" s="767">
        <v>0.23699999999999999</v>
      </c>
      <c r="N136" s="428"/>
      <c r="O136" s="428"/>
      <c r="P136" s="428"/>
      <c r="Q136" s="428"/>
      <c r="R136" s="428"/>
      <c r="S136" s="428"/>
      <c r="T136" s="428"/>
      <c r="U136" s="428"/>
      <c r="V136" s="428"/>
      <c r="W136" s="428"/>
      <c r="X136" s="428"/>
    </row>
    <row r="137" spans="2:24" x14ac:dyDescent="0.2">
      <c r="B137" s="766" t="s">
        <v>217</v>
      </c>
      <c r="C137" s="723">
        <v>3.3000000000000002E-2</v>
      </c>
      <c r="D137" s="723">
        <v>7.0000000000000007E-2</v>
      </c>
      <c r="E137" s="723">
        <v>3.3000000000000002E-2</v>
      </c>
      <c r="F137" s="723">
        <v>2.1999999999999999E-2</v>
      </c>
      <c r="G137" s="723">
        <v>6.2E-2</v>
      </c>
      <c r="H137" s="723">
        <v>0.14299999999999999</v>
      </c>
      <c r="I137" s="723">
        <v>2.1619999999999999</v>
      </c>
      <c r="J137" s="723">
        <v>0.19400000000000001</v>
      </c>
      <c r="K137" s="723">
        <v>0.26900000000000002</v>
      </c>
      <c r="L137" s="723">
        <v>0.65800000000000003</v>
      </c>
      <c r="M137" s="767">
        <v>0.52800000000000002</v>
      </c>
      <c r="N137" s="428"/>
      <c r="O137" s="428"/>
      <c r="P137" s="428"/>
      <c r="Q137" s="428"/>
      <c r="R137" s="428"/>
      <c r="S137" s="428"/>
      <c r="T137" s="428"/>
      <c r="U137" s="428"/>
      <c r="V137" s="428"/>
      <c r="W137" s="428"/>
      <c r="X137" s="428"/>
    </row>
    <row r="138" spans="2:24" x14ac:dyDescent="0.2">
      <c r="B138" s="766" t="s">
        <v>218</v>
      </c>
      <c r="C138" s="723">
        <v>1.2E-2</v>
      </c>
      <c r="D138" s="723">
        <v>0.04</v>
      </c>
      <c r="E138" s="723">
        <v>1.2E-2</v>
      </c>
      <c r="F138" s="723">
        <v>3.1E-2</v>
      </c>
      <c r="G138" s="723">
        <v>3.4000000000000002E-2</v>
      </c>
      <c r="H138" s="723">
        <v>0.157</v>
      </c>
      <c r="I138" s="723">
        <v>1.4019999999999999</v>
      </c>
      <c r="J138" s="723">
        <v>0.10100000000000001</v>
      </c>
      <c r="K138" s="723">
        <v>0.21099999999999999</v>
      </c>
      <c r="L138" s="723">
        <v>0.26700000000000002</v>
      </c>
      <c r="M138" s="767">
        <v>0.19</v>
      </c>
      <c r="N138" s="428"/>
      <c r="O138" s="428"/>
      <c r="P138" s="428"/>
      <c r="Q138" s="428"/>
      <c r="R138" s="428"/>
      <c r="S138" s="428"/>
      <c r="T138" s="428"/>
      <c r="U138" s="428"/>
      <c r="V138" s="428"/>
      <c r="W138" s="428"/>
      <c r="X138" s="428"/>
    </row>
    <row r="139" spans="2:24" x14ac:dyDescent="0.2">
      <c r="B139" s="766" t="s">
        <v>219</v>
      </c>
      <c r="C139" s="723">
        <v>2E-3</v>
      </c>
      <c r="D139" s="723">
        <v>4.0000000000000001E-3</v>
      </c>
      <c r="E139" s="723">
        <v>3.0000000000000001E-3</v>
      </c>
      <c r="F139" s="723">
        <v>8.0000000000000002E-3</v>
      </c>
      <c r="G139" s="723">
        <v>1.2999999999999999E-2</v>
      </c>
      <c r="H139" s="723">
        <v>5.1999999999999998E-2</v>
      </c>
      <c r="I139" s="723">
        <v>0.247</v>
      </c>
      <c r="J139" s="723">
        <v>2.1999999999999999E-2</v>
      </c>
      <c r="K139" s="723">
        <v>8.5000000000000006E-2</v>
      </c>
      <c r="L139" s="723">
        <v>3.9E-2</v>
      </c>
      <c r="M139" s="767">
        <v>2.8000000000000001E-2</v>
      </c>
      <c r="N139" s="428"/>
      <c r="O139" s="428"/>
      <c r="P139" s="428"/>
      <c r="Q139" s="428"/>
      <c r="R139" s="428"/>
      <c r="S139" s="428"/>
      <c r="T139" s="428"/>
      <c r="U139" s="428"/>
      <c r="V139" s="428"/>
      <c r="W139" s="428"/>
      <c r="X139" s="428"/>
    </row>
    <row r="140" spans="2:24" x14ac:dyDescent="0.2">
      <c r="B140" s="766" t="s">
        <v>220</v>
      </c>
      <c r="C140" s="723">
        <v>0</v>
      </c>
      <c r="D140" s="723">
        <v>0</v>
      </c>
      <c r="E140" s="723">
        <v>2E-3</v>
      </c>
      <c r="F140" s="723">
        <v>1E-3</v>
      </c>
      <c r="G140" s="723">
        <v>6.0000000000000001E-3</v>
      </c>
      <c r="H140" s="723">
        <v>1.0999999999999999E-2</v>
      </c>
      <c r="I140" s="723">
        <v>6.6000000000000003E-2</v>
      </c>
      <c r="J140" s="723">
        <v>7.0000000000000001E-3</v>
      </c>
      <c r="K140" s="723">
        <v>4.2000000000000003E-2</v>
      </c>
      <c r="L140" s="723">
        <v>1.0999999999999999E-2</v>
      </c>
      <c r="M140" s="767">
        <v>8.0000000000000002E-3</v>
      </c>
      <c r="N140" s="428"/>
      <c r="O140" s="428"/>
      <c r="P140" s="428"/>
      <c r="Q140" s="428"/>
      <c r="R140" s="428"/>
      <c r="S140" s="428"/>
      <c r="T140" s="428"/>
      <c r="U140" s="428"/>
      <c r="V140" s="428"/>
      <c r="W140" s="428"/>
      <c r="X140" s="428"/>
    </row>
    <row r="141" spans="2:24" x14ac:dyDescent="0.2">
      <c r="B141" s="766" t="s">
        <v>221</v>
      </c>
      <c r="C141" s="723">
        <v>0</v>
      </c>
      <c r="D141" s="723">
        <v>0</v>
      </c>
      <c r="E141" s="723">
        <v>0</v>
      </c>
      <c r="F141" s="723">
        <v>0</v>
      </c>
      <c r="G141" s="723">
        <v>0</v>
      </c>
      <c r="H141" s="723">
        <v>2E-3</v>
      </c>
      <c r="I141" s="723">
        <v>0</v>
      </c>
      <c r="J141" s="723">
        <v>5.0000000000000001E-3</v>
      </c>
      <c r="K141" s="723">
        <v>1.0999999999999999E-2</v>
      </c>
      <c r="L141" s="723">
        <v>1.0999999999999999E-2</v>
      </c>
      <c r="M141" s="767">
        <v>7.0000000000000001E-3</v>
      </c>
      <c r="N141" s="428"/>
      <c r="O141" s="428"/>
      <c r="P141" s="428"/>
      <c r="Q141" s="428"/>
      <c r="R141" s="428"/>
      <c r="S141" s="428"/>
      <c r="T141" s="428"/>
      <c r="U141" s="428"/>
      <c r="V141" s="428"/>
      <c r="W141" s="428"/>
      <c r="X141" s="428"/>
    </row>
    <row r="142" spans="2:24" ht="13.5" thickBot="1" x14ac:dyDescent="0.25">
      <c r="B142" s="790" t="s">
        <v>80</v>
      </c>
      <c r="C142" s="791">
        <v>0.20200000000000001</v>
      </c>
      <c r="D142" s="791">
        <v>0.30599999999999999</v>
      </c>
      <c r="E142" s="791">
        <v>0.27700000000000002</v>
      </c>
      <c r="F142" s="791">
        <v>0.17199999999999999</v>
      </c>
      <c r="G142" s="791">
        <v>0.44</v>
      </c>
      <c r="H142" s="791">
        <v>0.89700000000000002</v>
      </c>
      <c r="I142" s="791">
        <v>7.2649999999999997</v>
      </c>
      <c r="J142" s="791">
        <v>1.4870000000000001</v>
      </c>
      <c r="K142" s="791">
        <v>2.597</v>
      </c>
      <c r="L142" s="791">
        <v>2.7480000000000002</v>
      </c>
      <c r="M142" s="792">
        <v>2.488</v>
      </c>
      <c r="N142" s="428"/>
      <c r="O142" s="428"/>
      <c r="P142" s="428"/>
      <c r="Q142" s="428"/>
      <c r="R142" s="428"/>
      <c r="S142" s="428"/>
      <c r="T142" s="428"/>
      <c r="U142" s="428"/>
      <c r="V142" s="428"/>
      <c r="W142" s="428"/>
      <c r="X142" s="428"/>
    </row>
    <row r="143" spans="2:24" x14ac:dyDescent="0.2">
      <c r="B143" s="428"/>
      <c r="C143" s="428"/>
      <c r="D143" s="428"/>
      <c r="E143" s="428"/>
      <c r="F143" s="428"/>
      <c r="G143" s="428"/>
      <c r="H143" s="428"/>
      <c r="I143" s="428"/>
      <c r="J143" s="428"/>
      <c r="K143" s="428"/>
      <c r="L143" s="428"/>
      <c r="M143" s="428"/>
      <c r="N143" s="428"/>
      <c r="O143" s="428"/>
      <c r="P143" s="428"/>
      <c r="Q143" s="428"/>
      <c r="R143" s="428"/>
      <c r="S143" s="428"/>
      <c r="T143" s="428"/>
      <c r="U143" s="428"/>
      <c r="V143" s="428"/>
      <c r="W143" s="428"/>
      <c r="X143" s="428"/>
    </row>
    <row r="144" spans="2:24" x14ac:dyDescent="0.2">
      <c r="B144" s="428"/>
      <c r="C144" s="428"/>
      <c r="D144" s="428"/>
      <c r="E144" s="428"/>
      <c r="F144" s="428"/>
      <c r="G144" s="428"/>
      <c r="H144" s="428"/>
      <c r="I144" s="428"/>
      <c r="J144" s="428"/>
      <c r="K144" s="428"/>
      <c r="L144" s="428"/>
      <c r="M144" s="428"/>
      <c r="N144" s="428"/>
      <c r="O144" s="428"/>
      <c r="P144" s="428"/>
      <c r="Q144" s="428"/>
      <c r="R144" s="428"/>
      <c r="S144" s="428"/>
      <c r="T144" s="428"/>
      <c r="U144" s="428"/>
      <c r="V144" s="428"/>
      <c r="W144" s="428"/>
      <c r="X144" s="428"/>
    </row>
    <row r="145" spans="2:24" x14ac:dyDescent="0.2">
      <c r="B145" s="847" t="s">
        <v>747</v>
      </c>
      <c r="C145" s="845" t="s">
        <v>331</v>
      </c>
      <c r="D145" s="846"/>
      <c r="E145" s="845" t="s">
        <v>222</v>
      </c>
      <c r="F145" s="846"/>
      <c r="G145" s="845" t="s">
        <v>225</v>
      </c>
      <c r="H145" s="846"/>
      <c r="I145" s="845" t="s">
        <v>226</v>
      </c>
      <c r="J145" s="846"/>
      <c r="K145" s="845" t="s">
        <v>227</v>
      </c>
      <c r="L145" s="846"/>
      <c r="M145" s="845" t="s">
        <v>228</v>
      </c>
      <c r="N145" s="846"/>
      <c r="O145" s="845" t="s">
        <v>332</v>
      </c>
      <c r="P145" s="846"/>
      <c r="Q145" s="845" t="s">
        <v>333</v>
      </c>
      <c r="R145" s="846"/>
      <c r="S145" s="845" t="s">
        <v>231</v>
      </c>
      <c r="T145" s="846"/>
      <c r="U145" s="845" t="s">
        <v>232</v>
      </c>
      <c r="V145" s="846"/>
      <c r="W145" s="845" t="s">
        <v>233</v>
      </c>
      <c r="X145" s="850"/>
    </row>
    <row r="146" spans="2:24" x14ac:dyDescent="0.2">
      <c r="B146" s="848"/>
      <c r="C146" s="851" t="s">
        <v>79</v>
      </c>
      <c r="D146" s="852"/>
      <c r="E146" s="851" t="s">
        <v>79</v>
      </c>
      <c r="F146" s="852"/>
      <c r="G146" s="851" t="s">
        <v>79</v>
      </c>
      <c r="H146" s="852"/>
      <c r="I146" s="851" t="s">
        <v>79</v>
      </c>
      <c r="J146" s="852"/>
      <c r="K146" s="851" t="s">
        <v>79</v>
      </c>
      <c r="L146" s="852"/>
      <c r="M146" s="851" t="s">
        <v>79</v>
      </c>
      <c r="N146" s="852"/>
      <c r="O146" s="851"/>
      <c r="P146" s="852"/>
      <c r="Q146" s="851"/>
      <c r="R146" s="852"/>
      <c r="S146" s="851"/>
      <c r="T146" s="852"/>
      <c r="U146" s="851"/>
      <c r="V146" s="852"/>
      <c r="W146" s="851"/>
      <c r="X146" s="853"/>
    </row>
    <row r="147" spans="2:24" ht="41.25" thickBot="1" x14ac:dyDescent="0.25">
      <c r="B147" s="849"/>
      <c r="C147" s="762" t="s">
        <v>749</v>
      </c>
      <c r="D147" s="774" t="s">
        <v>82</v>
      </c>
      <c r="E147" s="762" t="s">
        <v>749</v>
      </c>
      <c r="F147" s="775" t="s">
        <v>82</v>
      </c>
      <c r="G147" s="762" t="s">
        <v>749</v>
      </c>
      <c r="H147" s="775" t="s">
        <v>82</v>
      </c>
      <c r="I147" s="762" t="s">
        <v>749</v>
      </c>
      <c r="J147" s="775" t="s">
        <v>82</v>
      </c>
      <c r="K147" s="762" t="s">
        <v>749</v>
      </c>
      <c r="L147" s="775" t="s">
        <v>82</v>
      </c>
      <c r="M147" s="762" t="s">
        <v>749</v>
      </c>
      <c r="N147" s="775" t="s">
        <v>82</v>
      </c>
      <c r="O147" s="762" t="s">
        <v>749</v>
      </c>
      <c r="P147" s="774" t="s">
        <v>82</v>
      </c>
      <c r="Q147" s="762" t="s">
        <v>749</v>
      </c>
      <c r="R147" s="774" t="s">
        <v>82</v>
      </c>
      <c r="S147" s="762" t="s">
        <v>749</v>
      </c>
      <c r="T147" s="774" t="s">
        <v>82</v>
      </c>
      <c r="U147" s="762" t="s">
        <v>749</v>
      </c>
      <c r="V147" s="774" t="s">
        <v>82</v>
      </c>
      <c r="W147" s="762" t="s">
        <v>749</v>
      </c>
      <c r="X147" s="774" t="s">
        <v>82</v>
      </c>
    </row>
    <row r="148" spans="2:24" x14ac:dyDescent="0.2">
      <c r="B148" s="789" t="s">
        <v>214</v>
      </c>
      <c r="C148" s="720">
        <v>11.816000000000001</v>
      </c>
      <c r="D148" s="733">
        <v>16.37</v>
      </c>
      <c r="E148" s="720">
        <v>13.795</v>
      </c>
      <c r="F148" s="733">
        <v>15.41</v>
      </c>
      <c r="G148" s="720">
        <v>8.1869999999999994</v>
      </c>
      <c r="H148" s="733">
        <v>10.02</v>
      </c>
      <c r="I148" s="720">
        <v>12.053000000000001</v>
      </c>
      <c r="J148" s="733">
        <v>13.4</v>
      </c>
      <c r="K148" s="720">
        <v>12.57</v>
      </c>
      <c r="L148" s="733">
        <v>12.11</v>
      </c>
      <c r="M148" s="720">
        <v>18.007000000000001</v>
      </c>
      <c r="N148" s="733">
        <v>11.96</v>
      </c>
      <c r="O148" s="720">
        <v>21.431999999999999</v>
      </c>
      <c r="P148" s="733">
        <v>11.28</v>
      </c>
      <c r="Q148" s="720">
        <v>21.654</v>
      </c>
      <c r="R148" s="733">
        <v>12.31</v>
      </c>
      <c r="S148" s="720">
        <v>19.811</v>
      </c>
      <c r="T148" s="733">
        <v>11.74</v>
      </c>
      <c r="U148" s="720">
        <v>19.117000000000001</v>
      </c>
      <c r="V148" s="733">
        <v>11.22</v>
      </c>
      <c r="W148" s="720">
        <v>22.518999999999998</v>
      </c>
      <c r="X148" s="776">
        <v>11.13</v>
      </c>
    </row>
    <row r="149" spans="2:24" x14ac:dyDescent="0.2">
      <c r="B149" s="766" t="s">
        <v>215</v>
      </c>
      <c r="C149" s="723">
        <v>5.3810000000000002</v>
      </c>
      <c r="D149" s="735">
        <v>18.27</v>
      </c>
      <c r="E149" s="723">
        <v>5.2009999999999996</v>
      </c>
      <c r="F149" s="735">
        <v>18.55</v>
      </c>
      <c r="G149" s="723">
        <v>1.8440000000000001</v>
      </c>
      <c r="H149" s="735">
        <v>19.8</v>
      </c>
      <c r="I149" s="723">
        <v>2.726</v>
      </c>
      <c r="J149" s="735">
        <v>30.22</v>
      </c>
      <c r="K149" s="723">
        <v>1.2549999999999999</v>
      </c>
      <c r="L149" s="735">
        <v>17.920000000000002</v>
      </c>
      <c r="M149" s="723">
        <v>2.4169999999999998</v>
      </c>
      <c r="N149" s="735">
        <v>30.21</v>
      </c>
      <c r="O149" s="723">
        <v>3.4510000000000001</v>
      </c>
      <c r="P149" s="735">
        <v>11.08</v>
      </c>
      <c r="Q149" s="723">
        <v>3.5990000000000002</v>
      </c>
      <c r="R149" s="735">
        <v>14.72</v>
      </c>
      <c r="S149" s="723">
        <v>3.472</v>
      </c>
      <c r="T149" s="735">
        <v>12.79</v>
      </c>
      <c r="U149" s="723">
        <v>4.234</v>
      </c>
      <c r="V149" s="735">
        <v>13.87</v>
      </c>
      <c r="W149" s="723">
        <v>5.4619999999999997</v>
      </c>
      <c r="X149" s="777">
        <v>12.81</v>
      </c>
    </row>
    <row r="150" spans="2:24" x14ac:dyDescent="0.2">
      <c r="B150" s="766" t="s">
        <v>216</v>
      </c>
      <c r="C150" s="723">
        <v>6.5419999999999998</v>
      </c>
      <c r="D150" s="735">
        <v>17.37</v>
      </c>
      <c r="E150" s="723">
        <v>6.3760000000000003</v>
      </c>
      <c r="F150" s="735">
        <v>17.59</v>
      </c>
      <c r="G150" s="723">
        <v>1.925</v>
      </c>
      <c r="H150" s="735">
        <v>15.51</v>
      </c>
      <c r="I150" s="723">
        <v>3.3849999999999998</v>
      </c>
      <c r="J150" s="735">
        <v>32.299999999999997</v>
      </c>
      <c r="K150" s="723">
        <v>1.115</v>
      </c>
      <c r="L150" s="735">
        <v>24.6</v>
      </c>
      <c r="M150" s="723">
        <v>2.1019999999999999</v>
      </c>
      <c r="N150" s="735">
        <v>35.479999999999997</v>
      </c>
      <c r="O150" s="723">
        <v>3.2869999999999999</v>
      </c>
      <c r="P150" s="735">
        <v>12.16</v>
      </c>
      <c r="Q150" s="723">
        <v>2.9279999999999999</v>
      </c>
      <c r="R150" s="735">
        <v>11.66</v>
      </c>
      <c r="S150" s="723">
        <v>3.0840000000000001</v>
      </c>
      <c r="T150" s="735">
        <v>13.31</v>
      </c>
      <c r="U150" s="723">
        <v>4.0659999999999998</v>
      </c>
      <c r="V150" s="735">
        <v>15.74</v>
      </c>
      <c r="W150" s="723">
        <v>5.73</v>
      </c>
      <c r="X150" s="777">
        <v>13.47</v>
      </c>
    </row>
    <row r="151" spans="2:24" x14ac:dyDescent="0.2">
      <c r="B151" s="766" t="s">
        <v>217</v>
      </c>
      <c r="C151" s="723">
        <v>25.611000000000001</v>
      </c>
      <c r="D151" s="735">
        <v>14.7</v>
      </c>
      <c r="E151" s="723">
        <v>25.308</v>
      </c>
      <c r="F151" s="735">
        <v>16.829999999999998</v>
      </c>
      <c r="G151" s="723">
        <v>9.0749999999999993</v>
      </c>
      <c r="H151" s="735">
        <v>22.6</v>
      </c>
      <c r="I151" s="723">
        <v>17.140999999999998</v>
      </c>
      <c r="J151" s="735">
        <v>37.61</v>
      </c>
      <c r="K151" s="723">
        <v>4.34</v>
      </c>
      <c r="L151" s="735">
        <v>38.74</v>
      </c>
      <c r="M151" s="723">
        <v>4.8310000000000004</v>
      </c>
      <c r="N151" s="735">
        <v>26.88</v>
      </c>
      <c r="O151" s="723">
        <v>10.058999999999999</v>
      </c>
      <c r="P151" s="735">
        <v>15.63</v>
      </c>
      <c r="Q151" s="723">
        <v>9.391</v>
      </c>
      <c r="R151" s="735">
        <v>16.14</v>
      </c>
      <c r="S151" s="723">
        <v>7.9409999999999998</v>
      </c>
      <c r="T151" s="735">
        <v>17.71</v>
      </c>
      <c r="U151" s="723">
        <v>10.798</v>
      </c>
      <c r="V151" s="735">
        <v>17.41</v>
      </c>
      <c r="W151" s="723">
        <v>15.738</v>
      </c>
      <c r="X151" s="777">
        <v>14.17</v>
      </c>
    </row>
    <row r="152" spans="2:24" x14ac:dyDescent="0.2">
      <c r="B152" s="766" t="s">
        <v>218</v>
      </c>
      <c r="C152" s="723">
        <v>40.134</v>
      </c>
      <c r="D152" s="735">
        <v>16.96</v>
      </c>
      <c r="E152" s="723">
        <v>43.917000000000002</v>
      </c>
      <c r="F152" s="735">
        <v>19.079999999999998</v>
      </c>
      <c r="G152" s="723">
        <v>17.983000000000001</v>
      </c>
      <c r="H152" s="735">
        <v>33.46</v>
      </c>
      <c r="I152" s="723">
        <v>31.57</v>
      </c>
      <c r="J152" s="735">
        <v>41.6</v>
      </c>
      <c r="K152" s="723">
        <v>9.6669999999999998</v>
      </c>
      <c r="L152" s="735">
        <v>41.79</v>
      </c>
      <c r="M152" s="723">
        <v>6.6639999999999997</v>
      </c>
      <c r="N152" s="735">
        <v>21.03</v>
      </c>
      <c r="O152" s="723">
        <v>10.699</v>
      </c>
      <c r="P152" s="735">
        <v>42.9</v>
      </c>
      <c r="Q152" s="723">
        <v>12.177</v>
      </c>
      <c r="R152" s="735">
        <v>46.38</v>
      </c>
      <c r="S152" s="723">
        <v>9.3719999999999999</v>
      </c>
      <c r="T152" s="735">
        <v>24.71</v>
      </c>
      <c r="U152" s="723">
        <v>9.8019999999999996</v>
      </c>
      <c r="V152" s="735">
        <v>24.61</v>
      </c>
      <c r="W152" s="723">
        <v>10.007999999999999</v>
      </c>
      <c r="X152" s="777">
        <v>19.350000000000001</v>
      </c>
    </row>
    <row r="153" spans="2:24" x14ac:dyDescent="0.2">
      <c r="B153" s="766" t="s">
        <v>219</v>
      </c>
      <c r="C153" s="723">
        <v>24.678000000000001</v>
      </c>
      <c r="D153" s="735">
        <v>21.54</v>
      </c>
      <c r="E153" s="723">
        <v>26.148</v>
      </c>
      <c r="F153" s="735">
        <v>20.5</v>
      </c>
      <c r="G153" s="723">
        <v>10.503</v>
      </c>
      <c r="H153" s="735">
        <v>37.78</v>
      </c>
      <c r="I153" s="723">
        <v>15.653</v>
      </c>
      <c r="J153" s="735">
        <v>41.15</v>
      </c>
      <c r="K153" s="723">
        <v>5.5609999999999999</v>
      </c>
      <c r="L153" s="735">
        <v>37.270000000000003</v>
      </c>
      <c r="M153" s="723">
        <v>4.6840000000000002</v>
      </c>
      <c r="N153" s="735">
        <v>26.89</v>
      </c>
      <c r="O153" s="723">
        <v>7.2910000000000004</v>
      </c>
      <c r="P153" s="735">
        <v>58.02</v>
      </c>
      <c r="Q153" s="723">
        <v>11.77</v>
      </c>
      <c r="R153" s="735">
        <v>62.12</v>
      </c>
      <c r="S153" s="723">
        <v>4.6369999999999996</v>
      </c>
      <c r="T153" s="735">
        <v>28.23</v>
      </c>
      <c r="U153" s="723">
        <v>6</v>
      </c>
      <c r="V153" s="735">
        <v>33.21</v>
      </c>
      <c r="W153" s="723">
        <v>3.7530000000000001</v>
      </c>
      <c r="X153" s="777">
        <v>27.08</v>
      </c>
    </row>
    <row r="154" spans="2:24" x14ac:dyDescent="0.2">
      <c r="B154" s="766" t="s">
        <v>220</v>
      </c>
      <c r="C154" s="723">
        <v>12.927</v>
      </c>
      <c r="D154" s="735">
        <v>23.76</v>
      </c>
      <c r="E154" s="723">
        <v>13.754</v>
      </c>
      <c r="F154" s="735">
        <v>23.83</v>
      </c>
      <c r="G154" s="723">
        <v>5.298</v>
      </c>
      <c r="H154" s="735">
        <v>39.08</v>
      </c>
      <c r="I154" s="723">
        <v>7.2149999999999999</v>
      </c>
      <c r="J154" s="735">
        <v>38.85</v>
      </c>
      <c r="K154" s="723">
        <v>2.4129999999999998</v>
      </c>
      <c r="L154" s="735">
        <v>41.66</v>
      </c>
      <c r="M154" s="723">
        <v>2.6579999999999999</v>
      </c>
      <c r="N154" s="735">
        <v>30.48</v>
      </c>
      <c r="O154" s="723">
        <v>4.6859999999999999</v>
      </c>
      <c r="P154" s="735">
        <v>61.57</v>
      </c>
      <c r="Q154" s="723">
        <v>7.2880000000000003</v>
      </c>
      <c r="R154" s="735">
        <v>64.64</v>
      </c>
      <c r="S154" s="723">
        <v>2.2429999999999999</v>
      </c>
      <c r="T154" s="735">
        <v>34.49</v>
      </c>
      <c r="U154" s="723">
        <v>3.5059999999999998</v>
      </c>
      <c r="V154" s="735">
        <v>36.24</v>
      </c>
      <c r="W154" s="723">
        <v>1.609</v>
      </c>
      <c r="X154" s="777">
        <v>34.65</v>
      </c>
    </row>
    <row r="155" spans="2:24" x14ac:dyDescent="0.2">
      <c r="B155" s="766" t="s">
        <v>221</v>
      </c>
      <c r="C155" s="723">
        <v>26.791</v>
      </c>
      <c r="D155" s="735">
        <v>38.18</v>
      </c>
      <c r="E155" s="723">
        <v>33.328000000000003</v>
      </c>
      <c r="F155" s="735">
        <v>31</v>
      </c>
      <c r="G155" s="723">
        <v>6.19</v>
      </c>
      <c r="H155" s="735">
        <v>40.46</v>
      </c>
      <c r="I155" s="723">
        <v>4.7590000000000003</v>
      </c>
      <c r="J155" s="735">
        <v>40.78</v>
      </c>
      <c r="K155" s="723">
        <v>5.0730000000000004</v>
      </c>
      <c r="L155" s="735">
        <v>57</v>
      </c>
      <c r="M155" s="723">
        <v>4.8179999999999996</v>
      </c>
      <c r="N155" s="735">
        <v>33.340000000000003</v>
      </c>
      <c r="O155" s="723">
        <v>6.14</v>
      </c>
      <c r="P155" s="735">
        <v>70.75</v>
      </c>
      <c r="Q155" s="723">
        <v>33.317</v>
      </c>
      <c r="R155" s="735">
        <v>71.709999999999994</v>
      </c>
      <c r="S155" s="723">
        <v>3.403</v>
      </c>
      <c r="T155" s="735">
        <v>36.54</v>
      </c>
      <c r="U155" s="723">
        <v>4.149</v>
      </c>
      <c r="V155" s="735">
        <v>37.83</v>
      </c>
      <c r="W155" s="723">
        <v>2.3260000000000001</v>
      </c>
      <c r="X155" s="777">
        <v>31.32</v>
      </c>
    </row>
    <row r="156" spans="2:24" ht="13.5" thickBot="1" x14ac:dyDescent="0.25">
      <c r="B156" s="790" t="s">
        <v>80</v>
      </c>
      <c r="C156" s="791">
        <v>153.881</v>
      </c>
      <c r="D156" s="793">
        <v>16.690000000000001</v>
      </c>
      <c r="E156" s="791">
        <v>167.83799999999999</v>
      </c>
      <c r="F156" s="793">
        <v>16.510000000000002</v>
      </c>
      <c r="G156" s="791">
        <v>61.006</v>
      </c>
      <c r="H156" s="793">
        <v>24.92</v>
      </c>
      <c r="I156" s="791">
        <v>94.503</v>
      </c>
      <c r="J156" s="793">
        <v>31.67</v>
      </c>
      <c r="K156" s="791">
        <v>41.994</v>
      </c>
      <c r="L156" s="793">
        <v>25.46</v>
      </c>
      <c r="M156" s="791">
        <v>46.180999999999997</v>
      </c>
      <c r="N156" s="793">
        <v>15.12</v>
      </c>
      <c r="O156" s="791">
        <v>67.045000000000002</v>
      </c>
      <c r="P156" s="793">
        <v>26.03</v>
      </c>
      <c r="Q156" s="791">
        <v>102.124</v>
      </c>
      <c r="R156" s="793">
        <v>42.15</v>
      </c>
      <c r="S156" s="791">
        <v>53.963000000000001</v>
      </c>
      <c r="T156" s="793">
        <v>13.71</v>
      </c>
      <c r="U156" s="791">
        <v>61.670999999999999</v>
      </c>
      <c r="V156" s="793">
        <v>14.9</v>
      </c>
      <c r="W156" s="791">
        <v>67.144999999999996</v>
      </c>
      <c r="X156" s="794">
        <v>11.24</v>
      </c>
    </row>
    <row r="157" spans="2:24" x14ac:dyDescent="0.2"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</row>
    <row r="158" spans="2:24" x14ac:dyDescent="0.2">
      <c r="B158" s="428"/>
      <c r="C158" s="428"/>
      <c r="D158" s="428"/>
      <c r="E158" s="428"/>
      <c r="F158" s="428"/>
      <c r="G158" s="428"/>
      <c r="H158" s="428"/>
      <c r="I158" s="428"/>
      <c r="J158" s="428"/>
      <c r="K158" s="428"/>
      <c r="L158" s="428"/>
      <c r="M158" s="428"/>
      <c r="N158" s="428"/>
      <c r="O158" s="428"/>
      <c r="P158" s="428"/>
      <c r="Q158" s="428"/>
      <c r="R158" s="428"/>
      <c r="S158" s="428"/>
      <c r="T158" s="428"/>
      <c r="U158" s="428"/>
      <c r="V158" s="428"/>
      <c r="W158" s="428"/>
      <c r="X158" s="428"/>
    </row>
    <row r="159" spans="2:24" x14ac:dyDescent="0.2">
      <c r="B159" s="847" t="s">
        <v>747</v>
      </c>
      <c r="C159" s="758" t="s">
        <v>331</v>
      </c>
      <c r="D159" s="758" t="s">
        <v>222</v>
      </c>
      <c r="E159" s="758" t="s">
        <v>225</v>
      </c>
      <c r="F159" s="758" t="s">
        <v>226</v>
      </c>
      <c r="G159" s="758" t="s">
        <v>227</v>
      </c>
      <c r="H159" s="758" t="s">
        <v>228</v>
      </c>
      <c r="I159" s="758" t="s">
        <v>332</v>
      </c>
      <c r="J159" s="758" t="s">
        <v>333</v>
      </c>
      <c r="K159" s="758" t="s">
        <v>231</v>
      </c>
      <c r="L159" s="758" t="s">
        <v>232</v>
      </c>
      <c r="M159" s="758" t="s">
        <v>233</v>
      </c>
      <c r="N159" s="782"/>
      <c r="O159" s="428"/>
      <c r="P159" s="428"/>
      <c r="Q159" s="428"/>
      <c r="R159" s="428"/>
      <c r="S159" s="428"/>
      <c r="T159" s="428"/>
      <c r="U159" s="428"/>
      <c r="V159" s="428"/>
      <c r="W159" s="428"/>
      <c r="X159" s="428"/>
    </row>
    <row r="160" spans="2:24" x14ac:dyDescent="0.2">
      <c r="B160" s="848"/>
      <c r="C160" s="760" t="s">
        <v>308</v>
      </c>
      <c r="D160" s="760" t="s">
        <v>308</v>
      </c>
      <c r="E160" s="760" t="s">
        <v>308</v>
      </c>
      <c r="F160" s="760" t="s">
        <v>308</v>
      </c>
      <c r="G160" s="760" t="s">
        <v>308</v>
      </c>
      <c r="H160" s="760" t="s">
        <v>308</v>
      </c>
      <c r="I160" s="760" t="s">
        <v>308</v>
      </c>
      <c r="J160" s="760" t="s">
        <v>308</v>
      </c>
      <c r="K160" s="760" t="s">
        <v>308</v>
      </c>
      <c r="L160" s="760" t="s">
        <v>308</v>
      </c>
      <c r="M160" s="783" t="s">
        <v>308</v>
      </c>
      <c r="N160" s="784"/>
      <c r="O160" s="428"/>
      <c r="P160" s="428"/>
      <c r="Q160" s="428"/>
      <c r="R160" s="428"/>
      <c r="S160" s="428"/>
      <c r="T160" s="428"/>
      <c r="U160" s="428"/>
      <c r="V160" s="428"/>
      <c r="W160" s="428"/>
      <c r="X160" s="428"/>
    </row>
    <row r="161" spans="2:24" ht="41.25" thickBot="1" x14ac:dyDescent="0.25">
      <c r="B161" s="849"/>
      <c r="C161" s="762" t="s">
        <v>749</v>
      </c>
      <c r="D161" s="762" t="s">
        <v>749</v>
      </c>
      <c r="E161" s="762" t="s">
        <v>749</v>
      </c>
      <c r="F161" s="762" t="s">
        <v>749</v>
      </c>
      <c r="G161" s="762" t="s">
        <v>749</v>
      </c>
      <c r="H161" s="762" t="s">
        <v>749</v>
      </c>
      <c r="I161" s="762" t="s">
        <v>749</v>
      </c>
      <c r="J161" s="762" t="s">
        <v>749</v>
      </c>
      <c r="K161" s="762" t="s">
        <v>749</v>
      </c>
      <c r="L161" s="762" t="s">
        <v>749</v>
      </c>
      <c r="M161" s="762" t="s">
        <v>749</v>
      </c>
      <c r="N161" s="785"/>
      <c r="O161" s="428"/>
      <c r="P161" s="428"/>
      <c r="Q161" s="428"/>
      <c r="R161" s="428"/>
      <c r="S161" s="428"/>
      <c r="T161" s="428"/>
      <c r="U161" s="428"/>
      <c r="V161" s="428"/>
      <c r="W161" s="428"/>
      <c r="X161" s="428"/>
    </row>
    <row r="162" spans="2:24" x14ac:dyDescent="0.2">
      <c r="B162" s="795" t="s">
        <v>214</v>
      </c>
      <c r="C162" s="769">
        <f t="shared" ref="C162:C170" si="41">C148</f>
        <v>11.816000000000001</v>
      </c>
      <c r="D162" s="769">
        <f t="shared" ref="D162:D170" si="42">E148</f>
        <v>13.795</v>
      </c>
      <c r="E162" s="769">
        <f t="shared" ref="E162:E170" si="43">G148</f>
        <v>8.1869999999999994</v>
      </c>
      <c r="F162" s="769">
        <f t="shared" ref="F162:F170" si="44">I148</f>
        <v>12.053000000000001</v>
      </c>
      <c r="G162" s="769">
        <f t="shared" ref="G162:G170" si="45">K148</f>
        <v>12.57</v>
      </c>
      <c r="H162" s="769">
        <f t="shared" ref="H162:H170" si="46">M148</f>
        <v>18.007000000000001</v>
      </c>
      <c r="I162" s="769">
        <f t="shared" ref="I162:I170" si="47">O148</f>
        <v>21.431999999999999</v>
      </c>
      <c r="J162" s="769">
        <f t="shared" ref="J162:J170" si="48">Q148</f>
        <v>21.654</v>
      </c>
      <c r="K162" s="769">
        <f t="shared" ref="K162:K170" si="49">S148</f>
        <v>19.811</v>
      </c>
      <c r="L162" s="769">
        <f t="shared" ref="L162:L170" si="50">U148</f>
        <v>19.117000000000001</v>
      </c>
      <c r="M162" s="770">
        <f t="shared" ref="M162:M170" si="51">W148</f>
        <v>22.518999999999998</v>
      </c>
      <c r="N162" s="720"/>
      <c r="O162" s="428"/>
      <c r="P162" s="428"/>
      <c r="Q162" s="428"/>
      <c r="R162" s="428"/>
      <c r="S162" s="428"/>
      <c r="T162" s="428"/>
      <c r="U162" s="428"/>
      <c r="V162" s="428"/>
      <c r="W162" s="428"/>
      <c r="X162" s="428"/>
    </row>
    <row r="163" spans="2:24" x14ac:dyDescent="0.2">
      <c r="B163" s="768" t="s">
        <v>215</v>
      </c>
      <c r="C163" s="769">
        <f t="shared" si="41"/>
        <v>5.3810000000000002</v>
      </c>
      <c r="D163" s="769">
        <f t="shared" si="42"/>
        <v>5.2009999999999996</v>
      </c>
      <c r="E163" s="769">
        <f t="shared" si="43"/>
        <v>1.8440000000000001</v>
      </c>
      <c r="F163" s="769">
        <f t="shared" si="44"/>
        <v>2.726</v>
      </c>
      <c r="G163" s="769">
        <f t="shared" si="45"/>
        <v>1.2549999999999999</v>
      </c>
      <c r="H163" s="769">
        <f t="shared" si="46"/>
        <v>2.4169999999999998</v>
      </c>
      <c r="I163" s="769">
        <f t="shared" si="47"/>
        <v>3.4510000000000001</v>
      </c>
      <c r="J163" s="769">
        <f t="shared" si="48"/>
        <v>3.5990000000000002</v>
      </c>
      <c r="K163" s="769">
        <f t="shared" si="49"/>
        <v>3.472</v>
      </c>
      <c r="L163" s="769">
        <f t="shared" si="50"/>
        <v>4.234</v>
      </c>
      <c r="M163" s="770">
        <f t="shared" si="51"/>
        <v>5.4619999999999997</v>
      </c>
      <c r="N163" s="723"/>
      <c r="O163" s="428"/>
      <c r="P163" s="428"/>
      <c r="Q163" s="428"/>
      <c r="R163" s="428"/>
      <c r="S163" s="428"/>
      <c r="T163" s="428"/>
      <c r="U163" s="428"/>
      <c r="V163" s="428"/>
      <c r="W163" s="428"/>
      <c r="X163" s="428"/>
    </row>
    <row r="164" spans="2:24" x14ac:dyDescent="0.2">
      <c r="B164" s="768" t="s">
        <v>216</v>
      </c>
      <c r="C164" s="769">
        <f t="shared" si="41"/>
        <v>6.5419999999999998</v>
      </c>
      <c r="D164" s="769">
        <f t="shared" si="42"/>
        <v>6.3760000000000003</v>
      </c>
      <c r="E164" s="769">
        <f t="shared" si="43"/>
        <v>1.925</v>
      </c>
      <c r="F164" s="769">
        <f t="shared" si="44"/>
        <v>3.3849999999999998</v>
      </c>
      <c r="G164" s="769">
        <f t="shared" si="45"/>
        <v>1.115</v>
      </c>
      <c r="H164" s="769">
        <f t="shared" si="46"/>
        <v>2.1019999999999999</v>
      </c>
      <c r="I164" s="769">
        <f t="shared" si="47"/>
        <v>3.2869999999999999</v>
      </c>
      <c r="J164" s="769">
        <f t="shared" si="48"/>
        <v>2.9279999999999999</v>
      </c>
      <c r="K164" s="769">
        <f t="shared" si="49"/>
        <v>3.0840000000000001</v>
      </c>
      <c r="L164" s="769">
        <f t="shared" si="50"/>
        <v>4.0659999999999998</v>
      </c>
      <c r="M164" s="770">
        <f t="shared" si="51"/>
        <v>5.73</v>
      </c>
      <c r="N164" s="723"/>
      <c r="O164" s="428"/>
      <c r="P164" s="428"/>
      <c r="Q164" s="428"/>
      <c r="R164" s="428"/>
      <c r="S164" s="428"/>
      <c r="T164" s="428"/>
      <c r="U164" s="428"/>
      <c r="V164" s="428"/>
      <c r="W164" s="428"/>
      <c r="X164" s="428"/>
    </row>
    <row r="165" spans="2:24" x14ac:dyDescent="0.2">
      <c r="B165" s="768" t="s">
        <v>217</v>
      </c>
      <c r="C165" s="769">
        <f t="shared" si="41"/>
        <v>25.611000000000001</v>
      </c>
      <c r="D165" s="769">
        <f t="shared" si="42"/>
        <v>25.308</v>
      </c>
      <c r="E165" s="769">
        <f t="shared" si="43"/>
        <v>9.0749999999999993</v>
      </c>
      <c r="F165" s="769">
        <f t="shared" si="44"/>
        <v>17.140999999999998</v>
      </c>
      <c r="G165" s="769">
        <f t="shared" si="45"/>
        <v>4.34</v>
      </c>
      <c r="H165" s="769">
        <f t="shared" si="46"/>
        <v>4.8310000000000004</v>
      </c>
      <c r="I165" s="769">
        <f t="shared" si="47"/>
        <v>10.058999999999999</v>
      </c>
      <c r="J165" s="769">
        <f t="shared" si="48"/>
        <v>9.391</v>
      </c>
      <c r="K165" s="769">
        <f t="shared" si="49"/>
        <v>7.9409999999999998</v>
      </c>
      <c r="L165" s="769">
        <f t="shared" si="50"/>
        <v>10.798</v>
      </c>
      <c r="M165" s="770">
        <f t="shared" si="51"/>
        <v>15.738</v>
      </c>
      <c r="N165" s="723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</row>
    <row r="166" spans="2:24" x14ac:dyDescent="0.2">
      <c r="B166" s="768" t="s">
        <v>218</v>
      </c>
      <c r="C166" s="769">
        <f t="shared" si="41"/>
        <v>40.134</v>
      </c>
      <c r="D166" s="769">
        <f t="shared" si="42"/>
        <v>43.917000000000002</v>
      </c>
      <c r="E166" s="769">
        <f t="shared" si="43"/>
        <v>17.983000000000001</v>
      </c>
      <c r="F166" s="769">
        <f t="shared" si="44"/>
        <v>31.57</v>
      </c>
      <c r="G166" s="769">
        <f t="shared" si="45"/>
        <v>9.6669999999999998</v>
      </c>
      <c r="H166" s="769">
        <f t="shared" si="46"/>
        <v>6.6639999999999997</v>
      </c>
      <c r="I166" s="769">
        <f t="shared" si="47"/>
        <v>10.699</v>
      </c>
      <c r="J166" s="769">
        <f t="shared" si="48"/>
        <v>12.177</v>
      </c>
      <c r="K166" s="769">
        <f t="shared" si="49"/>
        <v>9.3719999999999999</v>
      </c>
      <c r="L166" s="769">
        <f t="shared" si="50"/>
        <v>9.8019999999999996</v>
      </c>
      <c r="M166" s="770">
        <f t="shared" si="51"/>
        <v>10.007999999999999</v>
      </c>
      <c r="N166" s="723"/>
      <c r="O166" s="428"/>
      <c r="P166" s="428"/>
      <c r="Q166" s="428"/>
      <c r="R166" s="428"/>
      <c r="S166" s="428"/>
      <c r="T166" s="428"/>
      <c r="U166" s="428"/>
      <c r="V166" s="428"/>
      <c r="W166" s="428"/>
      <c r="X166" s="428"/>
    </row>
    <row r="167" spans="2:24" x14ac:dyDescent="0.2">
      <c r="B167" s="768" t="s">
        <v>219</v>
      </c>
      <c r="C167" s="769">
        <f t="shared" si="41"/>
        <v>24.678000000000001</v>
      </c>
      <c r="D167" s="769">
        <f t="shared" si="42"/>
        <v>26.148</v>
      </c>
      <c r="E167" s="769">
        <f t="shared" si="43"/>
        <v>10.503</v>
      </c>
      <c r="F167" s="769">
        <f t="shared" si="44"/>
        <v>15.653</v>
      </c>
      <c r="G167" s="769">
        <f t="shared" si="45"/>
        <v>5.5609999999999999</v>
      </c>
      <c r="H167" s="769">
        <f t="shared" si="46"/>
        <v>4.6840000000000002</v>
      </c>
      <c r="I167" s="769">
        <f t="shared" si="47"/>
        <v>7.2910000000000004</v>
      </c>
      <c r="J167" s="769">
        <f t="shared" si="48"/>
        <v>11.77</v>
      </c>
      <c r="K167" s="769">
        <f t="shared" si="49"/>
        <v>4.6369999999999996</v>
      </c>
      <c r="L167" s="769">
        <f t="shared" si="50"/>
        <v>6</v>
      </c>
      <c r="M167" s="770">
        <f t="shared" si="51"/>
        <v>3.7530000000000001</v>
      </c>
      <c r="N167" s="723"/>
      <c r="O167" s="428"/>
      <c r="P167" s="428"/>
      <c r="Q167" s="428"/>
      <c r="R167" s="428"/>
      <c r="S167" s="428"/>
      <c r="T167" s="428"/>
      <c r="U167" s="428"/>
      <c r="V167" s="428"/>
      <c r="W167" s="428"/>
      <c r="X167" s="428"/>
    </row>
    <row r="168" spans="2:24" x14ac:dyDescent="0.2">
      <c r="B168" s="768" t="s">
        <v>220</v>
      </c>
      <c r="C168" s="769">
        <f t="shared" si="41"/>
        <v>12.927</v>
      </c>
      <c r="D168" s="769">
        <f t="shared" si="42"/>
        <v>13.754</v>
      </c>
      <c r="E168" s="769">
        <f t="shared" si="43"/>
        <v>5.298</v>
      </c>
      <c r="F168" s="769">
        <f t="shared" si="44"/>
        <v>7.2149999999999999</v>
      </c>
      <c r="G168" s="769">
        <f t="shared" si="45"/>
        <v>2.4129999999999998</v>
      </c>
      <c r="H168" s="769">
        <f t="shared" si="46"/>
        <v>2.6579999999999999</v>
      </c>
      <c r="I168" s="769">
        <f t="shared" si="47"/>
        <v>4.6859999999999999</v>
      </c>
      <c r="J168" s="769">
        <f t="shared" si="48"/>
        <v>7.2880000000000003</v>
      </c>
      <c r="K168" s="769">
        <f t="shared" si="49"/>
        <v>2.2429999999999999</v>
      </c>
      <c r="L168" s="769">
        <f t="shared" si="50"/>
        <v>3.5059999999999998</v>
      </c>
      <c r="M168" s="770">
        <f t="shared" si="51"/>
        <v>1.609</v>
      </c>
      <c r="N168" s="723"/>
      <c r="O168" s="428"/>
      <c r="P168" s="428"/>
      <c r="Q168" s="428"/>
      <c r="R168" s="428"/>
      <c r="S168" s="428"/>
      <c r="T168" s="428"/>
      <c r="U168" s="428"/>
      <c r="V168" s="428"/>
      <c r="W168" s="428"/>
      <c r="X168" s="428"/>
    </row>
    <row r="169" spans="2:24" x14ac:dyDescent="0.2">
      <c r="B169" s="768" t="s">
        <v>221</v>
      </c>
      <c r="C169" s="769">
        <f t="shared" si="41"/>
        <v>26.791</v>
      </c>
      <c r="D169" s="769">
        <f t="shared" si="42"/>
        <v>33.328000000000003</v>
      </c>
      <c r="E169" s="769">
        <f t="shared" si="43"/>
        <v>6.19</v>
      </c>
      <c r="F169" s="769">
        <f t="shared" si="44"/>
        <v>4.7590000000000003</v>
      </c>
      <c r="G169" s="769">
        <f t="shared" si="45"/>
        <v>5.0730000000000004</v>
      </c>
      <c r="H169" s="769">
        <f t="shared" si="46"/>
        <v>4.8179999999999996</v>
      </c>
      <c r="I169" s="769">
        <f t="shared" si="47"/>
        <v>6.14</v>
      </c>
      <c r="J169" s="769">
        <f t="shared" si="48"/>
        <v>33.317</v>
      </c>
      <c r="K169" s="769">
        <f t="shared" si="49"/>
        <v>3.403</v>
      </c>
      <c r="L169" s="769">
        <f t="shared" si="50"/>
        <v>4.149</v>
      </c>
      <c r="M169" s="770">
        <f t="shared" si="51"/>
        <v>2.3260000000000001</v>
      </c>
      <c r="N169" s="723"/>
      <c r="O169" s="428"/>
      <c r="P169" s="428"/>
      <c r="Q169" s="428"/>
      <c r="R169" s="428"/>
      <c r="S169" s="428"/>
      <c r="T169" s="428"/>
      <c r="U169" s="428"/>
      <c r="V169" s="428"/>
      <c r="W169" s="428"/>
      <c r="X169" s="428"/>
    </row>
    <row r="170" spans="2:24" ht="13.5" thickBot="1" x14ac:dyDescent="0.25">
      <c r="B170" s="796" t="s">
        <v>80</v>
      </c>
      <c r="C170" s="797">
        <f t="shared" si="41"/>
        <v>153.881</v>
      </c>
      <c r="D170" s="797">
        <f t="shared" si="42"/>
        <v>167.83799999999999</v>
      </c>
      <c r="E170" s="797">
        <f t="shared" si="43"/>
        <v>61.006</v>
      </c>
      <c r="F170" s="797">
        <f t="shared" si="44"/>
        <v>94.503</v>
      </c>
      <c r="G170" s="797">
        <f t="shared" si="45"/>
        <v>41.994</v>
      </c>
      <c r="H170" s="797">
        <f t="shared" si="46"/>
        <v>46.180999999999997</v>
      </c>
      <c r="I170" s="797">
        <f t="shared" si="47"/>
        <v>67.045000000000002</v>
      </c>
      <c r="J170" s="797">
        <f t="shared" si="48"/>
        <v>102.124</v>
      </c>
      <c r="K170" s="797">
        <f t="shared" si="49"/>
        <v>53.963000000000001</v>
      </c>
      <c r="L170" s="797">
        <f t="shared" si="50"/>
        <v>61.670999999999999</v>
      </c>
      <c r="M170" s="798">
        <f t="shared" si="51"/>
        <v>67.144999999999996</v>
      </c>
      <c r="N170" s="723"/>
      <c r="O170" s="428"/>
      <c r="P170" s="428"/>
      <c r="Q170" s="428"/>
      <c r="R170" s="428"/>
      <c r="S170" s="428"/>
      <c r="T170" s="428"/>
      <c r="U170" s="428"/>
      <c r="V170" s="428"/>
      <c r="W170" s="428"/>
      <c r="X170" s="428"/>
    </row>
    <row r="171" spans="2:24" x14ac:dyDescent="0.2">
      <c r="B171" s="428"/>
      <c r="C171" s="428"/>
      <c r="D171" s="428"/>
      <c r="E171" s="428"/>
      <c r="F171" s="428"/>
      <c r="G171" s="428"/>
      <c r="H171" s="428"/>
      <c r="I171" s="428"/>
      <c r="J171" s="428"/>
      <c r="K171" s="428"/>
      <c r="L171" s="428"/>
      <c r="M171" s="428"/>
      <c r="N171" s="428"/>
      <c r="O171" s="428"/>
      <c r="P171" s="428"/>
      <c r="Q171" s="428"/>
      <c r="R171" s="428"/>
      <c r="S171" s="428"/>
      <c r="T171" s="428"/>
      <c r="U171" s="428"/>
      <c r="V171" s="428"/>
      <c r="W171" s="428"/>
      <c r="X171" s="428"/>
    </row>
    <row r="172" spans="2:24" x14ac:dyDescent="0.2">
      <c r="B172" s="428"/>
      <c r="C172" s="428"/>
      <c r="D172" s="428"/>
      <c r="E172" s="428"/>
      <c r="F172" s="428"/>
      <c r="G172" s="428"/>
      <c r="H172" s="428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28"/>
      <c r="T172" s="428"/>
      <c r="U172" s="428"/>
      <c r="V172" s="428"/>
      <c r="W172" s="428"/>
      <c r="X172" s="428"/>
    </row>
    <row r="173" spans="2:24" x14ac:dyDescent="0.2">
      <c r="B173" s="847" t="s">
        <v>747</v>
      </c>
      <c r="C173" s="758" t="s">
        <v>331</v>
      </c>
      <c r="D173" s="758" t="s">
        <v>222</v>
      </c>
      <c r="E173" s="758" t="s">
        <v>225</v>
      </c>
      <c r="F173" s="758" t="s">
        <v>226</v>
      </c>
      <c r="G173" s="758" t="s">
        <v>227</v>
      </c>
      <c r="H173" s="758" t="s">
        <v>228</v>
      </c>
      <c r="I173" s="758" t="s">
        <v>332</v>
      </c>
      <c r="J173" s="758" t="s">
        <v>333</v>
      </c>
      <c r="K173" s="758" t="s">
        <v>231</v>
      </c>
      <c r="L173" s="758" t="s">
        <v>232</v>
      </c>
      <c r="M173" s="758" t="s">
        <v>233</v>
      </c>
      <c r="N173" s="782"/>
      <c r="O173" s="428"/>
      <c r="P173" s="428"/>
      <c r="Q173" s="428"/>
      <c r="R173" s="428"/>
      <c r="S173" s="428"/>
      <c r="T173" s="428"/>
      <c r="U173" s="428"/>
      <c r="V173" s="428"/>
      <c r="W173" s="428"/>
      <c r="X173" s="428"/>
    </row>
    <row r="174" spans="2:24" x14ac:dyDescent="0.2">
      <c r="B174" s="848"/>
      <c r="C174" s="760" t="s">
        <v>486</v>
      </c>
      <c r="D174" s="760" t="s">
        <v>486</v>
      </c>
      <c r="E174" s="760" t="s">
        <v>486</v>
      </c>
      <c r="F174" s="760" t="s">
        <v>486</v>
      </c>
      <c r="G174" s="760" t="s">
        <v>486</v>
      </c>
      <c r="H174" s="760" t="s">
        <v>486</v>
      </c>
      <c r="I174" s="760" t="s">
        <v>486</v>
      </c>
      <c r="J174" s="760" t="s">
        <v>486</v>
      </c>
      <c r="K174" s="760" t="s">
        <v>486</v>
      </c>
      <c r="L174" s="760" t="s">
        <v>486</v>
      </c>
      <c r="M174" s="783" t="s">
        <v>486</v>
      </c>
      <c r="N174" s="784"/>
      <c r="O174" s="428"/>
      <c r="P174" s="428"/>
      <c r="Q174" s="428"/>
      <c r="R174" s="428"/>
      <c r="S174" s="428"/>
      <c r="T174" s="428"/>
      <c r="U174" s="428"/>
      <c r="V174" s="428"/>
      <c r="W174" s="428"/>
      <c r="X174" s="428"/>
    </row>
    <row r="175" spans="2:24" ht="41.25" thickBot="1" x14ac:dyDescent="0.25">
      <c r="B175" s="849"/>
      <c r="C175" s="762" t="s">
        <v>749</v>
      </c>
      <c r="D175" s="762" t="s">
        <v>749</v>
      </c>
      <c r="E175" s="762" t="s">
        <v>749</v>
      </c>
      <c r="F175" s="762" t="s">
        <v>749</v>
      </c>
      <c r="G175" s="762" t="s">
        <v>749</v>
      </c>
      <c r="H175" s="762" t="s">
        <v>749</v>
      </c>
      <c r="I175" s="762" t="s">
        <v>749</v>
      </c>
      <c r="J175" s="762" t="s">
        <v>749</v>
      </c>
      <c r="K175" s="762" t="s">
        <v>749</v>
      </c>
      <c r="L175" s="762" t="s">
        <v>749</v>
      </c>
      <c r="M175" s="762" t="s">
        <v>749</v>
      </c>
      <c r="N175" s="785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</row>
    <row r="176" spans="2:24" x14ac:dyDescent="0.2">
      <c r="B176" s="795" t="s">
        <v>214</v>
      </c>
      <c r="C176" s="769">
        <f t="shared" ref="C176:C184" si="52">SUM(C134,C148)</f>
        <v>11.925000000000001</v>
      </c>
      <c r="D176" s="769">
        <f t="shared" ref="D176:D184" si="53">SUM(D134,E148)</f>
        <v>13.93</v>
      </c>
      <c r="E176" s="769">
        <f t="shared" ref="E176:E184" si="54">SUM(E134,G148)</f>
        <v>8.3739999999999988</v>
      </c>
      <c r="F176" s="769">
        <f t="shared" ref="F176:F184" si="55">SUM(F134,I148)</f>
        <v>12.143000000000001</v>
      </c>
      <c r="G176" s="769">
        <f t="shared" ref="G176:G184" si="56">SUM(G134,K148)</f>
        <v>12.832000000000001</v>
      </c>
      <c r="H176" s="769">
        <f t="shared" ref="H176:H184" si="57">SUM(H134,M148)</f>
        <v>18.435000000000002</v>
      </c>
      <c r="I176" s="769">
        <f t="shared" ref="I176:I184" si="58">SUM(I134,O148)</f>
        <v>23.372</v>
      </c>
      <c r="J176" s="769">
        <f t="shared" ref="J176:J184" si="59">SUM(J134,Q148)</f>
        <v>22.645</v>
      </c>
      <c r="K176" s="769">
        <f t="shared" ref="K176:K184" si="60">SUM(K134,S148)</f>
        <v>21.393999999999998</v>
      </c>
      <c r="L176" s="769">
        <f t="shared" ref="L176:L184" si="61">SUM(L134,U148)</f>
        <v>20.364000000000001</v>
      </c>
      <c r="M176" s="770">
        <f t="shared" ref="M176:M184" si="62">SUM(M134,W148)</f>
        <v>23.745999999999999</v>
      </c>
      <c r="N176" s="720"/>
      <c r="O176" s="428"/>
      <c r="P176" s="428"/>
      <c r="Q176" s="428"/>
      <c r="R176" s="428"/>
      <c r="S176" s="428"/>
      <c r="T176" s="428"/>
      <c r="U176" s="428"/>
      <c r="V176" s="428"/>
      <c r="W176" s="428"/>
      <c r="X176" s="428"/>
    </row>
    <row r="177" spans="2:24" x14ac:dyDescent="0.2">
      <c r="B177" s="768" t="s">
        <v>215</v>
      </c>
      <c r="C177" s="769">
        <f t="shared" si="52"/>
        <v>5.407</v>
      </c>
      <c r="D177" s="769">
        <f t="shared" si="53"/>
        <v>5.2309999999999999</v>
      </c>
      <c r="E177" s="769">
        <f t="shared" si="54"/>
        <v>1.8660000000000001</v>
      </c>
      <c r="F177" s="769">
        <f t="shared" si="55"/>
        <v>2.738</v>
      </c>
      <c r="G177" s="769">
        <f t="shared" si="56"/>
        <v>1.2889999999999999</v>
      </c>
      <c r="H177" s="769">
        <f t="shared" si="57"/>
        <v>2.4699999999999998</v>
      </c>
      <c r="I177" s="769">
        <f t="shared" si="58"/>
        <v>4.1390000000000002</v>
      </c>
      <c r="J177" s="769">
        <f t="shared" si="59"/>
        <v>3.6890000000000001</v>
      </c>
      <c r="K177" s="769">
        <f t="shared" si="60"/>
        <v>3.706</v>
      </c>
      <c r="L177" s="769">
        <f t="shared" si="61"/>
        <v>4.4960000000000004</v>
      </c>
      <c r="M177" s="770">
        <f t="shared" si="62"/>
        <v>5.726</v>
      </c>
      <c r="N177" s="723"/>
      <c r="O177" s="428"/>
      <c r="P177" s="428"/>
      <c r="Q177" s="428"/>
      <c r="R177" s="428"/>
      <c r="S177" s="428"/>
      <c r="T177" s="428"/>
      <c r="U177" s="428"/>
      <c r="V177" s="428"/>
      <c r="W177" s="428"/>
      <c r="X177" s="428"/>
    </row>
    <row r="178" spans="2:24" x14ac:dyDescent="0.2">
      <c r="B178" s="768" t="s">
        <v>216</v>
      </c>
      <c r="C178" s="769">
        <f t="shared" si="52"/>
        <v>6.5619999999999994</v>
      </c>
      <c r="D178" s="769">
        <f t="shared" si="53"/>
        <v>6.4030000000000005</v>
      </c>
      <c r="E178" s="769">
        <f t="shared" si="54"/>
        <v>1.944</v>
      </c>
      <c r="F178" s="769">
        <f t="shared" si="55"/>
        <v>3.3939999999999997</v>
      </c>
      <c r="G178" s="769">
        <f t="shared" si="56"/>
        <v>1.1439999999999999</v>
      </c>
      <c r="H178" s="769">
        <f t="shared" si="57"/>
        <v>2.1509999999999998</v>
      </c>
      <c r="I178" s="769">
        <f t="shared" si="58"/>
        <v>4.0469999999999997</v>
      </c>
      <c r="J178" s="769">
        <f t="shared" si="59"/>
        <v>3.0059999999999998</v>
      </c>
      <c r="K178" s="769">
        <f t="shared" si="60"/>
        <v>3.2469999999999999</v>
      </c>
      <c r="L178" s="769">
        <f t="shared" si="61"/>
        <v>4.319</v>
      </c>
      <c r="M178" s="770">
        <f t="shared" si="62"/>
        <v>5.9670000000000005</v>
      </c>
      <c r="N178" s="723"/>
      <c r="O178" s="428"/>
      <c r="P178" s="428"/>
      <c r="Q178" s="428"/>
      <c r="R178" s="428"/>
      <c r="S178" s="428"/>
      <c r="T178" s="428"/>
      <c r="U178" s="428"/>
      <c r="V178" s="428"/>
      <c r="W178" s="428"/>
      <c r="X178" s="428"/>
    </row>
    <row r="179" spans="2:24" x14ac:dyDescent="0.2">
      <c r="B179" s="768" t="s">
        <v>217</v>
      </c>
      <c r="C179" s="769">
        <f t="shared" si="52"/>
        <v>25.644000000000002</v>
      </c>
      <c r="D179" s="769">
        <f t="shared" si="53"/>
        <v>25.378</v>
      </c>
      <c r="E179" s="769">
        <f t="shared" si="54"/>
        <v>9.1079999999999988</v>
      </c>
      <c r="F179" s="769">
        <f t="shared" si="55"/>
        <v>17.162999999999997</v>
      </c>
      <c r="G179" s="769">
        <f t="shared" si="56"/>
        <v>4.4020000000000001</v>
      </c>
      <c r="H179" s="769">
        <f t="shared" si="57"/>
        <v>4.9740000000000002</v>
      </c>
      <c r="I179" s="769">
        <f t="shared" si="58"/>
        <v>12.221</v>
      </c>
      <c r="J179" s="769">
        <f t="shared" si="59"/>
        <v>9.5850000000000009</v>
      </c>
      <c r="K179" s="769">
        <f t="shared" si="60"/>
        <v>8.2099999999999991</v>
      </c>
      <c r="L179" s="769">
        <f t="shared" si="61"/>
        <v>11.456</v>
      </c>
      <c r="M179" s="770">
        <f t="shared" si="62"/>
        <v>16.265999999999998</v>
      </c>
      <c r="N179" s="723"/>
      <c r="O179" s="428"/>
      <c r="P179" s="428"/>
      <c r="Q179" s="428"/>
      <c r="R179" s="428"/>
      <c r="S179" s="428"/>
      <c r="T179" s="428"/>
      <c r="U179" s="428"/>
      <c r="V179" s="428"/>
      <c r="W179" s="428"/>
      <c r="X179" s="428"/>
    </row>
    <row r="180" spans="2:24" x14ac:dyDescent="0.2">
      <c r="B180" s="768" t="s">
        <v>218</v>
      </c>
      <c r="C180" s="769">
        <f t="shared" si="52"/>
        <v>40.146000000000001</v>
      </c>
      <c r="D180" s="769">
        <f t="shared" si="53"/>
        <v>43.957000000000001</v>
      </c>
      <c r="E180" s="769">
        <f t="shared" si="54"/>
        <v>17.995000000000001</v>
      </c>
      <c r="F180" s="769">
        <f t="shared" si="55"/>
        <v>31.600999999999999</v>
      </c>
      <c r="G180" s="769">
        <f t="shared" si="56"/>
        <v>9.7010000000000005</v>
      </c>
      <c r="H180" s="769">
        <f t="shared" si="57"/>
        <v>6.8209999999999997</v>
      </c>
      <c r="I180" s="769">
        <f t="shared" si="58"/>
        <v>12.100999999999999</v>
      </c>
      <c r="J180" s="769">
        <f t="shared" si="59"/>
        <v>12.278</v>
      </c>
      <c r="K180" s="769">
        <f t="shared" si="60"/>
        <v>9.5830000000000002</v>
      </c>
      <c r="L180" s="769">
        <f t="shared" si="61"/>
        <v>10.068999999999999</v>
      </c>
      <c r="M180" s="770">
        <f t="shared" si="62"/>
        <v>10.197999999999999</v>
      </c>
      <c r="N180" s="723"/>
      <c r="O180" s="428"/>
      <c r="P180" s="428"/>
      <c r="Q180" s="428"/>
      <c r="R180" s="428"/>
      <c r="S180" s="428"/>
      <c r="T180" s="428"/>
      <c r="U180" s="428"/>
      <c r="V180" s="428"/>
      <c r="W180" s="428"/>
      <c r="X180" s="428"/>
    </row>
    <row r="181" spans="2:24" x14ac:dyDescent="0.2">
      <c r="B181" s="768" t="s">
        <v>219</v>
      </c>
      <c r="C181" s="769">
        <f t="shared" si="52"/>
        <v>24.68</v>
      </c>
      <c r="D181" s="769">
        <f t="shared" si="53"/>
        <v>26.152000000000001</v>
      </c>
      <c r="E181" s="769">
        <f t="shared" si="54"/>
        <v>10.506</v>
      </c>
      <c r="F181" s="769">
        <f t="shared" si="55"/>
        <v>15.661</v>
      </c>
      <c r="G181" s="769">
        <f t="shared" si="56"/>
        <v>5.5739999999999998</v>
      </c>
      <c r="H181" s="769">
        <f t="shared" si="57"/>
        <v>4.7359999999999998</v>
      </c>
      <c r="I181" s="769">
        <f t="shared" si="58"/>
        <v>7.5380000000000003</v>
      </c>
      <c r="J181" s="769">
        <f t="shared" si="59"/>
        <v>11.792</v>
      </c>
      <c r="K181" s="769">
        <f t="shared" si="60"/>
        <v>4.7219999999999995</v>
      </c>
      <c r="L181" s="769">
        <f t="shared" si="61"/>
        <v>6.0389999999999997</v>
      </c>
      <c r="M181" s="770">
        <f t="shared" si="62"/>
        <v>3.7810000000000001</v>
      </c>
      <c r="N181" s="723"/>
      <c r="O181" s="428"/>
      <c r="P181" s="428"/>
      <c r="Q181" s="428"/>
      <c r="R181" s="428"/>
      <c r="S181" s="428"/>
      <c r="T181" s="428"/>
      <c r="U181" s="428"/>
      <c r="V181" s="428"/>
      <c r="W181" s="428"/>
      <c r="X181" s="428"/>
    </row>
    <row r="182" spans="2:24" x14ac:dyDescent="0.2">
      <c r="B182" s="768" t="s">
        <v>220</v>
      </c>
      <c r="C182" s="769">
        <f t="shared" si="52"/>
        <v>12.927</v>
      </c>
      <c r="D182" s="769">
        <f t="shared" si="53"/>
        <v>13.754</v>
      </c>
      <c r="E182" s="769">
        <f t="shared" si="54"/>
        <v>5.3</v>
      </c>
      <c r="F182" s="769">
        <f t="shared" si="55"/>
        <v>7.2160000000000002</v>
      </c>
      <c r="G182" s="769">
        <f t="shared" si="56"/>
        <v>2.4189999999999996</v>
      </c>
      <c r="H182" s="769">
        <f t="shared" si="57"/>
        <v>2.669</v>
      </c>
      <c r="I182" s="769">
        <f t="shared" si="58"/>
        <v>4.7519999999999998</v>
      </c>
      <c r="J182" s="769">
        <f t="shared" si="59"/>
        <v>7.2949999999999999</v>
      </c>
      <c r="K182" s="769">
        <f t="shared" si="60"/>
        <v>2.2849999999999997</v>
      </c>
      <c r="L182" s="769">
        <f t="shared" si="61"/>
        <v>3.5169999999999999</v>
      </c>
      <c r="M182" s="770">
        <f t="shared" si="62"/>
        <v>1.617</v>
      </c>
      <c r="N182" s="723"/>
      <c r="O182" s="428"/>
      <c r="P182" s="428"/>
      <c r="Q182" s="428"/>
      <c r="R182" s="428"/>
      <c r="S182" s="428"/>
      <c r="T182" s="428"/>
      <c r="U182" s="428"/>
      <c r="V182" s="428"/>
      <c r="W182" s="428"/>
      <c r="X182" s="428"/>
    </row>
    <row r="183" spans="2:24" x14ac:dyDescent="0.2">
      <c r="B183" s="768" t="s">
        <v>221</v>
      </c>
      <c r="C183" s="769">
        <f t="shared" si="52"/>
        <v>26.791</v>
      </c>
      <c r="D183" s="769">
        <f t="shared" si="53"/>
        <v>33.328000000000003</v>
      </c>
      <c r="E183" s="769">
        <f t="shared" si="54"/>
        <v>6.19</v>
      </c>
      <c r="F183" s="769">
        <f t="shared" si="55"/>
        <v>4.7590000000000003</v>
      </c>
      <c r="G183" s="769">
        <f t="shared" si="56"/>
        <v>5.0730000000000004</v>
      </c>
      <c r="H183" s="769">
        <f t="shared" si="57"/>
        <v>4.8199999999999994</v>
      </c>
      <c r="I183" s="769">
        <f t="shared" si="58"/>
        <v>6.14</v>
      </c>
      <c r="J183" s="769">
        <f t="shared" si="59"/>
        <v>33.322000000000003</v>
      </c>
      <c r="K183" s="769">
        <f t="shared" si="60"/>
        <v>3.4140000000000001</v>
      </c>
      <c r="L183" s="769">
        <f t="shared" si="61"/>
        <v>4.16</v>
      </c>
      <c r="M183" s="770">
        <f t="shared" si="62"/>
        <v>2.3330000000000002</v>
      </c>
      <c r="N183" s="723"/>
      <c r="O183" s="428"/>
      <c r="P183" s="428"/>
      <c r="Q183" s="428"/>
      <c r="R183" s="428"/>
      <c r="S183" s="428"/>
      <c r="T183" s="428"/>
      <c r="U183" s="428"/>
      <c r="V183" s="428"/>
      <c r="W183" s="428"/>
      <c r="X183" s="428"/>
    </row>
    <row r="184" spans="2:24" ht="13.5" thickBot="1" x14ac:dyDescent="0.25">
      <c r="B184" s="796" t="s">
        <v>80</v>
      </c>
      <c r="C184" s="797">
        <f t="shared" si="52"/>
        <v>154.083</v>
      </c>
      <c r="D184" s="797">
        <f t="shared" si="53"/>
        <v>168.14400000000001</v>
      </c>
      <c r="E184" s="797">
        <f t="shared" si="54"/>
        <v>61.283000000000001</v>
      </c>
      <c r="F184" s="797">
        <f t="shared" si="55"/>
        <v>94.674999999999997</v>
      </c>
      <c r="G184" s="797">
        <f t="shared" si="56"/>
        <v>42.433999999999997</v>
      </c>
      <c r="H184" s="797">
        <f t="shared" si="57"/>
        <v>47.077999999999996</v>
      </c>
      <c r="I184" s="797">
        <f t="shared" si="58"/>
        <v>74.31</v>
      </c>
      <c r="J184" s="797">
        <f t="shared" si="59"/>
        <v>103.61099999999999</v>
      </c>
      <c r="K184" s="797">
        <f t="shared" si="60"/>
        <v>56.56</v>
      </c>
      <c r="L184" s="797">
        <f t="shared" si="61"/>
        <v>64.418999999999997</v>
      </c>
      <c r="M184" s="798">
        <f t="shared" si="62"/>
        <v>69.632999999999996</v>
      </c>
      <c r="N184" s="723"/>
      <c r="O184" s="428"/>
      <c r="P184" s="428"/>
      <c r="Q184" s="428"/>
      <c r="R184" s="428"/>
      <c r="S184" s="428"/>
      <c r="T184" s="428"/>
      <c r="U184" s="428"/>
      <c r="V184" s="428"/>
      <c r="W184" s="428"/>
      <c r="X184" s="428"/>
    </row>
    <row r="185" spans="2:24" x14ac:dyDescent="0.2">
      <c r="B185" s="428"/>
      <c r="C185" s="428"/>
      <c r="D185" s="428"/>
      <c r="E185" s="428"/>
      <c r="F185" s="428"/>
      <c r="G185" s="428"/>
      <c r="H185" s="428"/>
      <c r="I185" s="428"/>
      <c r="J185" s="428"/>
      <c r="K185" s="428"/>
      <c r="L185" s="428"/>
      <c r="M185" s="428"/>
      <c r="N185" s="428"/>
      <c r="O185" s="428"/>
      <c r="P185" s="428"/>
      <c r="Q185" s="428"/>
      <c r="R185" s="428"/>
      <c r="S185" s="428"/>
      <c r="T185" s="428"/>
      <c r="U185" s="428"/>
      <c r="V185" s="428"/>
      <c r="W185" s="428"/>
      <c r="X185" s="428"/>
    </row>
    <row r="186" spans="2:24" x14ac:dyDescent="0.2">
      <c r="B186" s="428"/>
      <c r="C186" s="428"/>
      <c r="D186" s="428"/>
      <c r="E186" s="428"/>
      <c r="F186" s="428"/>
      <c r="G186" s="428"/>
      <c r="H186" s="428"/>
      <c r="I186" s="428"/>
      <c r="J186" s="428"/>
      <c r="K186" s="428"/>
      <c r="L186" s="428"/>
      <c r="M186" s="428"/>
      <c r="N186" s="428"/>
      <c r="O186" s="428"/>
      <c r="P186" s="428"/>
      <c r="Q186" s="428"/>
      <c r="R186" s="428"/>
      <c r="S186" s="428"/>
      <c r="T186" s="428"/>
      <c r="U186" s="428"/>
      <c r="V186" s="428"/>
      <c r="W186" s="428"/>
      <c r="X186" s="428"/>
    </row>
    <row r="187" spans="2:24" x14ac:dyDescent="0.2">
      <c r="B187" s="847" t="s">
        <v>136</v>
      </c>
      <c r="C187" s="758" t="s">
        <v>331</v>
      </c>
      <c r="D187" s="758" t="s">
        <v>222</v>
      </c>
      <c r="E187" s="758" t="s">
        <v>225</v>
      </c>
      <c r="F187" s="758" t="s">
        <v>226</v>
      </c>
      <c r="G187" s="758" t="s">
        <v>227</v>
      </c>
      <c r="H187" s="758" t="s">
        <v>228</v>
      </c>
      <c r="I187" s="758" t="s">
        <v>332</v>
      </c>
      <c r="J187" s="758" t="s">
        <v>333</v>
      </c>
      <c r="K187" s="758" t="s">
        <v>231</v>
      </c>
      <c r="L187" s="758" t="s">
        <v>232</v>
      </c>
      <c r="M187" s="759" t="s">
        <v>233</v>
      </c>
      <c r="N187" s="428"/>
      <c r="O187" s="428"/>
      <c r="P187" s="428"/>
      <c r="Q187" s="428"/>
      <c r="R187" s="428"/>
      <c r="S187" s="428"/>
      <c r="T187" s="428"/>
      <c r="U187" s="428"/>
      <c r="V187" s="428"/>
      <c r="W187" s="428"/>
      <c r="X187" s="428"/>
    </row>
    <row r="188" spans="2:24" x14ac:dyDescent="0.2">
      <c r="B188" s="848"/>
      <c r="C188" s="760" t="s">
        <v>78</v>
      </c>
      <c r="D188" s="760" t="s">
        <v>78</v>
      </c>
      <c r="E188" s="760" t="s">
        <v>78</v>
      </c>
      <c r="F188" s="760" t="s">
        <v>78</v>
      </c>
      <c r="G188" s="760" t="s">
        <v>78</v>
      </c>
      <c r="H188" s="760" t="s">
        <v>78</v>
      </c>
      <c r="I188" s="760" t="s">
        <v>78</v>
      </c>
      <c r="J188" s="760" t="s">
        <v>78</v>
      </c>
      <c r="K188" s="760" t="s">
        <v>78</v>
      </c>
      <c r="L188" s="760" t="s">
        <v>78</v>
      </c>
      <c r="M188" s="761" t="s">
        <v>78</v>
      </c>
      <c r="N188" s="428"/>
      <c r="O188" s="428"/>
      <c r="P188" s="428"/>
      <c r="Q188" s="428"/>
      <c r="R188" s="428"/>
      <c r="S188" s="428"/>
      <c r="T188" s="428"/>
      <c r="U188" s="428"/>
      <c r="V188" s="428"/>
      <c r="W188" s="428"/>
      <c r="X188" s="428"/>
    </row>
    <row r="189" spans="2:24" ht="41.25" thickBot="1" x14ac:dyDescent="0.25">
      <c r="B189" s="849"/>
      <c r="C189" s="762" t="s">
        <v>749</v>
      </c>
      <c r="D189" s="762" t="s">
        <v>749</v>
      </c>
      <c r="E189" s="762" t="s">
        <v>749</v>
      </c>
      <c r="F189" s="762" t="s">
        <v>749</v>
      </c>
      <c r="G189" s="762" t="s">
        <v>749</v>
      </c>
      <c r="H189" s="762" t="s">
        <v>749</v>
      </c>
      <c r="I189" s="762" t="s">
        <v>749</v>
      </c>
      <c r="J189" s="762" t="s">
        <v>749</v>
      </c>
      <c r="K189" s="762" t="s">
        <v>749</v>
      </c>
      <c r="L189" s="762" t="s">
        <v>749</v>
      </c>
      <c r="M189" s="763" t="s">
        <v>749</v>
      </c>
      <c r="N189" s="428"/>
      <c r="O189" s="428"/>
      <c r="P189" s="428"/>
      <c r="Q189" s="428"/>
      <c r="R189" s="428"/>
      <c r="S189" s="428"/>
      <c r="T189" s="428"/>
      <c r="U189" s="428"/>
      <c r="V189" s="428"/>
      <c r="W189" s="428"/>
      <c r="X189" s="428"/>
    </row>
    <row r="190" spans="2:24" ht="25.5" x14ac:dyDescent="0.2">
      <c r="B190" s="764" t="s">
        <v>105</v>
      </c>
      <c r="C190" s="720">
        <v>363.33499999999998</v>
      </c>
      <c r="D190" s="720">
        <v>393.03</v>
      </c>
      <c r="E190" s="720">
        <v>429.803</v>
      </c>
      <c r="F190" s="720">
        <v>472.221</v>
      </c>
      <c r="G190" s="720">
        <v>517.63300000000004</v>
      </c>
      <c r="H190" s="720">
        <v>561.01400000000001</v>
      </c>
      <c r="I190" s="720">
        <v>586.93899999999996</v>
      </c>
      <c r="J190" s="720">
        <v>605.56399999999996</v>
      </c>
      <c r="K190" s="720">
        <v>636.58799999999997</v>
      </c>
      <c r="L190" s="720">
        <v>661.85599999999999</v>
      </c>
      <c r="M190" s="765">
        <v>686.851</v>
      </c>
      <c r="N190" s="428"/>
      <c r="O190" s="428"/>
      <c r="P190" s="428"/>
      <c r="Q190" s="428"/>
      <c r="R190" s="428"/>
      <c r="S190" s="428"/>
      <c r="T190" s="428"/>
      <c r="U190" s="428"/>
      <c r="V190" s="428"/>
      <c r="W190" s="428"/>
      <c r="X190" s="428"/>
    </row>
    <row r="191" spans="2:24" x14ac:dyDescent="0.2">
      <c r="B191" s="766" t="s">
        <v>94</v>
      </c>
      <c r="C191" s="723">
        <v>113.86</v>
      </c>
      <c r="D191" s="723">
        <v>118.277</v>
      </c>
      <c r="E191" s="723">
        <v>122.979</v>
      </c>
      <c r="F191" s="723">
        <v>128.054</v>
      </c>
      <c r="G191" s="723">
        <v>133.50800000000001</v>
      </c>
      <c r="H191" s="723">
        <v>139.267</v>
      </c>
      <c r="I191" s="723">
        <v>134.87100000000001</v>
      </c>
      <c r="J191" s="723">
        <v>125.78400000000001</v>
      </c>
      <c r="K191" s="723">
        <v>132.68299999999999</v>
      </c>
      <c r="L191" s="723">
        <v>139.86099999999999</v>
      </c>
      <c r="M191" s="767">
        <v>147.142</v>
      </c>
      <c r="N191" s="428"/>
      <c r="O191" s="428"/>
      <c r="P191" s="428"/>
      <c r="Q191" s="428"/>
      <c r="R191" s="428"/>
      <c r="S191" s="428"/>
      <c r="T191" s="428"/>
      <c r="U191" s="428"/>
      <c r="V191" s="428"/>
      <c r="W191" s="428"/>
      <c r="X191" s="428"/>
    </row>
    <row r="192" spans="2:24" x14ac:dyDescent="0.2">
      <c r="B192" s="766" t="s">
        <v>95</v>
      </c>
      <c r="C192" s="723">
        <v>37.201999999999998</v>
      </c>
      <c r="D192" s="723">
        <v>40.966999999999999</v>
      </c>
      <c r="E192" s="723">
        <v>45.115000000000002</v>
      </c>
      <c r="F192" s="723">
        <v>49.756999999999998</v>
      </c>
      <c r="G192" s="723">
        <v>54.462000000000003</v>
      </c>
      <c r="H192" s="723">
        <v>59.89</v>
      </c>
      <c r="I192" s="723">
        <v>65.31</v>
      </c>
      <c r="J192" s="723">
        <v>71.043000000000006</v>
      </c>
      <c r="K192" s="723">
        <v>76.177999999999997</v>
      </c>
      <c r="L192" s="723">
        <v>81.144000000000005</v>
      </c>
      <c r="M192" s="767">
        <v>87.358999999999995</v>
      </c>
      <c r="N192" s="428"/>
      <c r="O192" s="428"/>
      <c r="P192" s="428"/>
      <c r="Q192" s="428"/>
      <c r="R192" s="428"/>
      <c r="S192" s="428"/>
      <c r="T192" s="428"/>
      <c r="U192" s="428"/>
      <c r="V192" s="428"/>
      <c r="W192" s="428"/>
      <c r="X192" s="428"/>
    </row>
    <row r="193" spans="2:24" x14ac:dyDescent="0.2">
      <c r="B193" s="766" t="s">
        <v>96</v>
      </c>
      <c r="C193" s="723">
        <v>12.702</v>
      </c>
      <c r="D193" s="723">
        <v>13.07</v>
      </c>
      <c r="E193" s="723">
        <v>13.430999999999999</v>
      </c>
      <c r="F193" s="723">
        <v>13.79</v>
      </c>
      <c r="G193" s="723">
        <v>14.151999999999999</v>
      </c>
      <c r="H193" s="723">
        <v>14.475</v>
      </c>
      <c r="I193" s="723">
        <v>14.696</v>
      </c>
      <c r="J193" s="723">
        <v>14.869</v>
      </c>
      <c r="K193" s="723">
        <v>14.804</v>
      </c>
      <c r="L193" s="723">
        <v>14.92</v>
      </c>
      <c r="M193" s="767">
        <v>15.170999999999999</v>
      </c>
      <c r="N193" s="428"/>
      <c r="O193" s="428"/>
      <c r="P193" s="428"/>
      <c r="Q193" s="428"/>
      <c r="R193" s="428"/>
      <c r="S193" s="428"/>
      <c r="T193" s="428"/>
      <c r="U193" s="428"/>
      <c r="V193" s="428"/>
      <c r="W193" s="428"/>
      <c r="X193" s="428"/>
    </row>
    <row r="194" spans="2:24" x14ac:dyDescent="0.2">
      <c r="B194" s="766" t="s">
        <v>97</v>
      </c>
      <c r="C194" s="723">
        <v>28.504999999999999</v>
      </c>
      <c r="D194" s="723">
        <v>29.716000000000001</v>
      </c>
      <c r="E194" s="723">
        <v>31.097999999999999</v>
      </c>
      <c r="F194" s="723">
        <v>32.518999999999998</v>
      </c>
      <c r="G194" s="723">
        <v>34.064</v>
      </c>
      <c r="H194" s="723">
        <v>35.384</v>
      </c>
      <c r="I194" s="723">
        <v>36.405000000000001</v>
      </c>
      <c r="J194" s="723">
        <v>37.36</v>
      </c>
      <c r="K194" s="723">
        <v>38.295999999999999</v>
      </c>
      <c r="L194" s="723">
        <v>39.085000000000001</v>
      </c>
      <c r="M194" s="767">
        <v>39.759</v>
      </c>
      <c r="N194" s="428"/>
      <c r="O194" s="428"/>
      <c r="P194" s="428"/>
      <c r="Q194" s="428"/>
      <c r="R194" s="428"/>
      <c r="S194" s="428"/>
      <c r="T194" s="428"/>
      <c r="U194" s="428"/>
      <c r="V194" s="428"/>
      <c r="W194" s="428"/>
      <c r="X194" s="428"/>
    </row>
    <row r="195" spans="2:24" x14ac:dyDescent="0.2">
      <c r="B195" s="766" t="s">
        <v>98</v>
      </c>
      <c r="C195" s="723">
        <v>57.436</v>
      </c>
      <c r="D195" s="723">
        <v>64.048000000000002</v>
      </c>
      <c r="E195" s="723">
        <v>72.926000000000002</v>
      </c>
      <c r="F195" s="723">
        <v>84.850999999999999</v>
      </c>
      <c r="G195" s="723">
        <v>98.335999999999999</v>
      </c>
      <c r="H195" s="723">
        <v>111.027</v>
      </c>
      <c r="I195" s="723">
        <v>122.126</v>
      </c>
      <c r="J195" s="723">
        <v>132.714</v>
      </c>
      <c r="K195" s="723">
        <v>141.5</v>
      </c>
      <c r="L195" s="723">
        <v>145.37200000000001</v>
      </c>
      <c r="M195" s="767">
        <v>148.63</v>
      </c>
      <c r="N195" s="428"/>
      <c r="O195" s="428"/>
      <c r="P195" s="428"/>
      <c r="Q195" s="428"/>
      <c r="R195" s="428"/>
      <c r="S195" s="428"/>
      <c r="T195" s="428"/>
      <c r="U195" s="428"/>
      <c r="V195" s="428"/>
      <c r="W195" s="428"/>
      <c r="X195" s="428"/>
    </row>
    <row r="196" spans="2:24" x14ac:dyDescent="0.2">
      <c r="B196" s="766" t="s">
        <v>99</v>
      </c>
      <c r="C196" s="723">
        <v>0</v>
      </c>
      <c r="D196" s="723">
        <v>0</v>
      </c>
      <c r="E196" s="723">
        <v>0</v>
      </c>
      <c r="F196" s="723">
        <v>0</v>
      </c>
      <c r="G196" s="723">
        <v>0</v>
      </c>
      <c r="H196" s="723">
        <v>0</v>
      </c>
      <c r="I196" s="723">
        <v>0</v>
      </c>
      <c r="J196" s="723">
        <v>0</v>
      </c>
      <c r="K196" s="723">
        <v>0</v>
      </c>
      <c r="L196" s="723">
        <v>0</v>
      </c>
      <c r="M196" s="767">
        <v>0</v>
      </c>
      <c r="N196" s="428"/>
      <c r="O196" s="428"/>
      <c r="P196" s="428"/>
      <c r="Q196" s="428"/>
      <c r="R196" s="428"/>
      <c r="S196" s="428"/>
      <c r="T196" s="428"/>
      <c r="U196" s="428"/>
      <c r="V196" s="428"/>
      <c r="W196" s="428"/>
      <c r="X196" s="428"/>
    </row>
    <row r="197" spans="2:24" x14ac:dyDescent="0.2">
      <c r="B197" s="766" t="s">
        <v>100</v>
      </c>
      <c r="C197" s="723">
        <v>25.446999999999999</v>
      </c>
      <c r="D197" s="723">
        <v>26.771000000000001</v>
      </c>
      <c r="E197" s="723">
        <v>28.04</v>
      </c>
      <c r="F197" s="723">
        <v>29.120999999999999</v>
      </c>
      <c r="G197" s="723">
        <v>30.062000000000001</v>
      </c>
      <c r="H197" s="723">
        <v>30.876000000000001</v>
      </c>
      <c r="I197" s="723">
        <v>31.591000000000001</v>
      </c>
      <c r="J197" s="723">
        <v>32.210999999999999</v>
      </c>
      <c r="K197" s="723">
        <v>32.75</v>
      </c>
      <c r="L197" s="723">
        <v>33.222999999999999</v>
      </c>
      <c r="M197" s="767">
        <v>33.64</v>
      </c>
      <c r="N197" s="428"/>
      <c r="O197" s="428"/>
      <c r="P197" s="428"/>
      <c r="Q197" s="428"/>
      <c r="R197" s="428"/>
      <c r="S197" s="428"/>
      <c r="T197" s="428"/>
      <c r="U197" s="428"/>
      <c r="V197" s="428"/>
      <c r="W197" s="428"/>
      <c r="X197" s="428"/>
    </row>
    <row r="198" spans="2:24" x14ac:dyDescent="0.2">
      <c r="B198" s="766" t="s">
        <v>101</v>
      </c>
      <c r="C198" s="723">
        <v>0</v>
      </c>
      <c r="D198" s="723">
        <v>0</v>
      </c>
      <c r="E198" s="723">
        <v>0</v>
      </c>
      <c r="F198" s="723">
        <v>0</v>
      </c>
      <c r="G198" s="723">
        <v>0</v>
      </c>
      <c r="H198" s="723">
        <v>0</v>
      </c>
      <c r="I198" s="723">
        <v>0</v>
      </c>
      <c r="J198" s="723">
        <v>0</v>
      </c>
      <c r="K198" s="723">
        <v>0</v>
      </c>
      <c r="L198" s="723">
        <v>0</v>
      </c>
      <c r="M198" s="767">
        <v>0</v>
      </c>
      <c r="N198" s="428"/>
      <c r="O198" s="428"/>
      <c r="P198" s="428"/>
      <c r="Q198" s="428"/>
      <c r="R198" s="428"/>
      <c r="S198" s="428"/>
      <c r="T198" s="428"/>
      <c r="U198" s="428"/>
      <c r="V198" s="428"/>
      <c r="W198" s="428"/>
      <c r="X198" s="428"/>
    </row>
    <row r="199" spans="2:24" x14ac:dyDescent="0.2">
      <c r="B199" s="766" t="s">
        <v>102</v>
      </c>
      <c r="C199" s="723">
        <v>5.9960000000000004</v>
      </c>
      <c r="D199" s="723">
        <v>6.2430000000000003</v>
      </c>
      <c r="E199" s="723">
        <v>6.4770000000000003</v>
      </c>
      <c r="F199" s="723">
        <v>6.7560000000000002</v>
      </c>
      <c r="G199" s="723">
        <v>7.1210000000000004</v>
      </c>
      <c r="H199" s="723">
        <v>7.4880000000000004</v>
      </c>
      <c r="I199" s="723">
        <v>7.7130000000000001</v>
      </c>
      <c r="J199" s="723">
        <v>7.8650000000000002</v>
      </c>
      <c r="K199" s="723">
        <v>8.0519999999999996</v>
      </c>
      <c r="L199" s="723">
        <v>8.1959999999999997</v>
      </c>
      <c r="M199" s="767">
        <v>8.3960000000000008</v>
      </c>
      <c r="N199" s="428"/>
      <c r="O199" s="428"/>
      <c r="P199" s="428"/>
      <c r="Q199" s="428"/>
      <c r="R199" s="428"/>
      <c r="S199" s="428"/>
      <c r="T199" s="428"/>
      <c r="U199" s="428"/>
      <c r="V199" s="428"/>
      <c r="W199" s="428"/>
      <c r="X199" s="428"/>
    </row>
    <row r="200" spans="2:24" x14ac:dyDescent="0.2">
      <c r="B200" s="766" t="s">
        <v>103</v>
      </c>
      <c r="C200" s="723">
        <v>0</v>
      </c>
      <c r="D200" s="723">
        <v>0</v>
      </c>
      <c r="E200" s="723">
        <v>4.0000000000000001E-3</v>
      </c>
      <c r="F200" s="723">
        <v>1.9E-2</v>
      </c>
      <c r="G200" s="723">
        <v>4.1000000000000002E-2</v>
      </c>
      <c r="H200" s="723">
        <v>6.3E-2</v>
      </c>
      <c r="I200" s="723">
        <v>8.4000000000000005E-2</v>
      </c>
      <c r="J200" s="723">
        <v>0.106</v>
      </c>
      <c r="K200" s="723">
        <v>0.127</v>
      </c>
      <c r="L200" s="723">
        <v>0.14799999999999999</v>
      </c>
      <c r="M200" s="767">
        <v>0.16800000000000001</v>
      </c>
      <c r="N200" s="428"/>
      <c r="O200" s="428"/>
      <c r="P200" s="428"/>
      <c r="Q200" s="428"/>
      <c r="R200" s="428"/>
      <c r="S200" s="428"/>
      <c r="T200" s="428"/>
      <c r="U200" s="428"/>
      <c r="V200" s="428"/>
      <c r="W200" s="428"/>
      <c r="X200" s="428"/>
    </row>
    <row r="201" spans="2:24" ht="13.5" thickBot="1" x14ac:dyDescent="0.25">
      <c r="B201" s="799" t="s">
        <v>104</v>
      </c>
      <c r="C201" s="800">
        <v>82.186000000000007</v>
      </c>
      <c r="D201" s="800">
        <v>93.938999999999993</v>
      </c>
      <c r="E201" s="800">
        <v>109.733</v>
      </c>
      <c r="F201" s="800">
        <v>127.354</v>
      </c>
      <c r="G201" s="800">
        <v>145.887</v>
      </c>
      <c r="H201" s="800">
        <v>162.54499999999999</v>
      </c>
      <c r="I201" s="800">
        <v>174.142</v>
      </c>
      <c r="J201" s="800">
        <v>183.61199999999999</v>
      </c>
      <c r="K201" s="800">
        <v>192.19900000000001</v>
      </c>
      <c r="L201" s="800">
        <v>199.90799999999999</v>
      </c>
      <c r="M201" s="801">
        <v>206.58600000000001</v>
      </c>
      <c r="N201" s="428"/>
      <c r="O201" s="428"/>
      <c r="P201" s="428"/>
      <c r="Q201" s="428"/>
      <c r="R201" s="428"/>
      <c r="S201" s="428"/>
      <c r="T201" s="428"/>
      <c r="U201" s="428"/>
      <c r="V201" s="428"/>
      <c r="W201" s="428"/>
      <c r="X201" s="428"/>
    </row>
    <row r="202" spans="2:24" x14ac:dyDescent="0.2">
      <c r="B202" s="428"/>
      <c r="C202" s="428"/>
      <c r="D202" s="428"/>
      <c r="E202" s="428"/>
      <c r="F202" s="428"/>
      <c r="G202" s="428"/>
      <c r="H202" s="428"/>
      <c r="I202" s="428"/>
      <c r="J202" s="428"/>
      <c r="K202" s="428"/>
      <c r="L202" s="428"/>
      <c r="M202" s="428"/>
      <c r="N202" s="428"/>
      <c r="O202" s="428"/>
      <c r="P202" s="428"/>
      <c r="Q202" s="428"/>
      <c r="R202" s="428"/>
      <c r="S202" s="428"/>
      <c r="T202" s="428"/>
      <c r="U202" s="428"/>
      <c r="V202" s="428"/>
      <c r="W202" s="428"/>
      <c r="X202" s="428"/>
    </row>
    <row r="203" spans="2:24" x14ac:dyDescent="0.2">
      <c r="B203" s="428"/>
      <c r="C203" s="428"/>
      <c r="D203" s="428"/>
      <c r="E203" s="428"/>
      <c r="F203" s="428"/>
      <c r="G203" s="428"/>
      <c r="H203" s="428"/>
      <c r="I203" s="428"/>
      <c r="J203" s="428"/>
      <c r="K203" s="428"/>
      <c r="L203" s="428"/>
      <c r="M203" s="428"/>
      <c r="N203" s="428"/>
      <c r="O203" s="428"/>
      <c r="P203" s="428"/>
      <c r="Q203" s="428"/>
      <c r="R203" s="428"/>
      <c r="S203" s="428"/>
      <c r="T203" s="428"/>
      <c r="U203" s="428"/>
      <c r="V203" s="428"/>
      <c r="W203" s="428"/>
      <c r="X203" s="428"/>
    </row>
    <row r="204" spans="2:24" x14ac:dyDescent="0.2">
      <c r="B204" s="847" t="s">
        <v>136</v>
      </c>
      <c r="C204" s="845" t="s">
        <v>331</v>
      </c>
      <c r="D204" s="846"/>
      <c r="E204" s="845" t="s">
        <v>222</v>
      </c>
      <c r="F204" s="846"/>
      <c r="G204" s="845" t="s">
        <v>225</v>
      </c>
      <c r="H204" s="846"/>
      <c r="I204" s="845" t="s">
        <v>226</v>
      </c>
      <c r="J204" s="846"/>
      <c r="K204" s="845" t="s">
        <v>227</v>
      </c>
      <c r="L204" s="846"/>
      <c r="M204" s="845" t="s">
        <v>228</v>
      </c>
      <c r="N204" s="846"/>
      <c r="O204" s="845" t="s">
        <v>332</v>
      </c>
      <c r="P204" s="846"/>
      <c r="Q204" s="845" t="s">
        <v>333</v>
      </c>
      <c r="R204" s="846"/>
      <c r="S204" s="845" t="s">
        <v>231</v>
      </c>
      <c r="T204" s="846"/>
      <c r="U204" s="845" t="s">
        <v>232</v>
      </c>
      <c r="V204" s="846"/>
      <c r="W204" s="845" t="s">
        <v>233</v>
      </c>
      <c r="X204" s="850"/>
    </row>
    <row r="205" spans="2:24" x14ac:dyDescent="0.2">
      <c r="B205" s="848"/>
      <c r="C205" s="851" t="s">
        <v>79</v>
      </c>
      <c r="D205" s="852"/>
      <c r="E205" s="851" t="s">
        <v>79</v>
      </c>
      <c r="F205" s="852"/>
      <c r="G205" s="851" t="s">
        <v>79</v>
      </c>
      <c r="H205" s="852"/>
      <c r="I205" s="851" t="s">
        <v>79</v>
      </c>
      <c r="J205" s="852"/>
      <c r="K205" s="851" t="s">
        <v>79</v>
      </c>
      <c r="L205" s="852"/>
      <c r="M205" s="851" t="s">
        <v>79</v>
      </c>
      <c r="N205" s="852"/>
      <c r="O205" s="851"/>
      <c r="P205" s="852"/>
      <c r="Q205" s="851"/>
      <c r="R205" s="852"/>
      <c r="S205" s="851"/>
      <c r="T205" s="852"/>
      <c r="U205" s="851"/>
      <c r="V205" s="852"/>
      <c r="W205" s="851"/>
      <c r="X205" s="853"/>
    </row>
    <row r="206" spans="2:24" ht="41.25" thickBot="1" x14ac:dyDescent="0.25">
      <c r="B206" s="849"/>
      <c r="C206" s="762" t="s">
        <v>749</v>
      </c>
      <c r="D206" s="774" t="s">
        <v>82</v>
      </c>
      <c r="E206" s="762" t="s">
        <v>749</v>
      </c>
      <c r="F206" s="775" t="s">
        <v>82</v>
      </c>
      <c r="G206" s="762" t="s">
        <v>749</v>
      </c>
      <c r="H206" s="775" t="s">
        <v>82</v>
      </c>
      <c r="I206" s="762" t="s">
        <v>749</v>
      </c>
      <c r="J206" s="775" t="s">
        <v>82</v>
      </c>
      <c r="K206" s="762" t="s">
        <v>749</v>
      </c>
      <c r="L206" s="775" t="s">
        <v>82</v>
      </c>
      <c r="M206" s="762" t="s">
        <v>749</v>
      </c>
      <c r="N206" s="775" t="s">
        <v>82</v>
      </c>
      <c r="O206" s="762" t="s">
        <v>749</v>
      </c>
      <c r="P206" s="774" t="s">
        <v>82</v>
      </c>
      <c r="Q206" s="762" t="s">
        <v>749</v>
      </c>
      <c r="R206" s="774" t="s">
        <v>82</v>
      </c>
      <c r="S206" s="762" t="s">
        <v>749</v>
      </c>
      <c r="T206" s="774" t="s">
        <v>82</v>
      </c>
      <c r="U206" s="762" t="s">
        <v>749</v>
      </c>
      <c r="V206" s="774" t="s">
        <v>82</v>
      </c>
      <c r="W206" s="762" t="s">
        <v>749</v>
      </c>
      <c r="X206" s="774" t="s">
        <v>82</v>
      </c>
    </row>
    <row r="207" spans="2:24" ht="25.5" x14ac:dyDescent="0.2">
      <c r="B207" s="764" t="s">
        <v>105</v>
      </c>
      <c r="C207" s="720">
        <v>7396.8040000000001</v>
      </c>
      <c r="D207" s="733">
        <v>6.2</v>
      </c>
      <c r="E207" s="720">
        <v>7432.692</v>
      </c>
      <c r="F207" s="733">
        <v>5.95</v>
      </c>
      <c r="G207" s="720">
        <v>7809.183</v>
      </c>
      <c r="H207" s="733">
        <v>5.9</v>
      </c>
      <c r="I207" s="720">
        <v>8370.5300000000007</v>
      </c>
      <c r="J207" s="733">
        <v>5.63</v>
      </c>
      <c r="K207" s="720">
        <v>9007.4189999999999</v>
      </c>
      <c r="L207" s="733">
        <v>5.35</v>
      </c>
      <c r="M207" s="720">
        <v>9683.0840000000007</v>
      </c>
      <c r="N207" s="733">
        <v>5.1100000000000003</v>
      </c>
      <c r="O207" s="720">
        <v>10337.073</v>
      </c>
      <c r="P207" s="733">
        <v>4.87</v>
      </c>
      <c r="Q207" s="720">
        <v>10705.096</v>
      </c>
      <c r="R207" s="733">
        <v>4.55</v>
      </c>
      <c r="S207" s="720">
        <v>11223.986000000001</v>
      </c>
      <c r="T207" s="733">
        <v>4.46</v>
      </c>
      <c r="U207" s="720">
        <v>11700.843000000001</v>
      </c>
      <c r="V207" s="733">
        <v>4.38</v>
      </c>
      <c r="W207" s="720">
        <v>12108.585999999999</v>
      </c>
      <c r="X207" s="776">
        <v>4.34</v>
      </c>
    </row>
    <row r="208" spans="2:24" x14ac:dyDescent="0.2">
      <c r="B208" s="766" t="s">
        <v>94</v>
      </c>
      <c r="C208" s="723">
        <v>2470.1480000000001</v>
      </c>
      <c r="D208" s="735">
        <v>12.93</v>
      </c>
      <c r="E208" s="723">
        <v>2257.7620000000002</v>
      </c>
      <c r="F208" s="735">
        <v>13.86</v>
      </c>
      <c r="G208" s="723">
        <v>2229.373</v>
      </c>
      <c r="H208" s="735">
        <v>14.17</v>
      </c>
      <c r="I208" s="723">
        <v>2195.1410000000001</v>
      </c>
      <c r="J208" s="735">
        <v>13.85</v>
      </c>
      <c r="K208" s="723">
        <v>2199.4110000000001</v>
      </c>
      <c r="L208" s="735">
        <v>13.9</v>
      </c>
      <c r="M208" s="723">
        <v>2286.6889999999999</v>
      </c>
      <c r="N208" s="735">
        <v>13.57</v>
      </c>
      <c r="O208" s="723">
        <v>2403.279</v>
      </c>
      <c r="P208" s="735">
        <v>13.19</v>
      </c>
      <c r="Q208" s="723">
        <v>2327.1109999999999</v>
      </c>
      <c r="R208" s="735">
        <v>11.07</v>
      </c>
      <c r="S208" s="723">
        <v>2417.8380000000002</v>
      </c>
      <c r="T208" s="735">
        <v>10.96</v>
      </c>
      <c r="U208" s="723">
        <v>2539.06</v>
      </c>
      <c r="V208" s="735">
        <v>10.76</v>
      </c>
      <c r="W208" s="723">
        <v>2681.9639999999999</v>
      </c>
      <c r="X208" s="777">
        <v>10.52</v>
      </c>
    </row>
    <row r="209" spans="2:24" x14ac:dyDescent="0.2">
      <c r="B209" s="766" t="s">
        <v>95</v>
      </c>
      <c r="C209" s="723">
        <v>852.35900000000004</v>
      </c>
      <c r="D209" s="735">
        <v>31.68</v>
      </c>
      <c r="E209" s="723">
        <v>885.31399999999996</v>
      </c>
      <c r="F209" s="735">
        <v>30.34</v>
      </c>
      <c r="G209" s="723">
        <v>925.14700000000005</v>
      </c>
      <c r="H209" s="735">
        <v>29.71</v>
      </c>
      <c r="I209" s="723">
        <v>968.29499999999996</v>
      </c>
      <c r="J209" s="735">
        <v>29.2</v>
      </c>
      <c r="K209" s="723">
        <v>999.97699999999998</v>
      </c>
      <c r="L209" s="735">
        <v>29.05</v>
      </c>
      <c r="M209" s="723">
        <v>1029.8589999999999</v>
      </c>
      <c r="N209" s="735">
        <v>28.9</v>
      </c>
      <c r="O209" s="723">
        <v>1066.2919999999999</v>
      </c>
      <c r="P209" s="735">
        <v>28.24</v>
      </c>
      <c r="Q209" s="723">
        <v>1050.6010000000001</v>
      </c>
      <c r="R209" s="735">
        <v>28.92</v>
      </c>
      <c r="S209" s="723">
        <v>1075.643</v>
      </c>
      <c r="T209" s="735">
        <v>28.82</v>
      </c>
      <c r="U209" s="723">
        <v>1124.8399999999999</v>
      </c>
      <c r="V209" s="735">
        <v>28.1</v>
      </c>
      <c r="W209" s="723">
        <v>1178.55</v>
      </c>
      <c r="X209" s="777">
        <v>27.36</v>
      </c>
    </row>
    <row r="210" spans="2:24" x14ac:dyDescent="0.2">
      <c r="B210" s="766" t="s">
        <v>96</v>
      </c>
      <c r="C210" s="723">
        <v>1119.8610000000001</v>
      </c>
      <c r="D210" s="735">
        <v>19.89</v>
      </c>
      <c r="E210" s="723">
        <v>1105.2380000000001</v>
      </c>
      <c r="F210" s="735">
        <v>20.02</v>
      </c>
      <c r="G210" s="723">
        <v>1091.1880000000001</v>
      </c>
      <c r="H210" s="735">
        <v>20.21</v>
      </c>
      <c r="I210" s="723">
        <v>1091.337</v>
      </c>
      <c r="J210" s="735">
        <v>20.41</v>
      </c>
      <c r="K210" s="723">
        <v>1146.463</v>
      </c>
      <c r="L210" s="735">
        <v>19.8</v>
      </c>
      <c r="M210" s="723">
        <v>1207.144</v>
      </c>
      <c r="N210" s="735">
        <v>19.18</v>
      </c>
      <c r="O210" s="723">
        <v>1267.8399999999999</v>
      </c>
      <c r="P210" s="735">
        <v>18.57</v>
      </c>
      <c r="Q210" s="723">
        <v>1325.4929999999999</v>
      </c>
      <c r="R210" s="735">
        <v>18.03</v>
      </c>
      <c r="S210" s="723">
        <v>1375.828</v>
      </c>
      <c r="T210" s="735">
        <v>17.649999999999999</v>
      </c>
      <c r="U210" s="723">
        <v>1396.6610000000001</v>
      </c>
      <c r="V210" s="735">
        <v>17.559999999999999</v>
      </c>
      <c r="W210" s="723">
        <v>1387.2940000000001</v>
      </c>
      <c r="X210" s="777">
        <v>17.78</v>
      </c>
    </row>
    <row r="211" spans="2:24" x14ac:dyDescent="0.2">
      <c r="B211" s="766" t="s">
        <v>97</v>
      </c>
      <c r="C211" s="723">
        <v>711.51700000000005</v>
      </c>
      <c r="D211" s="735">
        <v>17.350000000000001</v>
      </c>
      <c r="E211" s="723">
        <v>738.46100000000001</v>
      </c>
      <c r="F211" s="735">
        <v>17.25</v>
      </c>
      <c r="G211" s="723">
        <v>798.69600000000003</v>
      </c>
      <c r="H211" s="735">
        <v>16.86</v>
      </c>
      <c r="I211" s="723">
        <v>888.83299999999997</v>
      </c>
      <c r="J211" s="735">
        <v>16.07</v>
      </c>
      <c r="K211" s="723">
        <v>973.72400000000005</v>
      </c>
      <c r="L211" s="735">
        <v>15.49</v>
      </c>
      <c r="M211" s="723">
        <v>1047.5170000000001</v>
      </c>
      <c r="N211" s="735">
        <v>15.12</v>
      </c>
      <c r="O211" s="723">
        <v>1104.816</v>
      </c>
      <c r="P211" s="735">
        <v>14.87</v>
      </c>
      <c r="Q211" s="723">
        <v>1152.7729999999999</v>
      </c>
      <c r="R211" s="735">
        <v>14.71</v>
      </c>
      <c r="S211" s="723">
        <v>1189.4000000000001</v>
      </c>
      <c r="T211" s="735">
        <v>14.62</v>
      </c>
      <c r="U211" s="723">
        <v>1212.6289999999999</v>
      </c>
      <c r="V211" s="735">
        <v>14.64</v>
      </c>
      <c r="W211" s="723">
        <v>1227.6769999999999</v>
      </c>
      <c r="X211" s="777">
        <v>14.72</v>
      </c>
    </row>
    <row r="212" spans="2:24" x14ac:dyDescent="0.2">
      <c r="B212" s="766" t="s">
        <v>98</v>
      </c>
      <c r="C212" s="723">
        <v>965.02300000000002</v>
      </c>
      <c r="D212" s="735">
        <v>11.4</v>
      </c>
      <c r="E212" s="723">
        <v>1052.6120000000001</v>
      </c>
      <c r="F212" s="735">
        <v>11.57</v>
      </c>
      <c r="G212" s="723">
        <v>1165.67</v>
      </c>
      <c r="H212" s="735">
        <v>11.66</v>
      </c>
      <c r="I212" s="723">
        <v>1333.7719999999999</v>
      </c>
      <c r="J212" s="735">
        <v>11.29</v>
      </c>
      <c r="K212" s="723">
        <v>1499.538</v>
      </c>
      <c r="L212" s="735">
        <v>10.96</v>
      </c>
      <c r="M212" s="723">
        <v>1635.3130000000001</v>
      </c>
      <c r="N212" s="735">
        <v>10.77</v>
      </c>
      <c r="O212" s="723">
        <v>1755.09</v>
      </c>
      <c r="P212" s="735">
        <v>10.59</v>
      </c>
      <c r="Q212" s="723">
        <v>1861.0719999999999</v>
      </c>
      <c r="R212" s="735">
        <v>10.41</v>
      </c>
      <c r="S212" s="723">
        <v>1950.261</v>
      </c>
      <c r="T212" s="735">
        <v>10.3</v>
      </c>
      <c r="U212" s="723">
        <v>2012.604</v>
      </c>
      <c r="V212" s="735">
        <v>10.34</v>
      </c>
      <c r="W212" s="723">
        <v>2047.6690000000001</v>
      </c>
      <c r="X212" s="777">
        <v>10.45</v>
      </c>
    </row>
    <row r="213" spans="2:24" x14ac:dyDescent="0.2">
      <c r="B213" s="766" t="s">
        <v>99</v>
      </c>
      <c r="C213" s="723">
        <v>4.0000000000000001E-3</v>
      </c>
      <c r="D213" s="735">
        <v>89.15</v>
      </c>
      <c r="E213" s="723">
        <v>5.0000000000000001E-3</v>
      </c>
      <c r="F213" s="735">
        <v>89.15</v>
      </c>
      <c r="G213" s="723">
        <v>7.0000000000000001E-3</v>
      </c>
      <c r="H213" s="735">
        <v>89.15</v>
      </c>
      <c r="I213" s="723">
        <v>8.0000000000000002E-3</v>
      </c>
      <c r="J213" s="735">
        <v>89.15</v>
      </c>
      <c r="K213" s="723">
        <v>8.9999999999999993E-3</v>
      </c>
      <c r="L213" s="735">
        <v>89.15</v>
      </c>
      <c r="M213" s="723">
        <v>0.01</v>
      </c>
      <c r="N213" s="735">
        <v>89.15</v>
      </c>
      <c r="O213" s="723">
        <v>1.2E-2</v>
      </c>
      <c r="P213" s="735">
        <v>89.15</v>
      </c>
      <c r="Q213" s="723">
        <v>1.2999999999999999E-2</v>
      </c>
      <c r="R213" s="735">
        <v>89.15</v>
      </c>
      <c r="S213" s="723">
        <v>1.4999999999999999E-2</v>
      </c>
      <c r="T213" s="735">
        <v>89.15</v>
      </c>
      <c r="U213" s="723">
        <v>1.6E-2</v>
      </c>
      <c r="V213" s="735">
        <v>89.15</v>
      </c>
      <c r="W213" s="723">
        <v>1.7000000000000001E-2</v>
      </c>
      <c r="X213" s="777">
        <v>89.15</v>
      </c>
    </row>
    <row r="214" spans="2:24" x14ac:dyDescent="0.2">
      <c r="B214" s="766" t="s">
        <v>100</v>
      </c>
      <c r="C214" s="723">
        <v>123.535</v>
      </c>
      <c r="D214" s="735">
        <v>24.76</v>
      </c>
      <c r="E214" s="723">
        <v>137.26599999999999</v>
      </c>
      <c r="F214" s="735">
        <v>23.54</v>
      </c>
      <c r="G214" s="723">
        <v>160.09800000000001</v>
      </c>
      <c r="H214" s="735">
        <v>22</v>
      </c>
      <c r="I214" s="723">
        <v>189.54300000000001</v>
      </c>
      <c r="J214" s="735">
        <v>20.25</v>
      </c>
      <c r="K214" s="723">
        <v>217.71199999999999</v>
      </c>
      <c r="L214" s="735">
        <v>19.12</v>
      </c>
      <c r="M214" s="723">
        <v>246.23099999999999</v>
      </c>
      <c r="N214" s="735">
        <v>18.18</v>
      </c>
      <c r="O214" s="723">
        <v>268.83100000000002</v>
      </c>
      <c r="P214" s="735">
        <v>17.68</v>
      </c>
      <c r="Q214" s="723">
        <v>284.70100000000002</v>
      </c>
      <c r="R214" s="735">
        <v>17.3</v>
      </c>
      <c r="S214" s="723">
        <v>301.35399999999998</v>
      </c>
      <c r="T214" s="735">
        <v>16.98</v>
      </c>
      <c r="U214" s="723">
        <v>316.35199999999998</v>
      </c>
      <c r="V214" s="735">
        <v>16.73</v>
      </c>
      <c r="W214" s="723">
        <v>313.79300000000001</v>
      </c>
      <c r="X214" s="777">
        <v>16.989999999999998</v>
      </c>
    </row>
    <row r="215" spans="2:24" x14ac:dyDescent="0.2">
      <c r="B215" s="766" t="s">
        <v>101</v>
      </c>
      <c r="C215" s="723">
        <v>125.61199999999999</v>
      </c>
      <c r="D215" s="735">
        <v>25.16</v>
      </c>
      <c r="E215" s="723">
        <v>147.26499999999999</v>
      </c>
      <c r="F215" s="735">
        <v>23.55</v>
      </c>
      <c r="G215" s="723">
        <v>177.387</v>
      </c>
      <c r="H215" s="735">
        <v>21.98</v>
      </c>
      <c r="I215" s="723">
        <v>211.67699999999999</v>
      </c>
      <c r="J215" s="735">
        <v>20.68</v>
      </c>
      <c r="K215" s="723">
        <v>248.096</v>
      </c>
      <c r="L215" s="735">
        <v>19.73</v>
      </c>
      <c r="M215" s="723">
        <v>285.71600000000001</v>
      </c>
      <c r="N215" s="735">
        <v>19.07</v>
      </c>
      <c r="O215" s="723">
        <v>323.21600000000001</v>
      </c>
      <c r="P215" s="735">
        <v>18.62</v>
      </c>
      <c r="Q215" s="723">
        <v>359.54199999999997</v>
      </c>
      <c r="R215" s="735">
        <v>18.32</v>
      </c>
      <c r="S215" s="723">
        <v>394.37599999999998</v>
      </c>
      <c r="T215" s="735">
        <v>18.100000000000001</v>
      </c>
      <c r="U215" s="723">
        <v>411.71199999999999</v>
      </c>
      <c r="V215" s="735">
        <v>18.46</v>
      </c>
      <c r="W215" s="723">
        <v>442.185</v>
      </c>
      <c r="X215" s="777">
        <v>18.309999999999999</v>
      </c>
    </row>
    <row r="216" spans="2:24" x14ac:dyDescent="0.2">
      <c r="B216" s="766" t="s">
        <v>102</v>
      </c>
      <c r="C216" s="723">
        <v>699.97400000000005</v>
      </c>
      <c r="D216" s="735">
        <v>16.600000000000001</v>
      </c>
      <c r="E216" s="723">
        <v>685.702</v>
      </c>
      <c r="F216" s="735">
        <v>16.91</v>
      </c>
      <c r="G216" s="723">
        <v>700.68100000000004</v>
      </c>
      <c r="H216" s="735">
        <v>17.95</v>
      </c>
      <c r="I216" s="723">
        <v>762.33199999999999</v>
      </c>
      <c r="J216" s="735">
        <v>17.91</v>
      </c>
      <c r="K216" s="723">
        <v>817.37800000000004</v>
      </c>
      <c r="L216" s="735">
        <v>17.920000000000002</v>
      </c>
      <c r="M216" s="723">
        <v>875.12699999999995</v>
      </c>
      <c r="N216" s="735">
        <v>17.75</v>
      </c>
      <c r="O216" s="723">
        <v>925.16200000000003</v>
      </c>
      <c r="P216" s="735">
        <v>17.53</v>
      </c>
      <c r="Q216" s="723">
        <v>972.60599999999999</v>
      </c>
      <c r="R216" s="735">
        <v>17.329999999999998</v>
      </c>
      <c r="S216" s="723">
        <v>1012.252</v>
      </c>
      <c r="T216" s="735">
        <v>17.170000000000002</v>
      </c>
      <c r="U216" s="723">
        <v>1048.039</v>
      </c>
      <c r="V216" s="735">
        <v>17.04</v>
      </c>
      <c r="W216" s="723">
        <v>1070.694</v>
      </c>
      <c r="X216" s="777">
        <v>17.07</v>
      </c>
    </row>
    <row r="217" spans="2:24" x14ac:dyDescent="0.2">
      <c r="B217" s="766" t="s">
        <v>103</v>
      </c>
      <c r="C217" s="723">
        <v>125.57599999999999</v>
      </c>
      <c r="D217" s="735">
        <v>24.99</v>
      </c>
      <c r="E217" s="723">
        <v>167.80500000000001</v>
      </c>
      <c r="F217" s="735">
        <v>22.97</v>
      </c>
      <c r="G217" s="723">
        <v>221.22499999999999</v>
      </c>
      <c r="H217" s="735">
        <v>21.64</v>
      </c>
      <c r="I217" s="723">
        <v>277.58999999999997</v>
      </c>
      <c r="J217" s="735">
        <v>20.91</v>
      </c>
      <c r="K217" s="723">
        <v>335.26499999999999</v>
      </c>
      <c r="L217" s="735">
        <v>20.45</v>
      </c>
      <c r="M217" s="723">
        <v>393.29</v>
      </c>
      <c r="N217" s="735">
        <v>20.170000000000002</v>
      </c>
      <c r="O217" s="723">
        <v>449.89400000000001</v>
      </c>
      <c r="P217" s="735">
        <v>20</v>
      </c>
      <c r="Q217" s="723">
        <v>503.52300000000002</v>
      </c>
      <c r="R217" s="735">
        <v>19.89</v>
      </c>
      <c r="S217" s="723">
        <v>553.875</v>
      </c>
      <c r="T217" s="735">
        <v>19.829999999999998</v>
      </c>
      <c r="U217" s="723">
        <v>600.91499999999996</v>
      </c>
      <c r="V217" s="735">
        <v>19.79</v>
      </c>
      <c r="W217" s="723">
        <v>642.60199999999998</v>
      </c>
      <c r="X217" s="777">
        <v>19.79</v>
      </c>
    </row>
    <row r="218" spans="2:24" ht="13.5" thickBot="1" x14ac:dyDescent="0.25">
      <c r="B218" s="799" t="s">
        <v>104</v>
      </c>
      <c r="C218" s="800">
        <v>183.43299999999999</v>
      </c>
      <c r="D218" s="802">
        <v>14.12</v>
      </c>
      <c r="E218" s="800">
        <v>233.565</v>
      </c>
      <c r="F218" s="802">
        <v>12.45</v>
      </c>
      <c r="G218" s="800">
        <v>315.661</v>
      </c>
      <c r="H218" s="802">
        <v>11.4</v>
      </c>
      <c r="I218" s="800">
        <v>421.82799999999997</v>
      </c>
      <c r="J218" s="802">
        <v>10.96</v>
      </c>
      <c r="K218" s="800">
        <v>530.471</v>
      </c>
      <c r="L218" s="802">
        <v>11.03</v>
      </c>
      <c r="M218" s="800">
        <v>634.61599999999999</v>
      </c>
      <c r="N218" s="802">
        <v>11.25</v>
      </c>
      <c r="O218" s="800">
        <v>729.28099999999995</v>
      </c>
      <c r="P218" s="802">
        <v>11.54</v>
      </c>
      <c r="Q218" s="800">
        <v>823.60199999999998</v>
      </c>
      <c r="R218" s="802">
        <v>11.7</v>
      </c>
      <c r="S218" s="800">
        <v>908.35500000000002</v>
      </c>
      <c r="T218" s="802">
        <v>11.72</v>
      </c>
      <c r="U218" s="800">
        <v>993.01900000000001</v>
      </c>
      <c r="V218" s="802">
        <v>11.8</v>
      </c>
      <c r="W218" s="800">
        <v>1071.0150000000001</v>
      </c>
      <c r="X218" s="803">
        <v>11.91</v>
      </c>
    </row>
    <row r="219" spans="2:24" x14ac:dyDescent="0.2">
      <c r="B219" s="428"/>
      <c r="C219" s="428"/>
      <c r="D219" s="428"/>
      <c r="E219" s="428"/>
      <c r="F219" s="428"/>
      <c r="G219" s="428"/>
      <c r="H219" s="428"/>
      <c r="I219" s="428"/>
      <c r="J219" s="428"/>
      <c r="K219" s="428"/>
      <c r="L219" s="428"/>
      <c r="M219" s="428"/>
      <c r="N219" s="428"/>
      <c r="O219" s="428"/>
      <c r="P219" s="428"/>
      <c r="Q219" s="428"/>
      <c r="R219" s="428"/>
      <c r="S219" s="428"/>
      <c r="T219" s="428"/>
      <c r="U219" s="428"/>
      <c r="V219" s="428"/>
      <c r="W219" s="428"/>
      <c r="X219" s="428"/>
    </row>
    <row r="220" spans="2:24" x14ac:dyDescent="0.2">
      <c r="B220" s="428"/>
      <c r="C220" s="428"/>
      <c r="D220" s="428"/>
      <c r="E220" s="428"/>
      <c r="F220" s="428"/>
      <c r="G220" s="428"/>
      <c r="H220" s="428"/>
      <c r="I220" s="428"/>
      <c r="J220" s="428"/>
      <c r="K220" s="428"/>
      <c r="L220" s="428"/>
      <c r="M220" s="428"/>
      <c r="N220" s="428"/>
      <c r="O220" s="428"/>
      <c r="P220" s="428"/>
      <c r="Q220" s="428"/>
      <c r="R220" s="428"/>
      <c r="S220" s="428"/>
      <c r="T220" s="428"/>
      <c r="U220" s="428"/>
      <c r="V220" s="428"/>
      <c r="W220" s="428"/>
      <c r="X220" s="428"/>
    </row>
    <row r="221" spans="2:24" x14ac:dyDescent="0.2">
      <c r="B221" s="847" t="s">
        <v>136</v>
      </c>
      <c r="C221" s="758" t="s">
        <v>331</v>
      </c>
      <c r="D221" s="758" t="s">
        <v>222</v>
      </c>
      <c r="E221" s="758" t="s">
        <v>225</v>
      </c>
      <c r="F221" s="758" t="s">
        <v>226</v>
      </c>
      <c r="G221" s="758" t="s">
        <v>227</v>
      </c>
      <c r="H221" s="758" t="s">
        <v>228</v>
      </c>
      <c r="I221" s="758" t="s">
        <v>332</v>
      </c>
      <c r="J221" s="758" t="s">
        <v>333</v>
      </c>
      <c r="K221" s="758" t="s">
        <v>231</v>
      </c>
      <c r="L221" s="758" t="s">
        <v>232</v>
      </c>
      <c r="M221" s="758" t="s">
        <v>233</v>
      </c>
      <c r="N221" s="782"/>
      <c r="O221" s="428"/>
      <c r="P221" s="428"/>
      <c r="Q221" s="428"/>
      <c r="R221" s="428"/>
      <c r="S221" s="428"/>
      <c r="T221" s="428"/>
      <c r="U221" s="428"/>
      <c r="V221" s="428"/>
      <c r="W221" s="428"/>
      <c r="X221" s="428"/>
    </row>
    <row r="222" spans="2:24" x14ac:dyDescent="0.2">
      <c r="B222" s="848"/>
      <c r="C222" s="760" t="s">
        <v>308</v>
      </c>
      <c r="D222" s="760" t="s">
        <v>308</v>
      </c>
      <c r="E222" s="760" t="s">
        <v>308</v>
      </c>
      <c r="F222" s="760" t="s">
        <v>308</v>
      </c>
      <c r="G222" s="760" t="s">
        <v>308</v>
      </c>
      <c r="H222" s="760" t="s">
        <v>308</v>
      </c>
      <c r="I222" s="760" t="s">
        <v>308</v>
      </c>
      <c r="J222" s="760" t="s">
        <v>308</v>
      </c>
      <c r="K222" s="760" t="s">
        <v>308</v>
      </c>
      <c r="L222" s="760" t="s">
        <v>308</v>
      </c>
      <c r="M222" s="783" t="s">
        <v>308</v>
      </c>
      <c r="N222" s="784"/>
      <c r="O222" s="428"/>
      <c r="P222" s="428"/>
      <c r="Q222" s="428"/>
      <c r="R222" s="428"/>
      <c r="S222" s="428"/>
      <c r="T222" s="428"/>
      <c r="U222" s="428"/>
      <c r="V222" s="428"/>
      <c r="W222" s="428"/>
      <c r="X222" s="428"/>
    </row>
    <row r="223" spans="2:24" ht="41.25" thickBot="1" x14ac:dyDescent="0.25">
      <c r="B223" s="849"/>
      <c r="C223" s="762" t="s">
        <v>749</v>
      </c>
      <c r="D223" s="762" t="s">
        <v>749</v>
      </c>
      <c r="E223" s="762" t="s">
        <v>749</v>
      </c>
      <c r="F223" s="762" t="s">
        <v>749</v>
      </c>
      <c r="G223" s="762" t="s">
        <v>749</v>
      </c>
      <c r="H223" s="762" t="s">
        <v>749</v>
      </c>
      <c r="I223" s="762" t="s">
        <v>749</v>
      </c>
      <c r="J223" s="762" t="s">
        <v>749</v>
      </c>
      <c r="K223" s="762" t="s">
        <v>749</v>
      </c>
      <c r="L223" s="762" t="s">
        <v>749</v>
      </c>
      <c r="M223" s="762" t="s">
        <v>749</v>
      </c>
      <c r="N223" s="785"/>
      <c r="O223" s="428"/>
      <c r="P223" s="428"/>
      <c r="Q223" s="428"/>
      <c r="R223" s="428"/>
      <c r="S223" s="428"/>
      <c r="T223" s="428"/>
      <c r="U223" s="428"/>
      <c r="V223" s="428"/>
      <c r="W223" s="428"/>
      <c r="X223" s="428"/>
    </row>
    <row r="224" spans="2:24" ht="25.5" x14ac:dyDescent="0.2">
      <c r="B224" s="786" t="s">
        <v>105</v>
      </c>
      <c r="C224" s="787">
        <f t="shared" ref="C224:C235" si="63">C207</f>
        <v>7396.8040000000001</v>
      </c>
      <c r="D224" s="787">
        <f t="shared" ref="D224:D235" si="64">E207</f>
        <v>7432.692</v>
      </c>
      <c r="E224" s="787">
        <f t="shared" ref="E224:E235" si="65">G207</f>
        <v>7809.183</v>
      </c>
      <c r="F224" s="787">
        <f t="shared" ref="F224:F235" si="66">I207</f>
        <v>8370.5300000000007</v>
      </c>
      <c r="G224" s="787">
        <f t="shared" ref="G224:G235" si="67">K207</f>
        <v>9007.4189999999999</v>
      </c>
      <c r="H224" s="787">
        <f t="shared" ref="H224:H235" si="68">M207</f>
        <v>9683.0840000000007</v>
      </c>
      <c r="I224" s="787">
        <f t="shared" ref="I224:I235" si="69">O207</f>
        <v>10337.073</v>
      </c>
      <c r="J224" s="787">
        <f t="shared" ref="J224:J235" si="70">Q207</f>
        <v>10705.096</v>
      </c>
      <c r="K224" s="787">
        <f t="shared" ref="K224:K235" si="71">S207</f>
        <v>11223.986000000001</v>
      </c>
      <c r="L224" s="787">
        <f t="shared" ref="L224:L235" si="72">U207</f>
        <v>11700.843000000001</v>
      </c>
      <c r="M224" s="788">
        <f t="shared" ref="M224:M235" si="73">W207</f>
        <v>12108.585999999999</v>
      </c>
      <c r="N224" s="720"/>
      <c r="O224" s="428"/>
      <c r="P224" s="428"/>
      <c r="Q224" s="428"/>
      <c r="R224" s="428"/>
      <c r="S224" s="428"/>
      <c r="T224" s="428"/>
      <c r="U224" s="428"/>
      <c r="V224" s="428"/>
      <c r="W224" s="428"/>
      <c r="X224" s="428"/>
    </row>
    <row r="225" spans="2:24" x14ac:dyDescent="0.2">
      <c r="B225" s="768" t="s">
        <v>94</v>
      </c>
      <c r="C225" s="769">
        <f t="shared" si="63"/>
        <v>2470.1480000000001</v>
      </c>
      <c r="D225" s="769">
        <f t="shared" si="64"/>
        <v>2257.7620000000002</v>
      </c>
      <c r="E225" s="769">
        <f t="shared" si="65"/>
        <v>2229.373</v>
      </c>
      <c r="F225" s="769">
        <f t="shared" si="66"/>
        <v>2195.1410000000001</v>
      </c>
      <c r="G225" s="769">
        <f t="shared" si="67"/>
        <v>2199.4110000000001</v>
      </c>
      <c r="H225" s="769">
        <f t="shared" si="68"/>
        <v>2286.6889999999999</v>
      </c>
      <c r="I225" s="769">
        <f t="shared" si="69"/>
        <v>2403.279</v>
      </c>
      <c r="J225" s="769">
        <f t="shared" si="70"/>
        <v>2327.1109999999999</v>
      </c>
      <c r="K225" s="769">
        <f t="shared" si="71"/>
        <v>2417.8380000000002</v>
      </c>
      <c r="L225" s="769">
        <f t="shared" si="72"/>
        <v>2539.06</v>
      </c>
      <c r="M225" s="770">
        <f t="shared" si="73"/>
        <v>2681.9639999999999</v>
      </c>
      <c r="N225" s="723"/>
      <c r="O225" s="428"/>
      <c r="P225" s="428"/>
      <c r="Q225" s="428"/>
      <c r="R225" s="428"/>
      <c r="S225" s="428"/>
      <c r="T225" s="428"/>
      <c r="U225" s="428"/>
      <c r="V225" s="428"/>
      <c r="W225" s="428"/>
      <c r="X225" s="428"/>
    </row>
    <row r="226" spans="2:24" x14ac:dyDescent="0.2">
      <c r="B226" s="768" t="s">
        <v>95</v>
      </c>
      <c r="C226" s="769">
        <f t="shared" si="63"/>
        <v>852.35900000000004</v>
      </c>
      <c r="D226" s="769">
        <f t="shared" si="64"/>
        <v>885.31399999999996</v>
      </c>
      <c r="E226" s="769">
        <f t="shared" si="65"/>
        <v>925.14700000000005</v>
      </c>
      <c r="F226" s="769">
        <f t="shared" si="66"/>
        <v>968.29499999999996</v>
      </c>
      <c r="G226" s="769">
        <f t="shared" si="67"/>
        <v>999.97699999999998</v>
      </c>
      <c r="H226" s="769">
        <f t="shared" si="68"/>
        <v>1029.8589999999999</v>
      </c>
      <c r="I226" s="769">
        <f t="shared" si="69"/>
        <v>1066.2919999999999</v>
      </c>
      <c r="J226" s="769">
        <f t="shared" si="70"/>
        <v>1050.6010000000001</v>
      </c>
      <c r="K226" s="769">
        <f t="shared" si="71"/>
        <v>1075.643</v>
      </c>
      <c r="L226" s="769">
        <f t="shared" si="72"/>
        <v>1124.8399999999999</v>
      </c>
      <c r="M226" s="770">
        <f t="shared" si="73"/>
        <v>1178.55</v>
      </c>
      <c r="N226" s="723"/>
      <c r="O226" s="428"/>
      <c r="P226" s="428"/>
      <c r="Q226" s="428"/>
      <c r="R226" s="428"/>
      <c r="S226" s="428"/>
      <c r="T226" s="428"/>
      <c r="U226" s="428"/>
      <c r="V226" s="428"/>
      <c r="W226" s="428"/>
      <c r="X226" s="428"/>
    </row>
    <row r="227" spans="2:24" x14ac:dyDescent="0.2">
      <c r="B227" s="768" t="s">
        <v>96</v>
      </c>
      <c r="C227" s="769">
        <f t="shared" si="63"/>
        <v>1119.8610000000001</v>
      </c>
      <c r="D227" s="769">
        <f t="shared" si="64"/>
        <v>1105.2380000000001</v>
      </c>
      <c r="E227" s="769">
        <f t="shared" si="65"/>
        <v>1091.1880000000001</v>
      </c>
      <c r="F227" s="769">
        <f t="shared" si="66"/>
        <v>1091.337</v>
      </c>
      <c r="G227" s="769">
        <f t="shared" si="67"/>
        <v>1146.463</v>
      </c>
      <c r="H227" s="769">
        <f t="shared" si="68"/>
        <v>1207.144</v>
      </c>
      <c r="I227" s="769">
        <f t="shared" si="69"/>
        <v>1267.8399999999999</v>
      </c>
      <c r="J227" s="769">
        <f t="shared" si="70"/>
        <v>1325.4929999999999</v>
      </c>
      <c r="K227" s="769">
        <f t="shared" si="71"/>
        <v>1375.828</v>
      </c>
      <c r="L227" s="769">
        <f t="shared" si="72"/>
        <v>1396.6610000000001</v>
      </c>
      <c r="M227" s="770">
        <f t="shared" si="73"/>
        <v>1387.2940000000001</v>
      </c>
      <c r="N227" s="723"/>
      <c r="O227" s="428"/>
      <c r="P227" s="428"/>
      <c r="Q227" s="428"/>
      <c r="R227" s="428"/>
      <c r="S227" s="428"/>
      <c r="T227" s="428"/>
      <c r="U227" s="428"/>
      <c r="V227" s="428"/>
      <c r="W227" s="428"/>
      <c r="X227" s="428"/>
    </row>
    <row r="228" spans="2:24" x14ac:dyDescent="0.2">
      <c r="B228" s="768" t="s">
        <v>97</v>
      </c>
      <c r="C228" s="769">
        <f t="shared" si="63"/>
        <v>711.51700000000005</v>
      </c>
      <c r="D228" s="769">
        <f t="shared" si="64"/>
        <v>738.46100000000001</v>
      </c>
      <c r="E228" s="769">
        <f t="shared" si="65"/>
        <v>798.69600000000003</v>
      </c>
      <c r="F228" s="769">
        <f t="shared" si="66"/>
        <v>888.83299999999997</v>
      </c>
      <c r="G228" s="769">
        <f t="shared" si="67"/>
        <v>973.72400000000005</v>
      </c>
      <c r="H228" s="769">
        <f t="shared" si="68"/>
        <v>1047.5170000000001</v>
      </c>
      <c r="I228" s="769">
        <f t="shared" si="69"/>
        <v>1104.816</v>
      </c>
      <c r="J228" s="769">
        <f t="shared" si="70"/>
        <v>1152.7729999999999</v>
      </c>
      <c r="K228" s="769">
        <f t="shared" si="71"/>
        <v>1189.4000000000001</v>
      </c>
      <c r="L228" s="769">
        <f t="shared" si="72"/>
        <v>1212.6289999999999</v>
      </c>
      <c r="M228" s="770">
        <f t="shared" si="73"/>
        <v>1227.6769999999999</v>
      </c>
      <c r="N228" s="723"/>
      <c r="O228" s="428"/>
      <c r="P228" s="428"/>
      <c r="Q228" s="428"/>
      <c r="R228" s="428"/>
      <c r="S228" s="428"/>
      <c r="T228" s="428"/>
      <c r="U228" s="428"/>
      <c r="V228" s="428"/>
      <c r="W228" s="428"/>
      <c r="X228" s="428"/>
    </row>
    <row r="229" spans="2:24" x14ac:dyDescent="0.2">
      <c r="B229" s="768" t="s">
        <v>98</v>
      </c>
      <c r="C229" s="769">
        <f t="shared" si="63"/>
        <v>965.02300000000002</v>
      </c>
      <c r="D229" s="769">
        <f t="shared" si="64"/>
        <v>1052.6120000000001</v>
      </c>
      <c r="E229" s="769">
        <f t="shared" si="65"/>
        <v>1165.67</v>
      </c>
      <c r="F229" s="769">
        <f t="shared" si="66"/>
        <v>1333.7719999999999</v>
      </c>
      <c r="G229" s="769">
        <f t="shared" si="67"/>
        <v>1499.538</v>
      </c>
      <c r="H229" s="769">
        <f t="shared" si="68"/>
        <v>1635.3130000000001</v>
      </c>
      <c r="I229" s="769">
        <f t="shared" si="69"/>
        <v>1755.09</v>
      </c>
      <c r="J229" s="769">
        <f t="shared" si="70"/>
        <v>1861.0719999999999</v>
      </c>
      <c r="K229" s="769">
        <f t="shared" si="71"/>
        <v>1950.261</v>
      </c>
      <c r="L229" s="769">
        <f t="shared" si="72"/>
        <v>2012.604</v>
      </c>
      <c r="M229" s="770">
        <f t="shared" si="73"/>
        <v>2047.6690000000001</v>
      </c>
      <c r="N229" s="723"/>
      <c r="O229" s="428"/>
      <c r="P229" s="428"/>
      <c r="Q229" s="428"/>
      <c r="R229" s="428"/>
      <c r="S229" s="428"/>
      <c r="T229" s="428"/>
      <c r="U229" s="428"/>
      <c r="V229" s="428"/>
      <c r="W229" s="428"/>
      <c r="X229" s="428"/>
    </row>
    <row r="230" spans="2:24" x14ac:dyDescent="0.2">
      <c r="B230" s="768" t="s">
        <v>99</v>
      </c>
      <c r="C230" s="769">
        <f t="shared" si="63"/>
        <v>4.0000000000000001E-3</v>
      </c>
      <c r="D230" s="769">
        <f t="shared" si="64"/>
        <v>5.0000000000000001E-3</v>
      </c>
      <c r="E230" s="769">
        <f t="shared" si="65"/>
        <v>7.0000000000000001E-3</v>
      </c>
      <c r="F230" s="769">
        <f t="shared" si="66"/>
        <v>8.0000000000000002E-3</v>
      </c>
      <c r="G230" s="769">
        <f t="shared" si="67"/>
        <v>8.9999999999999993E-3</v>
      </c>
      <c r="H230" s="769">
        <f t="shared" si="68"/>
        <v>0.01</v>
      </c>
      <c r="I230" s="769">
        <f t="shared" si="69"/>
        <v>1.2E-2</v>
      </c>
      <c r="J230" s="769">
        <f t="shared" si="70"/>
        <v>1.2999999999999999E-2</v>
      </c>
      <c r="K230" s="769">
        <f t="shared" si="71"/>
        <v>1.4999999999999999E-2</v>
      </c>
      <c r="L230" s="769">
        <f t="shared" si="72"/>
        <v>1.6E-2</v>
      </c>
      <c r="M230" s="770">
        <f t="shared" si="73"/>
        <v>1.7000000000000001E-2</v>
      </c>
      <c r="N230" s="723"/>
      <c r="O230" s="428"/>
      <c r="P230" s="428"/>
      <c r="Q230" s="428"/>
      <c r="R230" s="428"/>
      <c r="S230" s="428"/>
      <c r="T230" s="428"/>
      <c r="U230" s="428"/>
      <c r="V230" s="428"/>
      <c r="W230" s="428"/>
      <c r="X230" s="428"/>
    </row>
    <row r="231" spans="2:24" x14ac:dyDescent="0.2">
      <c r="B231" s="768" t="s">
        <v>100</v>
      </c>
      <c r="C231" s="769">
        <f t="shared" si="63"/>
        <v>123.535</v>
      </c>
      <c r="D231" s="769">
        <f t="shared" si="64"/>
        <v>137.26599999999999</v>
      </c>
      <c r="E231" s="769">
        <f t="shared" si="65"/>
        <v>160.09800000000001</v>
      </c>
      <c r="F231" s="769">
        <f t="shared" si="66"/>
        <v>189.54300000000001</v>
      </c>
      <c r="G231" s="769">
        <f t="shared" si="67"/>
        <v>217.71199999999999</v>
      </c>
      <c r="H231" s="769">
        <f t="shared" si="68"/>
        <v>246.23099999999999</v>
      </c>
      <c r="I231" s="769">
        <f t="shared" si="69"/>
        <v>268.83100000000002</v>
      </c>
      <c r="J231" s="769">
        <f t="shared" si="70"/>
        <v>284.70100000000002</v>
      </c>
      <c r="K231" s="769">
        <f t="shared" si="71"/>
        <v>301.35399999999998</v>
      </c>
      <c r="L231" s="769">
        <f t="shared" si="72"/>
        <v>316.35199999999998</v>
      </c>
      <c r="M231" s="770">
        <f t="shared" si="73"/>
        <v>313.79300000000001</v>
      </c>
      <c r="N231" s="723"/>
      <c r="O231" s="428"/>
      <c r="P231" s="428"/>
      <c r="Q231" s="428"/>
      <c r="R231" s="428"/>
      <c r="S231" s="428"/>
      <c r="T231" s="428"/>
      <c r="U231" s="428"/>
      <c r="V231" s="428"/>
      <c r="W231" s="428"/>
      <c r="X231" s="428"/>
    </row>
    <row r="232" spans="2:24" x14ac:dyDescent="0.2">
      <c r="B232" s="768" t="s">
        <v>101</v>
      </c>
      <c r="C232" s="769">
        <f t="shared" si="63"/>
        <v>125.61199999999999</v>
      </c>
      <c r="D232" s="769">
        <f t="shared" si="64"/>
        <v>147.26499999999999</v>
      </c>
      <c r="E232" s="769">
        <f t="shared" si="65"/>
        <v>177.387</v>
      </c>
      <c r="F232" s="769">
        <f t="shared" si="66"/>
        <v>211.67699999999999</v>
      </c>
      <c r="G232" s="769">
        <f t="shared" si="67"/>
        <v>248.096</v>
      </c>
      <c r="H232" s="769">
        <f t="shared" si="68"/>
        <v>285.71600000000001</v>
      </c>
      <c r="I232" s="769">
        <f t="shared" si="69"/>
        <v>323.21600000000001</v>
      </c>
      <c r="J232" s="769">
        <f t="shared" si="70"/>
        <v>359.54199999999997</v>
      </c>
      <c r="K232" s="769">
        <f t="shared" si="71"/>
        <v>394.37599999999998</v>
      </c>
      <c r="L232" s="769">
        <f t="shared" si="72"/>
        <v>411.71199999999999</v>
      </c>
      <c r="M232" s="770">
        <f t="shared" si="73"/>
        <v>442.185</v>
      </c>
      <c r="N232" s="723"/>
      <c r="O232" s="428"/>
      <c r="P232" s="428"/>
      <c r="Q232" s="428"/>
      <c r="R232" s="428"/>
      <c r="S232" s="428"/>
      <c r="T232" s="428"/>
      <c r="U232" s="428"/>
      <c r="V232" s="428"/>
      <c r="W232" s="428"/>
      <c r="X232" s="428"/>
    </row>
    <row r="233" spans="2:24" x14ac:dyDescent="0.2">
      <c r="B233" s="768" t="s">
        <v>102</v>
      </c>
      <c r="C233" s="769">
        <f t="shared" si="63"/>
        <v>699.97400000000005</v>
      </c>
      <c r="D233" s="769">
        <f t="shared" si="64"/>
        <v>685.702</v>
      </c>
      <c r="E233" s="769">
        <f t="shared" si="65"/>
        <v>700.68100000000004</v>
      </c>
      <c r="F233" s="769">
        <f t="shared" si="66"/>
        <v>762.33199999999999</v>
      </c>
      <c r="G233" s="769">
        <f t="shared" si="67"/>
        <v>817.37800000000004</v>
      </c>
      <c r="H233" s="769">
        <f t="shared" si="68"/>
        <v>875.12699999999995</v>
      </c>
      <c r="I233" s="769">
        <f t="shared" si="69"/>
        <v>925.16200000000003</v>
      </c>
      <c r="J233" s="769">
        <f t="shared" si="70"/>
        <v>972.60599999999999</v>
      </c>
      <c r="K233" s="769">
        <f t="shared" si="71"/>
        <v>1012.252</v>
      </c>
      <c r="L233" s="769">
        <f t="shared" si="72"/>
        <v>1048.039</v>
      </c>
      <c r="M233" s="770">
        <f t="shared" si="73"/>
        <v>1070.694</v>
      </c>
      <c r="N233" s="723"/>
      <c r="O233" s="428"/>
      <c r="P233" s="428"/>
      <c r="Q233" s="428"/>
      <c r="R233" s="428"/>
      <c r="S233" s="428"/>
      <c r="T233" s="428"/>
      <c r="U233" s="428"/>
      <c r="V233" s="428"/>
      <c r="W233" s="428"/>
      <c r="X233" s="428"/>
    </row>
    <row r="234" spans="2:24" x14ac:dyDescent="0.2">
      <c r="B234" s="768" t="s">
        <v>103</v>
      </c>
      <c r="C234" s="769">
        <f t="shared" si="63"/>
        <v>125.57599999999999</v>
      </c>
      <c r="D234" s="769">
        <f t="shared" si="64"/>
        <v>167.80500000000001</v>
      </c>
      <c r="E234" s="769">
        <f t="shared" si="65"/>
        <v>221.22499999999999</v>
      </c>
      <c r="F234" s="769">
        <f t="shared" si="66"/>
        <v>277.58999999999997</v>
      </c>
      <c r="G234" s="769">
        <f t="shared" si="67"/>
        <v>335.26499999999999</v>
      </c>
      <c r="H234" s="769">
        <f t="shared" si="68"/>
        <v>393.29</v>
      </c>
      <c r="I234" s="769">
        <f t="shared" si="69"/>
        <v>449.89400000000001</v>
      </c>
      <c r="J234" s="769">
        <f t="shared" si="70"/>
        <v>503.52300000000002</v>
      </c>
      <c r="K234" s="769">
        <f t="shared" si="71"/>
        <v>553.875</v>
      </c>
      <c r="L234" s="769">
        <f t="shared" si="72"/>
        <v>600.91499999999996</v>
      </c>
      <c r="M234" s="770">
        <f t="shared" si="73"/>
        <v>642.60199999999998</v>
      </c>
      <c r="N234" s="723"/>
      <c r="O234" s="428"/>
      <c r="P234" s="428"/>
      <c r="Q234" s="428"/>
      <c r="R234" s="428"/>
      <c r="S234" s="428"/>
      <c r="T234" s="428"/>
      <c r="U234" s="428"/>
      <c r="V234" s="428"/>
      <c r="W234" s="428"/>
      <c r="X234" s="428"/>
    </row>
    <row r="235" spans="2:24" ht="13.5" thickBot="1" x14ac:dyDescent="0.25">
      <c r="B235" s="771" t="s">
        <v>104</v>
      </c>
      <c r="C235" s="772">
        <f t="shared" si="63"/>
        <v>183.43299999999999</v>
      </c>
      <c r="D235" s="772">
        <f t="shared" si="64"/>
        <v>233.565</v>
      </c>
      <c r="E235" s="772">
        <f t="shared" si="65"/>
        <v>315.661</v>
      </c>
      <c r="F235" s="772">
        <f t="shared" si="66"/>
        <v>421.82799999999997</v>
      </c>
      <c r="G235" s="772">
        <f t="shared" si="67"/>
        <v>530.471</v>
      </c>
      <c r="H235" s="772">
        <f t="shared" si="68"/>
        <v>634.61599999999999</v>
      </c>
      <c r="I235" s="772">
        <f t="shared" si="69"/>
        <v>729.28099999999995</v>
      </c>
      <c r="J235" s="772">
        <f t="shared" si="70"/>
        <v>823.60199999999998</v>
      </c>
      <c r="K235" s="772">
        <f t="shared" si="71"/>
        <v>908.35500000000002</v>
      </c>
      <c r="L235" s="772">
        <f t="shared" si="72"/>
        <v>993.01900000000001</v>
      </c>
      <c r="M235" s="773">
        <f t="shared" si="73"/>
        <v>1071.0150000000001</v>
      </c>
      <c r="N235" s="723"/>
      <c r="O235" s="428"/>
      <c r="P235" s="428"/>
      <c r="Q235" s="428"/>
      <c r="R235" s="428"/>
      <c r="S235" s="428"/>
      <c r="T235" s="428"/>
      <c r="U235" s="428"/>
      <c r="V235" s="428"/>
      <c r="W235" s="428"/>
      <c r="X235" s="428"/>
    </row>
    <row r="236" spans="2:24" x14ac:dyDescent="0.2">
      <c r="B236" s="428"/>
      <c r="C236" s="428"/>
      <c r="D236" s="428"/>
      <c r="E236" s="428"/>
      <c r="F236" s="428"/>
      <c r="G236" s="428"/>
      <c r="H236" s="428"/>
      <c r="I236" s="428"/>
      <c r="J236" s="428"/>
      <c r="K236" s="428"/>
      <c r="L236" s="428"/>
      <c r="M236" s="428"/>
      <c r="N236" s="428"/>
      <c r="O236" s="428"/>
      <c r="P236" s="428"/>
      <c r="Q236" s="428"/>
      <c r="R236" s="428"/>
      <c r="S236" s="428"/>
      <c r="T236" s="428"/>
      <c r="U236" s="428"/>
      <c r="V236" s="428"/>
      <c r="W236" s="428"/>
      <c r="X236" s="428"/>
    </row>
    <row r="237" spans="2:24" x14ac:dyDescent="0.2">
      <c r="B237" s="428"/>
      <c r="C237" s="428"/>
      <c r="D237" s="428"/>
      <c r="E237" s="428"/>
      <c r="F237" s="428"/>
      <c r="G237" s="428"/>
      <c r="H237" s="428"/>
      <c r="I237" s="428"/>
      <c r="J237" s="428"/>
      <c r="K237" s="428"/>
      <c r="L237" s="428"/>
      <c r="M237" s="428"/>
      <c r="N237" s="428"/>
      <c r="O237" s="428"/>
      <c r="P237" s="428"/>
      <c r="Q237" s="428"/>
      <c r="R237" s="428"/>
      <c r="S237" s="428"/>
      <c r="T237" s="428"/>
      <c r="U237" s="428"/>
      <c r="V237" s="428"/>
      <c r="W237" s="428"/>
      <c r="X237" s="428"/>
    </row>
    <row r="238" spans="2:24" x14ac:dyDescent="0.2">
      <c r="B238" s="847" t="s">
        <v>136</v>
      </c>
      <c r="C238" s="758" t="s">
        <v>331</v>
      </c>
      <c r="D238" s="758" t="s">
        <v>222</v>
      </c>
      <c r="E238" s="758" t="s">
        <v>225</v>
      </c>
      <c r="F238" s="758" t="s">
        <v>226</v>
      </c>
      <c r="G238" s="758" t="s">
        <v>227</v>
      </c>
      <c r="H238" s="758" t="s">
        <v>228</v>
      </c>
      <c r="I238" s="758" t="s">
        <v>332</v>
      </c>
      <c r="J238" s="758" t="s">
        <v>333</v>
      </c>
      <c r="K238" s="758" t="s">
        <v>231</v>
      </c>
      <c r="L238" s="758" t="s">
        <v>232</v>
      </c>
      <c r="M238" s="758" t="s">
        <v>233</v>
      </c>
      <c r="N238" s="782"/>
      <c r="O238" s="428"/>
      <c r="P238" s="428"/>
      <c r="Q238" s="428"/>
      <c r="R238" s="428"/>
      <c r="S238" s="428"/>
      <c r="T238" s="428"/>
      <c r="U238" s="428"/>
      <c r="V238" s="428"/>
      <c r="W238" s="428"/>
      <c r="X238" s="428"/>
    </row>
    <row r="239" spans="2:24" x14ac:dyDescent="0.2">
      <c r="B239" s="848"/>
      <c r="C239" s="760" t="s">
        <v>486</v>
      </c>
      <c r="D239" s="760" t="s">
        <v>486</v>
      </c>
      <c r="E239" s="760" t="s">
        <v>486</v>
      </c>
      <c r="F239" s="760" t="s">
        <v>486</v>
      </c>
      <c r="G239" s="760" t="s">
        <v>486</v>
      </c>
      <c r="H239" s="760" t="s">
        <v>486</v>
      </c>
      <c r="I239" s="760" t="s">
        <v>486</v>
      </c>
      <c r="J239" s="760" t="s">
        <v>486</v>
      </c>
      <c r="K239" s="760" t="s">
        <v>486</v>
      </c>
      <c r="L239" s="760" t="s">
        <v>486</v>
      </c>
      <c r="M239" s="783" t="s">
        <v>486</v>
      </c>
      <c r="N239" s="784"/>
      <c r="O239" s="428"/>
      <c r="P239" s="428"/>
      <c r="Q239" s="428"/>
      <c r="R239" s="428"/>
      <c r="S239" s="428"/>
      <c r="T239" s="428"/>
      <c r="U239" s="428"/>
      <c r="V239" s="428"/>
      <c r="W239" s="428"/>
      <c r="X239" s="428"/>
    </row>
    <row r="240" spans="2:24" ht="41.25" thickBot="1" x14ac:dyDescent="0.25">
      <c r="B240" s="849"/>
      <c r="C240" s="762" t="s">
        <v>749</v>
      </c>
      <c r="D240" s="762" t="s">
        <v>749</v>
      </c>
      <c r="E240" s="762" t="s">
        <v>749</v>
      </c>
      <c r="F240" s="762" t="s">
        <v>749</v>
      </c>
      <c r="G240" s="762" t="s">
        <v>749</v>
      </c>
      <c r="H240" s="762" t="s">
        <v>749</v>
      </c>
      <c r="I240" s="762" t="s">
        <v>749</v>
      </c>
      <c r="J240" s="762" t="s">
        <v>749</v>
      </c>
      <c r="K240" s="762" t="s">
        <v>749</v>
      </c>
      <c r="L240" s="762" t="s">
        <v>749</v>
      </c>
      <c r="M240" s="762" t="s">
        <v>749</v>
      </c>
      <c r="N240" s="785"/>
      <c r="O240" s="428"/>
      <c r="P240" s="428"/>
      <c r="Q240" s="428"/>
      <c r="R240" s="428"/>
      <c r="S240" s="428"/>
      <c r="T240" s="428"/>
      <c r="U240" s="428"/>
      <c r="V240" s="428"/>
      <c r="W240" s="428"/>
      <c r="X240" s="428"/>
    </row>
    <row r="241" spans="2:24" ht="25.5" x14ac:dyDescent="0.2">
      <c r="B241" s="786" t="s">
        <v>105</v>
      </c>
      <c r="C241" s="787">
        <f t="shared" ref="C241:C252" si="74">SUM(C190,C207)</f>
        <v>7760.1390000000001</v>
      </c>
      <c r="D241" s="787">
        <f t="shared" ref="D241:D252" si="75">SUM(D190,E207)</f>
        <v>7825.7219999999998</v>
      </c>
      <c r="E241" s="787">
        <f t="shared" ref="E241:E252" si="76">SUM(E190,G207)</f>
        <v>8238.9860000000008</v>
      </c>
      <c r="F241" s="787">
        <f t="shared" ref="F241:F252" si="77">SUM(F190,I207)</f>
        <v>8842.7510000000002</v>
      </c>
      <c r="G241" s="787">
        <f t="shared" ref="G241:G252" si="78">SUM(G190,K207)</f>
        <v>9525.0519999999997</v>
      </c>
      <c r="H241" s="787">
        <f t="shared" ref="H241:H252" si="79">SUM(H190,M207)</f>
        <v>10244.098</v>
      </c>
      <c r="I241" s="787">
        <f t="shared" ref="I241:I252" si="80">SUM(I190,O207)</f>
        <v>10924.012000000001</v>
      </c>
      <c r="J241" s="787">
        <f t="shared" ref="J241:J252" si="81">SUM(J190,Q207)</f>
        <v>11310.66</v>
      </c>
      <c r="K241" s="787">
        <f t="shared" ref="K241:K252" si="82">SUM(K190,S207)</f>
        <v>11860.574000000001</v>
      </c>
      <c r="L241" s="787">
        <f t="shared" ref="L241:L252" si="83">SUM(L190,U207)</f>
        <v>12362.699000000001</v>
      </c>
      <c r="M241" s="788">
        <f t="shared" ref="M241:M252" si="84">SUM(M190,W207)</f>
        <v>12795.437</v>
      </c>
      <c r="N241" s="720"/>
      <c r="O241" s="428"/>
      <c r="P241" s="428"/>
      <c r="Q241" s="428"/>
      <c r="R241" s="428"/>
      <c r="S241" s="428"/>
      <c r="T241" s="428"/>
      <c r="U241" s="428"/>
      <c r="V241" s="428"/>
      <c r="W241" s="428"/>
      <c r="X241" s="428"/>
    </row>
    <row r="242" spans="2:24" x14ac:dyDescent="0.2">
      <c r="B242" s="768" t="s">
        <v>94</v>
      </c>
      <c r="C242" s="769">
        <f t="shared" si="74"/>
        <v>2584.0080000000003</v>
      </c>
      <c r="D242" s="769">
        <f t="shared" si="75"/>
        <v>2376.0390000000002</v>
      </c>
      <c r="E242" s="769">
        <f t="shared" si="76"/>
        <v>2352.3519999999999</v>
      </c>
      <c r="F242" s="769">
        <f t="shared" si="77"/>
        <v>2323.1950000000002</v>
      </c>
      <c r="G242" s="769">
        <f t="shared" si="78"/>
        <v>2332.9189999999999</v>
      </c>
      <c r="H242" s="769">
        <f t="shared" si="79"/>
        <v>2425.9559999999997</v>
      </c>
      <c r="I242" s="769">
        <f t="shared" si="80"/>
        <v>2538.15</v>
      </c>
      <c r="J242" s="769">
        <f t="shared" si="81"/>
        <v>2452.895</v>
      </c>
      <c r="K242" s="769">
        <f t="shared" si="82"/>
        <v>2550.5210000000002</v>
      </c>
      <c r="L242" s="769">
        <f t="shared" si="83"/>
        <v>2678.9209999999998</v>
      </c>
      <c r="M242" s="770">
        <f t="shared" si="84"/>
        <v>2829.1059999999998</v>
      </c>
      <c r="N242" s="723"/>
      <c r="O242" s="428"/>
      <c r="P242" s="428"/>
      <c r="Q242" s="428"/>
      <c r="R242" s="428"/>
      <c r="S242" s="428"/>
      <c r="T242" s="428"/>
      <c r="U242" s="428"/>
      <c r="V242" s="428"/>
      <c r="W242" s="428"/>
      <c r="X242" s="428"/>
    </row>
    <row r="243" spans="2:24" x14ac:dyDescent="0.2">
      <c r="B243" s="768" t="s">
        <v>95</v>
      </c>
      <c r="C243" s="769">
        <f t="shared" si="74"/>
        <v>889.56100000000004</v>
      </c>
      <c r="D243" s="769">
        <f t="shared" si="75"/>
        <v>926.28099999999995</v>
      </c>
      <c r="E243" s="769">
        <f t="shared" si="76"/>
        <v>970.26200000000006</v>
      </c>
      <c r="F243" s="769">
        <f t="shared" si="77"/>
        <v>1018.0519999999999</v>
      </c>
      <c r="G243" s="769">
        <f t="shared" si="78"/>
        <v>1054.4390000000001</v>
      </c>
      <c r="H243" s="769">
        <f t="shared" si="79"/>
        <v>1089.749</v>
      </c>
      <c r="I243" s="769">
        <f t="shared" si="80"/>
        <v>1131.6019999999999</v>
      </c>
      <c r="J243" s="769">
        <f t="shared" si="81"/>
        <v>1121.6440000000002</v>
      </c>
      <c r="K243" s="769">
        <f t="shared" si="82"/>
        <v>1151.8209999999999</v>
      </c>
      <c r="L243" s="769">
        <f t="shared" si="83"/>
        <v>1205.9839999999999</v>
      </c>
      <c r="M243" s="770">
        <f t="shared" si="84"/>
        <v>1265.9089999999999</v>
      </c>
      <c r="N243" s="723"/>
      <c r="O243" s="428"/>
      <c r="P243" s="428"/>
      <c r="Q243" s="428"/>
      <c r="R243" s="428"/>
      <c r="S243" s="428"/>
      <c r="T243" s="428"/>
      <c r="U243" s="428"/>
      <c r="V243" s="428"/>
      <c r="W243" s="428"/>
      <c r="X243" s="428"/>
    </row>
    <row r="244" spans="2:24" x14ac:dyDescent="0.2">
      <c r="B244" s="768" t="s">
        <v>96</v>
      </c>
      <c r="C244" s="769">
        <f t="shared" si="74"/>
        <v>1132.5630000000001</v>
      </c>
      <c r="D244" s="769">
        <f t="shared" si="75"/>
        <v>1118.308</v>
      </c>
      <c r="E244" s="769">
        <f t="shared" si="76"/>
        <v>1104.6190000000001</v>
      </c>
      <c r="F244" s="769">
        <f t="shared" si="77"/>
        <v>1105.127</v>
      </c>
      <c r="G244" s="769">
        <f t="shared" si="78"/>
        <v>1160.615</v>
      </c>
      <c r="H244" s="769">
        <f t="shared" si="79"/>
        <v>1221.6189999999999</v>
      </c>
      <c r="I244" s="769">
        <f t="shared" si="80"/>
        <v>1282.5359999999998</v>
      </c>
      <c r="J244" s="769">
        <f t="shared" si="81"/>
        <v>1340.3619999999999</v>
      </c>
      <c r="K244" s="769">
        <f t="shared" si="82"/>
        <v>1390.6320000000001</v>
      </c>
      <c r="L244" s="769">
        <f t="shared" si="83"/>
        <v>1411.5810000000001</v>
      </c>
      <c r="M244" s="770">
        <f t="shared" si="84"/>
        <v>1402.4650000000001</v>
      </c>
      <c r="N244" s="723"/>
      <c r="O244" s="428"/>
      <c r="P244" s="428"/>
      <c r="Q244" s="428"/>
      <c r="R244" s="428"/>
      <c r="S244" s="428"/>
      <c r="T244" s="428"/>
      <c r="U244" s="428"/>
      <c r="V244" s="428"/>
      <c r="W244" s="428"/>
      <c r="X244" s="428"/>
    </row>
    <row r="245" spans="2:24" x14ac:dyDescent="0.2">
      <c r="B245" s="768" t="s">
        <v>97</v>
      </c>
      <c r="C245" s="769">
        <f t="shared" si="74"/>
        <v>740.02200000000005</v>
      </c>
      <c r="D245" s="769">
        <f t="shared" si="75"/>
        <v>768.17700000000002</v>
      </c>
      <c r="E245" s="769">
        <f t="shared" si="76"/>
        <v>829.79399999999998</v>
      </c>
      <c r="F245" s="769">
        <f t="shared" si="77"/>
        <v>921.35199999999998</v>
      </c>
      <c r="G245" s="769">
        <f t="shared" si="78"/>
        <v>1007.788</v>
      </c>
      <c r="H245" s="769">
        <f t="shared" si="79"/>
        <v>1082.9010000000001</v>
      </c>
      <c r="I245" s="769">
        <f t="shared" si="80"/>
        <v>1141.221</v>
      </c>
      <c r="J245" s="769">
        <f t="shared" si="81"/>
        <v>1190.1329999999998</v>
      </c>
      <c r="K245" s="769">
        <f t="shared" si="82"/>
        <v>1227.6960000000001</v>
      </c>
      <c r="L245" s="769">
        <f t="shared" si="83"/>
        <v>1251.7139999999999</v>
      </c>
      <c r="M245" s="770">
        <f t="shared" si="84"/>
        <v>1267.4359999999999</v>
      </c>
      <c r="N245" s="723"/>
      <c r="O245" s="428"/>
      <c r="P245" s="428"/>
      <c r="Q245" s="428"/>
      <c r="R245" s="428"/>
      <c r="S245" s="428"/>
      <c r="T245" s="428"/>
      <c r="U245" s="428"/>
      <c r="V245" s="428"/>
      <c r="W245" s="428"/>
      <c r="X245" s="428"/>
    </row>
    <row r="246" spans="2:24" x14ac:dyDescent="0.2">
      <c r="B246" s="768" t="s">
        <v>98</v>
      </c>
      <c r="C246" s="769">
        <f t="shared" si="74"/>
        <v>1022.4590000000001</v>
      </c>
      <c r="D246" s="769">
        <f t="shared" si="75"/>
        <v>1116.6600000000001</v>
      </c>
      <c r="E246" s="769">
        <f t="shared" si="76"/>
        <v>1238.596</v>
      </c>
      <c r="F246" s="769">
        <f t="shared" si="77"/>
        <v>1418.623</v>
      </c>
      <c r="G246" s="769">
        <f t="shared" si="78"/>
        <v>1597.874</v>
      </c>
      <c r="H246" s="769">
        <f t="shared" si="79"/>
        <v>1746.3400000000001</v>
      </c>
      <c r="I246" s="769">
        <f t="shared" si="80"/>
        <v>1877.2159999999999</v>
      </c>
      <c r="J246" s="769">
        <f t="shared" si="81"/>
        <v>1993.7859999999998</v>
      </c>
      <c r="K246" s="769">
        <f t="shared" si="82"/>
        <v>2091.761</v>
      </c>
      <c r="L246" s="769">
        <f t="shared" si="83"/>
        <v>2157.9760000000001</v>
      </c>
      <c r="M246" s="770">
        <f t="shared" si="84"/>
        <v>2196.299</v>
      </c>
      <c r="N246" s="723"/>
      <c r="O246" s="428"/>
      <c r="P246" s="428"/>
      <c r="Q246" s="428"/>
      <c r="R246" s="428"/>
      <c r="S246" s="428"/>
      <c r="T246" s="428"/>
      <c r="U246" s="428"/>
      <c r="V246" s="428"/>
      <c r="W246" s="428"/>
      <c r="X246" s="428"/>
    </row>
    <row r="247" spans="2:24" x14ac:dyDescent="0.2">
      <c r="B247" s="768" t="s">
        <v>99</v>
      </c>
      <c r="C247" s="769">
        <f t="shared" si="74"/>
        <v>4.0000000000000001E-3</v>
      </c>
      <c r="D247" s="769">
        <f t="shared" si="75"/>
        <v>5.0000000000000001E-3</v>
      </c>
      <c r="E247" s="769">
        <f t="shared" si="76"/>
        <v>7.0000000000000001E-3</v>
      </c>
      <c r="F247" s="769">
        <f t="shared" si="77"/>
        <v>8.0000000000000002E-3</v>
      </c>
      <c r="G247" s="769">
        <f t="shared" si="78"/>
        <v>8.9999999999999993E-3</v>
      </c>
      <c r="H247" s="769">
        <f t="shared" si="79"/>
        <v>0.01</v>
      </c>
      <c r="I247" s="769">
        <f t="shared" si="80"/>
        <v>1.2E-2</v>
      </c>
      <c r="J247" s="769">
        <f t="shared" si="81"/>
        <v>1.2999999999999999E-2</v>
      </c>
      <c r="K247" s="769">
        <f t="shared" si="82"/>
        <v>1.4999999999999999E-2</v>
      </c>
      <c r="L247" s="769">
        <f t="shared" si="83"/>
        <v>1.6E-2</v>
      </c>
      <c r="M247" s="770">
        <f t="shared" si="84"/>
        <v>1.7000000000000001E-2</v>
      </c>
      <c r="N247" s="723"/>
      <c r="O247" s="428"/>
      <c r="P247" s="428"/>
      <c r="Q247" s="428"/>
      <c r="R247" s="428"/>
      <c r="S247" s="428"/>
      <c r="T247" s="428"/>
      <c r="U247" s="428"/>
      <c r="V247" s="428"/>
      <c r="W247" s="428"/>
      <c r="X247" s="428"/>
    </row>
    <row r="248" spans="2:24" x14ac:dyDescent="0.2">
      <c r="B248" s="768" t="s">
        <v>100</v>
      </c>
      <c r="C248" s="769">
        <f t="shared" si="74"/>
        <v>148.982</v>
      </c>
      <c r="D248" s="769">
        <f t="shared" si="75"/>
        <v>164.03699999999998</v>
      </c>
      <c r="E248" s="769">
        <f t="shared" si="76"/>
        <v>188.13800000000001</v>
      </c>
      <c r="F248" s="769">
        <f t="shared" si="77"/>
        <v>218.66400000000002</v>
      </c>
      <c r="G248" s="769">
        <f t="shared" si="78"/>
        <v>247.774</v>
      </c>
      <c r="H248" s="769">
        <f t="shared" si="79"/>
        <v>277.10699999999997</v>
      </c>
      <c r="I248" s="769">
        <f t="shared" si="80"/>
        <v>300.42200000000003</v>
      </c>
      <c r="J248" s="769">
        <f t="shared" si="81"/>
        <v>316.91200000000003</v>
      </c>
      <c r="K248" s="769">
        <f t="shared" si="82"/>
        <v>334.10399999999998</v>
      </c>
      <c r="L248" s="769">
        <f t="shared" si="83"/>
        <v>349.57499999999999</v>
      </c>
      <c r="M248" s="770">
        <f t="shared" si="84"/>
        <v>347.43299999999999</v>
      </c>
      <c r="N248" s="723"/>
      <c r="O248" s="428"/>
      <c r="P248" s="428"/>
      <c r="Q248" s="428"/>
      <c r="R248" s="428"/>
      <c r="S248" s="428"/>
      <c r="T248" s="428"/>
      <c r="U248" s="428"/>
      <c r="V248" s="428"/>
      <c r="W248" s="428"/>
      <c r="X248" s="428"/>
    </row>
    <row r="249" spans="2:24" x14ac:dyDescent="0.2">
      <c r="B249" s="768" t="s">
        <v>101</v>
      </c>
      <c r="C249" s="769">
        <f t="shared" si="74"/>
        <v>125.61199999999999</v>
      </c>
      <c r="D249" s="769">
        <f t="shared" si="75"/>
        <v>147.26499999999999</v>
      </c>
      <c r="E249" s="769">
        <f t="shared" si="76"/>
        <v>177.387</v>
      </c>
      <c r="F249" s="769">
        <f t="shared" si="77"/>
        <v>211.67699999999999</v>
      </c>
      <c r="G249" s="769">
        <f t="shared" si="78"/>
        <v>248.096</v>
      </c>
      <c r="H249" s="769">
        <f t="shared" si="79"/>
        <v>285.71600000000001</v>
      </c>
      <c r="I249" s="769">
        <f t="shared" si="80"/>
        <v>323.21600000000001</v>
      </c>
      <c r="J249" s="769">
        <f t="shared" si="81"/>
        <v>359.54199999999997</v>
      </c>
      <c r="K249" s="769">
        <f t="shared" si="82"/>
        <v>394.37599999999998</v>
      </c>
      <c r="L249" s="769">
        <f t="shared" si="83"/>
        <v>411.71199999999999</v>
      </c>
      <c r="M249" s="770">
        <f t="shared" si="84"/>
        <v>442.185</v>
      </c>
      <c r="N249" s="723"/>
      <c r="O249" s="428"/>
      <c r="P249" s="428"/>
      <c r="Q249" s="428"/>
      <c r="R249" s="428"/>
      <c r="S249" s="428"/>
      <c r="T249" s="428"/>
      <c r="U249" s="428"/>
      <c r="V249" s="428"/>
      <c r="W249" s="428"/>
      <c r="X249" s="428"/>
    </row>
    <row r="250" spans="2:24" x14ac:dyDescent="0.2">
      <c r="B250" s="768" t="s">
        <v>102</v>
      </c>
      <c r="C250" s="769">
        <f t="shared" si="74"/>
        <v>705.97</v>
      </c>
      <c r="D250" s="769">
        <f t="shared" si="75"/>
        <v>691.94500000000005</v>
      </c>
      <c r="E250" s="769">
        <f t="shared" si="76"/>
        <v>707.15800000000002</v>
      </c>
      <c r="F250" s="769">
        <f t="shared" si="77"/>
        <v>769.08799999999997</v>
      </c>
      <c r="G250" s="769">
        <f t="shared" si="78"/>
        <v>824.49900000000002</v>
      </c>
      <c r="H250" s="769">
        <f t="shared" si="79"/>
        <v>882.61500000000001</v>
      </c>
      <c r="I250" s="769">
        <f t="shared" si="80"/>
        <v>932.875</v>
      </c>
      <c r="J250" s="769">
        <f t="shared" si="81"/>
        <v>980.471</v>
      </c>
      <c r="K250" s="769">
        <f t="shared" si="82"/>
        <v>1020.304</v>
      </c>
      <c r="L250" s="769">
        <f t="shared" si="83"/>
        <v>1056.2349999999999</v>
      </c>
      <c r="M250" s="770">
        <f t="shared" si="84"/>
        <v>1079.0899999999999</v>
      </c>
      <c r="N250" s="723"/>
      <c r="O250" s="428"/>
      <c r="P250" s="428"/>
      <c r="Q250" s="428"/>
      <c r="R250" s="428"/>
      <c r="S250" s="428"/>
      <c r="T250" s="428"/>
      <c r="U250" s="428"/>
      <c r="V250" s="428"/>
      <c r="W250" s="428"/>
      <c r="X250" s="428"/>
    </row>
    <row r="251" spans="2:24" x14ac:dyDescent="0.2">
      <c r="B251" s="768" t="s">
        <v>103</v>
      </c>
      <c r="C251" s="769">
        <f t="shared" si="74"/>
        <v>125.57599999999999</v>
      </c>
      <c r="D251" s="769">
        <f t="shared" si="75"/>
        <v>167.80500000000001</v>
      </c>
      <c r="E251" s="769">
        <f t="shared" si="76"/>
        <v>221.22899999999998</v>
      </c>
      <c r="F251" s="769">
        <f t="shared" si="77"/>
        <v>277.60899999999998</v>
      </c>
      <c r="G251" s="769">
        <f t="shared" si="78"/>
        <v>335.30599999999998</v>
      </c>
      <c r="H251" s="769">
        <f t="shared" si="79"/>
        <v>393.35300000000001</v>
      </c>
      <c r="I251" s="769">
        <f t="shared" si="80"/>
        <v>449.97800000000001</v>
      </c>
      <c r="J251" s="769">
        <f t="shared" si="81"/>
        <v>503.62900000000002</v>
      </c>
      <c r="K251" s="769">
        <f t="shared" si="82"/>
        <v>554.00199999999995</v>
      </c>
      <c r="L251" s="769">
        <f t="shared" si="83"/>
        <v>601.06299999999999</v>
      </c>
      <c r="M251" s="770">
        <f t="shared" si="84"/>
        <v>642.77</v>
      </c>
      <c r="N251" s="723"/>
      <c r="O251" s="428"/>
      <c r="P251" s="428"/>
      <c r="Q251" s="428"/>
      <c r="R251" s="428"/>
      <c r="S251" s="428"/>
      <c r="T251" s="428"/>
      <c r="U251" s="428"/>
      <c r="V251" s="428"/>
      <c r="W251" s="428"/>
      <c r="X251" s="428"/>
    </row>
    <row r="252" spans="2:24" ht="13.5" thickBot="1" x14ac:dyDescent="0.25">
      <c r="B252" s="771" t="s">
        <v>104</v>
      </c>
      <c r="C252" s="772">
        <f t="shared" si="74"/>
        <v>265.61900000000003</v>
      </c>
      <c r="D252" s="772">
        <f t="shared" si="75"/>
        <v>327.50400000000002</v>
      </c>
      <c r="E252" s="772">
        <f t="shared" si="76"/>
        <v>425.39400000000001</v>
      </c>
      <c r="F252" s="772">
        <f t="shared" si="77"/>
        <v>549.18200000000002</v>
      </c>
      <c r="G252" s="772">
        <f t="shared" si="78"/>
        <v>676.35799999999995</v>
      </c>
      <c r="H252" s="772">
        <f t="shared" si="79"/>
        <v>797.16099999999994</v>
      </c>
      <c r="I252" s="772">
        <f t="shared" si="80"/>
        <v>903.423</v>
      </c>
      <c r="J252" s="772">
        <f t="shared" si="81"/>
        <v>1007.2139999999999</v>
      </c>
      <c r="K252" s="772">
        <f t="shared" si="82"/>
        <v>1100.5540000000001</v>
      </c>
      <c r="L252" s="772">
        <f t="shared" si="83"/>
        <v>1192.9269999999999</v>
      </c>
      <c r="M252" s="773">
        <f t="shared" si="84"/>
        <v>1277.6010000000001</v>
      </c>
      <c r="N252" s="723"/>
      <c r="O252" s="428"/>
      <c r="P252" s="428"/>
      <c r="Q252" s="428"/>
      <c r="R252" s="428"/>
      <c r="S252" s="428"/>
      <c r="T252" s="428"/>
      <c r="U252" s="428"/>
      <c r="V252" s="428"/>
      <c r="W252" s="428"/>
      <c r="X252" s="428"/>
    </row>
    <row r="253" spans="2:24" x14ac:dyDescent="0.2">
      <c r="B253" s="428"/>
      <c r="C253" s="428"/>
      <c r="D253" s="428"/>
      <c r="E253" s="428"/>
      <c r="F253" s="428"/>
      <c r="G253" s="428"/>
      <c r="H253" s="428"/>
      <c r="I253" s="428"/>
      <c r="J253" s="428"/>
      <c r="K253" s="428"/>
      <c r="L253" s="428"/>
      <c r="M253" s="428"/>
      <c r="N253" s="428"/>
      <c r="O253" s="428"/>
      <c r="P253" s="428"/>
      <c r="Q253" s="428"/>
      <c r="R253" s="428"/>
      <c r="S253" s="428"/>
      <c r="T253" s="428"/>
      <c r="U253" s="428"/>
      <c r="V253" s="428"/>
      <c r="W253" s="428"/>
      <c r="X253" s="428"/>
    </row>
    <row r="254" spans="2:24" x14ac:dyDescent="0.2">
      <c r="B254" s="428"/>
      <c r="C254" s="428"/>
      <c r="D254" s="428"/>
      <c r="E254" s="428"/>
      <c r="F254" s="428"/>
      <c r="G254" s="428"/>
      <c r="H254" s="428"/>
      <c r="I254" s="428"/>
      <c r="J254" s="428"/>
      <c r="K254" s="428"/>
      <c r="L254" s="428"/>
      <c r="M254" s="428"/>
      <c r="N254" s="428"/>
      <c r="O254" s="428"/>
      <c r="P254" s="428"/>
      <c r="Q254" s="428"/>
      <c r="R254" s="428"/>
      <c r="S254" s="428"/>
      <c r="T254" s="428"/>
      <c r="U254" s="428"/>
      <c r="V254" s="428"/>
      <c r="W254" s="428"/>
      <c r="X254" s="428"/>
    </row>
    <row r="255" spans="2:24" x14ac:dyDescent="0.2">
      <c r="B255" s="847" t="s">
        <v>750</v>
      </c>
      <c r="C255" s="758" t="s">
        <v>331</v>
      </c>
      <c r="D255" s="758" t="s">
        <v>222</v>
      </c>
      <c r="E255" s="758" t="s">
        <v>225</v>
      </c>
      <c r="F255" s="758" t="s">
        <v>226</v>
      </c>
      <c r="G255" s="758" t="s">
        <v>227</v>
      </c>
      <c r="H255" s="758" t="s">
        <v>228</v>
      </c>
      <c r="I255" s="758" t="s">
        <v>332</v>
      </c>
      <c r="J255" s="758" t="s">
        <v>333</v>
      </c>
      <c r="K255" s="758" t="s">
        <v>231</v>
      </c>
      <c r="L255" s="758" t="s">
        <v>232</v>
      </c>
      <c r="M255" s="759" t="s">
        <v>233</v>
      </c>
      <c r="N255" s="428"/>
      <c r="O255" s="428"/>
      <c r="P255" s="428"/>
      <c r="Q255" s="428"/>
      <c r="R255" s="428"/>
      <c r="S255" s="428"/>
      <c r="T255" s="428"/>
      <c r="U255" s="428"/>
      <c r="V255" s="428"/>
      <c r="W255" s="428"/>
      <c r="X255" s="428"/>
    </row>
    <row r="256" spans="2:24" x14ac:dyDescent="0.2">
      <c r="B256" s="848"/>
      <c r="C256" s="760" t="s">
        <v>78</v>
      </c>
      <c r="D256" s="760" t="s">
        <v>78</v>
      </c>
      <c r="E256" s="760" t="s">
        <v>78</v>
      </c>
      <c r="F256" s="760" t="s">
        <v>78</v>
      </c>
      <c r="G256" s="760" t="s">
        <v>78</v>
      </c>
      <c r="H256" s="760" t="s">
        <v>78</v>
      </c>
      <c r="I256" s="760" t="s">
        <v>78</v>
      </c>
      <c r="J256" s="760" t="s">
        <v>78</v>
      </c>
      <c r="K256" s="760" t="s">
        <v>78</v>
      </c>
      <c r="L256" s="760" t="s">
        <v>78</v>
      </c>
      <c r="M256" s="761" t="s">
        <v>78</v>
      </c>
      <c r="N256" s="428"/>
      <c r="O256" s="428"/>
      <c r="P256" s="428"/>
      <c r="Q256" s="428"/>
      <c r="R256" s="428"/>
      <c r="S256" s="428"/>
      <c r="T256" s="428"/>
      <c r="U256" s="428"/>
      <c r="V256" s="428"/>
      <c r="W256" s="428"/>
      <c r="X256" s="428"/>
    </row>
    <row r="257" spans="2:24" ht="41.25" thickBot="1" x14ac:dyDescent="0.25">
      <c r="B257" s="849"/>
      <c r="C257" s="762" t="s">
        <v>749</v>
      </c>
      <c r="D257" s="762" t="s">
        <v>749</v>
      </c>
      <c r="E257" s="762" t="s">
        <v>749</v>
      </c>
      <c r="F257" s="762" t="s">
        <v>749</v>
      </c>
      <c r="G257" s="762" t="s">
        <v>749</v>
      </c>
      <c r="H257" s="762" t="s">
        <v>749</v>
      </c>
      <c r="I257" s="762" t="s">
        <v>749</v>
      </c>
      <c r="J257" s="762" t="s">
        <v>749</v>
      </c>
      <c r="K257" s="762" t="s">
        <v>749</v>
      </c>
      <c r="L257" s="762" t="s">
        <v>749</v>
      </c>
      <c r="M257" s="763" t="s">
        <v>749</v>
      </c>
      <c r="N257" s="428"/>
      <c r="O257" s="428"/>
      <c r="P257" s="428"/>
      <c r="Q257" s="428"/>
      <c r="R257" s="428"/>
      <c r="S257" s="428"/>
      <c r="T257" s="428"/>
      <c r="U257" s="428"/>
      <c r="V257" s="428"/>
      <c r="W257" s="428"/>
      <c r="X257" s="428"/>
    </row>
    <row r="258" spans="2:24" ht="25.5" x14ac:dyDescent="0.2">
      <c r="B258" s="764" t="s">
        <v>105</v>
      </c>
      <c r="C258" s="720">
        <v>6.4960000000000004</v>
      </c>
      <c r="D258" s="720">
        <v>7.2140000000000004</v>
      </c>
      <c r="E258" s="720">
        <v>7.9779999999999998</v>
      </c>
      <c r="F258" s="720">
        <v>9.15</v>
      </c>
      <c r="G258" s="720">
        <v>9.3919999999999995</v>
      </c>
      <c r="H258" s="720">
        <v>9.0749999999999993</v>
      </c>
      <c r="I258" s="720">
        <v>8.7140000000000004</v>
      </c>
      <c r="J258" s="720">
        <v>8.3699999999999992</v>
      </c>
      <c r="K258" s="720">
        <v>7.98</v>
      </c>
      <c r="L258" s="720">
        <v>7.6059999999999999</v>
      </c>
      <c r="M258" s="765">
        <v>7.3109999999999999</v>
      </c>
      <c r="N258" s="428"/>
      <c r="O258" s="428"/>
      <c r="P258" s="428"/>
      <c r="Q258" s="428"/>
      <c r="R258" s="428"/>
      <c r="S258" s="428"/>
      <c r="T258" s="428"/>
      <c r="U258" s="428"/>
      <c r="V258" s="428"/>
      <c r="W258" s="428"/>
      <c r="X258" s="428"/>
    </row>
    <row r="259" spans="2:24" x14ac:dyDescent="0.2">
      <c r="B259" s="766" t="s">
        <v>94</v>
      </c>
      <c r="C259" s="723">
        <v>1.0229999999999999</v>
      </c>
      <c r="D259" s="723">
        <v>0.98399999999999999</v>
      </c>
      <c r="E259" s="723">
        <v>0.97199999999999998</v>
      </c>
      <c r="F259" s="723">
        <v>1.071</v>
      </c>
      <c r="G259" s="723">
        <v>1.1339999999999999</v>
      </c>
      <c r="H259" s="723">
        <v>1.236</v>
      </c>
      <c r="I259" s="723">
        <v>1.3859999999999999</v>
      </c>
      <c r="J259" s="723">
        <v>1.5629999999999999</v>
      </c>
      <c r="K259" s="723">
        <v>1.6830000000000001</v>
      </c>
      <c r="L259" s="723">
        <v>1.8240000000000001</v>
      </c>
      <c r="M259" s="767">
        <v>1.8979999999999999</v>
      </c>
      <c r="N259" s="428"/>
      <c r="O259" s="428"/>
      <c r="P259" s="428"/>
      <c r="Q259" s="428"/>
      <c r="R259" s="428"/>
      <c r="S259" s="428"/>
      <c r="T259" s="428"/>
      <c r="U259" s="428"/>
      <c r="V259" s="428"/>
      <c r="W259" s="428"/>
      <c r="X259" s="428"/>
    </row>
    <row r="260" spans="2:24" x14ac:dyDescent="0.2">
      <c r="B260" s="766" t="s">
        <v>95</v>
      </c>
      <c r="C260" s="723">
        <v>0.93600000000000005</v>
      </c>
      <c r="D260" s="723">
        <v>0.91200000000000003</v>
      </c>
      <c r="E260" s="723">
        <v>0.90600000000000003</v>
      </c>
      <c r="F260" s="723">
        <v>0.95099999999999996</v>
      </c>
      <c r="G260" s="723">
        <v>1.0169999999999999</v>
      </c>
      <c r="H260" s="723">
        <v>1.1910000000000001</v>
      </c>
      <c r="I260" s="723">
        <v>1.3140000000000001</v>
      </c>
      <c r="J260" s="723">
        <v>1.4530000000000001</v>
      </c>
      <c r="K260" s="723">
        <v>1.593</v>
      </c>
      <c r="L260" s="723">
        <v>1.675</v>
      </c>
      <c r="M260" s="767">
        <v>1.792</v>
      </c>
      <c r="N260" s="428"/>
      <c r="O260" s="428"/>
      <c r="P260" s="428"/>
      <c r="Q260" s="428"/>
      <c r="R260" s="428"/>
      <c r="S260" s="428"/>
      <c r="T260" s="428"/>
      <c r="U260" s="428"/>
      <c r="V260" s="428"/>
      <c r="W260" s="428"/>
      <c r="X260" s="428"/>
    </row>
    <row r="261" spans="2:24" x14ac:dyDescent="0.2">
      <c r="B261" s="766" t="s">
        <v>96</v>
      </c>
      <c r="C261" s="723">
        <v>0.105</v>
      </c>
      <c r="D261" s="723">
        <v>0.09</v>
      </c>
      <c r="E261" s="723">
        <v>7.9000000000000001E-2</v>
      </c>
      <c r="F261" s="723">
        <v>7.3999999999999996E-2</v>
      </c>
      <c r="G261" s="723">
        <v>7.0999999999999994E-2</v>
      </c>
      <c r="H261" s="723">
        <v>6.7000000000000004E-2</v>
      </c>
      <c r="I261" s="723">
        <v>7.0000000000000007E-2</v>
      </c>
      <c r="J261" s="723">
        <v>6.8000000000000005E-2</v>
      </c>
      <c r="K261" s="723">
        <v>6.0999999999999999E-2</v>
      </c>
      <c r="L261" s="723">
        <v>5.8000000000000003E-2</v>
      </c>
      <c r="M261" s="767">
        <v>5.2999999999999999E-2</v>
      </c>
      <c r="N261" s="428"/>
      <c r="O261" s="428"/>
      <c r="P261" s="428"/>
      <c r="Q261" s="428"/>
      <c r="R261" s="428"/>
      <c r="S261" s="428"/>
      <c r="T261" s="428"/>
      <c r="U261" s="428"/>
      <c r="V261" s="428"/>
      <c r="W261" s="428"/>
      <c r="X261" s="428"/>
    </row>
    <row r="262" spans="2:24" x14ac:dyDescent="0.2">
      <c r="B262" s="766" t="s">
        <v>97</v>
      </c>
      <c r="C262" s="723">
        <v>0.28399999999999997</v>
      </c>
      <c r="D262" s="723">
        <v>0.27100000000000002</v>
      </c>
      <c r="E262" s="723">
        <v>0.27700000000000002</v>
      </c>
      <c r="F262" s="723">
        <v>0.30299999999999999</v>
      </c>
      <c r="G262" s="723">
        <v>0.30499999999999999</v>
      </c>
      <c r="H262" s="723">
        <v>0.27600000000000002</v>
      </c>
      <c r="I262" s="723">
        <v>0.245</v>
      </c>
      <c r="J262" s="723">
        <v>0.214</v>
      </c>
      <c r="K262" s="723">
        <v>0.18099999999999999</v>
      </c>
      <c r="L262" s="723">
        <v>0.155</v>
      </c>
      <c r="M262" s="767">
        <v>0.13400000000000001</v>
      </c>
      <c r="N262" s="428"/>
      <c r="O262" s="428"/>
      <c r="P262" s="428"/>
      <c r="Q262" s="428"/>
      <c r="R262" s="428"/>
      <c r="S262" s="428"/>
      <c r="T262" s="428"/>
      <c r="U262" s="428"/>
      <c r="V262" s="428"/>
      <c r="W262" s="428"/>
      <c r="X262" s="428"/>
    </row>
    <row r="263" spans="2:24" x14ac:dyDescent="0.2">
      <c r="B263" s="766" t="s">
        <v>98</v>
      </c>
      <c r="C263" s="723">
        <v>1.3460000000000001</v>
      </c>
      <c r="D263" s="723">
        <v>1.6459999999999999</v>
      </c>
      <c r="E263" s="723">
        <v>2.0329999999999999</v>
      </c>
      <c r="F263" s="723">
        <v>2.6859999999999999</v>
      </c>
      <c r="G263" s="723">
        <v>2.83</v>
      </c>
      <c r="H263" s="723">
        <v>2.7509999999999999</v>
      </c>
      <c r="I263" s="723">
        <v>2.6539999999999999</v>
      </c>
      <c r="J263" s="723">
        <v>2.5</v>
      </c>
      <c r="K263" s="723">
        <v>2.319</v>
      </c>
      <c r="L263" s="723">
        <v>2.0790000000000002</v>
      </c>
      <c r="M263" s="767">
        <v>1.8220000000000001</v>
      </c>
      <c r="N263" s="428"/>
      <c r="O263" s="428"/>
      <c r="P263" s="428"/>
      <c r="Q263" s="428"/>
      <c r="R263" s="428"/>
      <c r="S263" s="428"/>
      <c r="T263" s="428"/>
      <c r="U263" s="428"/>
      <c r="V263" s="428"/>
      <c r="W263" s="428"/>
      <c r="X263" s="428"/>
    </row>
    <row r="264" spans="2:24" x14ac:dyDescent="0.2">
      <c r="B264" s="766" t="s">
        <v>99</v>
      </c>
      <c r="C264" s="723">
        <v>0</v>
      </c>
      <c r="D264" s="723">
        <v>0</v>
      </c>
      <c r="E264" s="723">
        <v>0</v>
      </c>
      <c r="F264" s="723">
        <v>0</v>
      </c>
      <c r="G264" s="723">
        <v>0</v>
      </c>
      <c r="H264" s="723">
        <v>0</v>
      </c>
      <c r="I264" s="723">
        <v>0</v>
      </c>
      <c r="J264" s="723">
        <v>0</v>
      </c>
      <c r="K264" s="723">
        <v>0</v>
      </c>
      <c r="L264" s="723">
        <v>0</v>
      </c>
      <c r="M264" s="767">
        <v>0</v>
      </c>
      <c r="N264" s="428"/>
      <c r="O264" s="428"/>
      <c r="P264" s="428"/>
      <c r="Q264" s="428"/>
      <c r="R264" s="428"/>
      <c r="S264" s="428"/>
      <c r="T264" s="428"/>
      <c r="U264" s="428"/>
      <c r="V264" s="428"/>
      <c r="W264" s="428"/>
      <c r="X264" s="428"/>
    </row>
    <row r="265" spans="2:24" x14ac:dyDescent="0.2">
      <c r="B265" s="766" t="s">
        <v>100</v>
      </c>
      <c r="C265" s="723">
        <v>0.32700000000000001</v>
      </c>
      <c r="D265" s="723">
        <v>0.27900000000000003</v>
      </c>
      <c r="E265" s="723">
        <v>0.23799999999999999</v>
      </c>
      <c r="F265" s="723">
        <v>0.20399999999999999</v>
      </c>
      <c r="G265" s="723">
        <v>0.17699999999999999</v>
      </c>
      <c r="H265" s="723">
        <v>0.155</v>
      </c>
      <c r="I265" s="723">
        <v>0.13500000000000001</v>
      </c>
      <c r="J265" s="723">
        <v>0.11700000000000001</v>
      </c>
      <c r="K265" s="723">
        <v>0.10199999999999999</v>
      </c>
      <c r="L265" s="723">
        <v>0.09</v>
      </c>
      <c r="M265" s="767">
        <v>7.9000000000000001E-2</v>
      </c>
      <c r="N265" s="428"/>
      <c r="O265" s="428"/>
      <c r="P265" s="428"/>
      <c r="Q265" s="428"/>
      <c r="R265" s="428"/>
      <c r="S265" s="428"/>
      <c r="T265" s="428"/>
      <c r="U265" s="428"/>
      <c r="V265" s="428"/>
      <c r="W265" s="428"/>
      <c r="X265" s="428"/>
    </row>
    <row r="266" spans="2:24" x14ac:dyDescent="0.2">
      <c r="B266" s="766" t="s">
        <v>101</v>
      </c>
      <c r="C266" s="723">
        <v>0</v>
      </c>
      <c r="D266" s="723">
        <v>0</v>
      </c>
      <c r="E266" s="723">
        <v>0</v>
      </c>
      <c r="F266" s="723">
        <v>0</v>
      </c>
      <c r="G266" s="723">
        <v>0</v>
      </c>
      <c r="H266" s="723">
        <v>0</v>
      </c>
      <c r="I266" s="723">
        <v>0</v>
      </c>
      <c r="J266" s="723">
        <v>0</v>
      </c>
      <c r="K266" s="723">
        <v>0</v>
      </c>
      <c r="L266" s="723">
        <v>0</v>
      </c>
      <c r="M266" s="767">
        <v>0</v>
      </c>
      <c r="N266" s="428"/>
      <c r="O266" s="428"/>
      <c r="P266" s="428"/>
      <c r="Q266" s="428"/>
      <c r="R266" s="428"/>
      <c r="S266" s="428"/>
      <c r="T266" s="428"/>
      <c r="U266" s="428"/>
      <c r="V266" s="428"/>
      <c r="W266" s="428"/>
      <c r="X266" s="428"/>
    </row>
    <row r="267" spans="2:24" x14ac:dyDescent="0.2">
      <c r="B267" s="766" t="s">
        <v>102</v>
      </c>
      <c r="C267" s="723">
        <v>5.8999999999999997E-2</v>
      </c>
      <c r="D267" s="723">
        <v>5.5E-2</v>
      </c>
      <c r="E267" s="723">
        <v>5.8000000000000003E-2</v>
      </c>
      <c r="F267" s="723">
        <v>6.7000000000000004E-2</v>
      </c>
      <c r="G267" s="723">
        <v>7.8E-2</v>
      </c>
      <c r="H267" s="723">
        <v>7.4999999999999997E-2</v>
      </c>
      <c r="I267" s="723">
        <v>6.8000000000000005E-2</v>
      </c>
      <c r="J267" s="723">
        <v>7.1999999999999995E-2</v>
      </c>
      <c r="K267" s="723">
        <v>6.2E-2</v>
      </c>
      <c r="L267" s="723">
        <v>5.1999999999999998E-2</v>
      </c>
      <c r="M267" s="767">
        <v>4.5999999999999999E-2</v>
      </c>
      <c r="N267" s="428"/>
      <c r="O267" s="428"/>
      <c r="P267" s="428"/>
      <c r="Q267" s="428"/>
      <c r="R267" s="428"/>
      <c r="S267" s="428"/>
      <c r="T267" s="428"/>
      <c r="U267" s="428"/>
      <c r="V267" s="428"/>
      <c r="W267" s="428"/>
      <c r="X267" s="428"/>
    </row>
    <row r="268" spans="2:24" x14ac:dyDescent="0.2">
      <c r="B268" s="766" t="s">
        <v>103</v>
      </c>
      <c r="C268" s="723">
        <v>0</v>
      </c>
      <c r="D268" s="723">
        <v>0</v>
      </c>
      <c r="E268" s="723">
        <v>2E-3</v>
      </c>
      <c r="F268" s="723">
        <v>3.0000000000000001E-3</v>
      </c>
      <c r="G268" s="723">
        <v>5.0000000000000001E-3</v>
      </c>
      <c r="H268" s="723">
        <v>6.0000000000000001E-3</v>
      </c>
      <c r="I268" s="723">
        <v>7.0000000000000001E-3</v>
      </c>
      <c r="J268" s="723">
        <v>7.0000000000000001E-3</v>
      </c>
      <c r="K268" s="723">
        <v>7.0000000000000001E-3</v>
      </c>
      <c r="L268" s="723">
        <v>7.0000000000000001E-3</v>
      </c>
      <c r="M268" s="767">
        <v>7.0000000000000001E-3</v>
      </c>
      <c r="N268" s="428"/>
      <c r="O268" s="428"/>
      <c r="P268" s="428"/>
      <c r="Q268" s="428"/>
      <c r="R268" s="428"/>
      <c r="S268" s="428"/>
      <c r="T268" s="428"/>
      <c r="U268" s="428"/>
      <c r="V268" s="428"/>
      <c r="W268" s="428"/>
      <c r="X268" s="428"/>
    </row>
    <row r="269" spans="2:24" ht="13.5" thickBot="1" x14ac:dyDescent="0.25">
      <c r="B269" s="799" t="s">
        <v>104</v>
      </c>
      <c r="C269" s="800">
        <v>2.415</v>
      </c>
      <c r="D269" s="800">
        <v>2.976</v>
      </c>
      <c r="E269" s="800">
        <v>3.4140000000000001</v>
      </c>
      <c r="F269" s="800">
        <v>3.79</v>
      </c>
      <c r="G269" s="800">
        <v>3.7770000000000001</v>
      </c>
      <c r="H269" s="800">
        <v>3.3180000000000001</v>
      </c>
      <c r="I269" s="800">
        <v>2.835</v>
      </c>
      <c r="J269" s="800">
        <v>2.3759999999999999</v>
      </c>
      <c r="K269" s="800">
        <v>1.972</v>
      </c>
      <c r="L269" s="800">
        <v>1.6659999999999999</v>
      </c>
      <c r="M269" s="801">
        <v>1.48</v>
      </c>
      <c r="N269" s="428"/>
      <c r="O269" s="428"/>
      <c r="P269" s="428"/>
      <c r="Q269" s="428"/>
      <c r="R269" s="428"/>
      <c r="S269" s="428"/>
      <c r="T269" s="428"/>
      <c r="U269" s="428"/>
      <c r="V269" s="428"/>
      <c r="W269" s="428"/>
      <c r="X269" s="428"/>
    </row>
    <row r="270" spans="2:24" x14ac:dyDescent="0.2">
      <c r="B270" s="428"/>
      <c r="C270" s="428"/>
      <c r="D270" s="428"/>
      <c r="E270" s="428"/>
      <c r="F270" s="428"/>
      <c r="G270" s="428"/>
      <c r="H270" s="428"/>
      <c r="I270" s="428"/>
      <c r="J270" s="428"/>
      <c r="K270" s="428"/>
      <c r="L270" s="428"/>
      <c r="M270" s="428"/>
      <c r="N270" s="428"/>
      <c r="O270" s="428"/>
      <c r="P270" s="428"/>
      <c r="Q270" s="428"/>
      <c r="R270" s="428"/>
      <c r="S270" s="428"/>
      <c r="T270" s="428"/>
      <c r="U270" s="428"/>
      <c r="V270" s="428"/>
      <c r="W270" s="428"/>
      <c r="X270" s="428"/>
    </row>
    <row r="271" spans="2:24" x14ac:dyDescent="0.2">
      <c r="B271" s="428"/>
      <c r="C271" s="428"/>
      <c r="D271" s="428"/>
      <c r="E271" s="428"/>
      <c r="F271" s="428"/>
      <c r="G271" s="428"/>
      <c r="H271" s="428"/>
      <c r="I271" s="428"/>
      <c r="J271" s="428"/>
      <c r="K271" s="428"/>
      <c r="L271" s="428"/>
      <c r="M271" s="428"/>
      <c r="N271" s="428"/>
      <c r="O271" s="428"/>
      <c r="P271" s="428"/>
      <c r="Q271" s="428"/>
      <c r="R271" s="428"/>
      <c r="S271" s="428"/>
      <c r="T271" s="428"/>
      <c r="U271" s="428"/>
      <c r="V271" s="428"/>
      <c r="W271" s="428"/>
      <c r="X271" s="428"/>
    </row>
    <row r="272" spans="2:24" x14ac:dyDescent="0.2">
      <c r="B272" s="847" t="s">
        <v>750</v>
      </c>
      <c r="C272" s="845" t="s">
        <v>331</v>
      </c>
      <c r="D272" s="846"/>
      <c r="E272" s="845" t="s">
        <v>222</v>
      </c>
      <c r="F272" s="846"/>
      <c r="G272" s="845" t="s">
        <v>225</v>
      </c>
      <c r="H272" s="846"/>
      <c r="I272" s="845" t="s">
        <v>226</v>
      </c>
      <c r="J272" s="846"/>
      <c r="K272" s="845" t="s">
        <v>227</v>
      </c>
      <c r="L272" s="846"/>
      <c r="M272" s="845" t="s">
        <v>228</v>
      </c>
      <c r="N272" s="846"/>
      <c r="O272" s="845" t="s">
        <v>332</v>
      </c>
      <c r="P272" s="846"/>
      <c r="Q272" s="845" t="s">
        <v>333</v>
      </c>
      <c r="R272" s="846"/>
      <c r="S272" s="845" t="s">
        <v>231</v>
      </c>
      <c r="T272" s="846"/>
      <c r="U272" s="845" t="s">
        <v>232</v>
      </c>
      <c r="V272" s="846"/>
      <c r="W272" s="845" t="s">
        <v>233</v>
      </c>
      <c r="X272" s="850"/>
    </row>
    <row r="273" spans="2:24" x14ac:dyDescent="0.2">
      <c r="B273" s="848"/>
      <c r="C273" s="851" t="s">
        <v>79</v>
      </c>
      <c r="D273" s="852"/>
      <c r="E273" s="851" t="s">
        <v>79</v>
      </c>
      <c r="F273" s="852"/>
      <c r="G273" s="851" t="s">
        <v>79</v>
      </c>
      <c r="H273" s="852"/>
      <c r="I273" s="851" t="s">
        <v>79</v>
      </c>
      <c r="J273" s="852"/>
      <c r="K273" s="851" t="s">
        <v>79</v>
      </c>
      <c r="L273" s="852"/>
      <c r="M273" s="851" t="s">
        <v>79</v>
      </c>
      <c r="N273" s="852"/>
      <c r="O273" s="851"/>
      <c r="P273" s="852"/>
      <c r="Q273" s="851"/>
      <c r="R273" s="852"/>
      <c r="S273" s="851"/>
      <c r="T273" s="852"/>
      <c r="U273" s="851"/>
      <c r="V273" s="852"/>
      <c r="W273" s="851"/>
      <c r="X273" s="853"/>
    </row>
    <row r="274" spans="2:24" ht="41.25" thickBot="1" x14ac:dyDescent="0.25">
      <c r="B274" s="849"/>
      <c r="C274" s="762" t="s">
        <v>749</v>
      </c>
      <c r="D274" s="774" t="s">
        <v>82</v>
      </c>
      <c r="E274" s="762" t="s">
        <v>749</v>
      </c>
      <c r="F274" s="775" t="s">
        <v>82</v>
      </c>
      <c r="G274" s="762" t="s">
        <v>749</v>
      </c>
      <c r="H274" s="775" t="s">
        <v>82</v>
      </c>
      <c r="I274" s="762" t="s">
        <v>749</v>
      </c>
      <c r="J274" s="775" t="s">
        <v>82</v>
      </c>
      <c r="K274" s="762" t="s">
        <v>749</v>
      </c>
      <c r="L274" s="775" t="s">
        <v>82</v>
      </c>
      <c r="M274" s="762" t="s">
        <v>749</v>
      </c>
      <c r="N274" s="775" t="s">
        <v>82</v>
      </c>
      <c r="O274" s="762" t="s">
        <v>749</v>
      </c>
      <c r="P274" s="774" t="s">
        <v>82</v>
      </c>
      <c r="Q274" s="762" t="s">
        <v>749</v>
      </c>
      <c r="R274" s="774" t="s">
        <v>82</v>
      </c>
      <c r="S274" s="762" t="s">
        <v>749</v>
      </c>
      <c r="T274" s="774" t="s">
        <v>82</v>
      </c>
      <c r="U274" s="762" t="s">
        <v>749</v>
      </c>
      <c r="V274" s="774" t="s">
        <v>82</v>
      </c>
      <c r="W274" s="762" t="s">
        <v>749</v>
      </c>
      <c r="X274" s="774" t="s">
        <v>82</v>
      </c>
    </row>
    <row r="275" spans="2:24" ht="25.5" x14ac:dyDescent="0.2">
      <c r="B275" s="764" t="s">
        <v>105</v>
      </c>
      <c r="C275" s="720">
        <v>160.512</v>
      </c>
      <c r="D275" s="733">
        <v>6.59</v>
      </c>
      <c r="E275" s="720">
        <v>176.345</v>
      </c>
      <c r="F275" s="733">
        <v>4.8499999999999996</v>
      </c>
      <c r="G275" s="720">
        <v>187.79</v>
      </c>
      <c r="H275" s="733">
        <v>4.47</v>
      </c>
      <c r="I275" s="720">
        <v>188.68600000000001</v>
      </c>
      <c r="J275" s="733">
        <v>4.4400000000000004</v>
      </c>
      <c r="K275" s="720">
        <v>187.721</v>
      </c>
      <c r="L275" s="733">
        <v>4.42</v>
      </c>
      <c r="M275" s="720">
        <v>185.32599999999999</v>
      </c>
      <c r="N275" s="733">
        <v>4.33</v>
      </c>
      <c r="O275" s="720">
        <v>182.35400000000001</v>
      </c>
      <c r="P275" s="733">
        <v>4.3</v>
      </c>
      <c r="Q275" s="720">
        <v>173.5</v>
      </c>
      <c r="R275" s="733">
        <v>4.41</v>
      </c>
      <c r="S275" s="720">
        <v>162.1</v>
      </c>
      <c r="T275" s="733">
        <v>4.58</v>
      </c>
      <c r="U275" s="720">
        <v>151.54300000000001</v>
      </c>
      <c r="V275" s="733">
        <v>4.51</v>
      </c>
      <c r="W275" s="720">
        <v>141.102</v>
      </c>
      <c r="X275" s="776">
        <v>4.58</v>
      </c>
    </row>
    <row r="276" spans="2:24" x14ac:dyDescent="0.2">
      <c r="B276" s="766" t="s">
        <v>94</v>
      </c>
      <c r="C276" s="723">
        <v>40.354999999999997</v>
      </c>
      <c r="D276" s="735">
        <v>10.72</v>
      </c>
      <c r="E276" s="723">
        <v>37.033999999999999</v>
      </c>
      <c r="F276" s="735">
        <v>10.27</v>
      </c>
      <c r="G276" s="723">
        <v>35.265999999999998</v>
      </c>
      <c r="H276" s="735">
        <v>10.29</v>
      </c>
      <c r="I276" s="723">
        <v>35.853000000000002</v>
      </c>
      <c r="J276" s="735">
        <v>10.220000000000001</v>
      </c>
      <c r="K276" s="723">
        <v>35.521999999999998</v>
      </c>
      <c r="L276" s="735">
        <v>10.42</v>
      </c>
      <c r="M276" s="723">
        <v>35.304000000000002</v>
      </c>
      <c r="N276" s="735">
        <v>10.38</v>
      </c>
      <c r="O276" s="723">
        <v>37.173000000000002</v>
      </c>
      <c r="P276" s="735">
        <v>10.74</v>
      </c>
      <c r="Q276" s="723">
        <v>38.802999999999997</v>
      </c>
      <c r="R276" s="735">
        <v>11.51</v>
      </c>
      <c r="S276" s="723">
        <v>39.457999999999998</v>
      </c>
      <c r="T276" s="735">
        <v>12.18</v>
      </c>
      <c r="U276" s="723">
        <v>40.182000000000002</v>
      </c>
      <c r="V276" s="735">
        <v>12.42</v>
      </c>
      <c r="W276" s="723">
        <v>40.960999999999999</v>
      </c>
      <c r="X276" s="777">
        <v>12.49</v>
      </c>
    </row>
    <row r="277" spans="2:24" x14ac:dyDescent="0.2">
      <c r="B277" s="766" t="s">
        <v>95</v>
      </c>
      <c r="C277" s="723">
        <v>14.263999999999999</v>
      </c>
      <c r="D277" s="735">
        <v>33.229999999999997</v>
      </c>
      <c r="E277" s="723">
        <v>17.696999999999999</v>
      </c>
      <c r="F277" s="735">
        <v>19.82</v>
      </c>
      <c r="G277" s="723">
        <v>19.167999999999999</v>
      </c>
      <c r="H277" s="735">
        <v>18.309999999999999</v>
      </c>
      <c r="I277" s="723">
        <v>19.280999999999999</v>
      </c>
      <c r="J277" s="735">
        <v>17.989999999999998</v>
      </c>
      <c r="K277" s="723">
        <v>18.405000000000001</v>
      </c>
      <c r="L277" s="735">
        <v>17.920000000000002</v>
      </c>
      <c r="M277" s="723">
        <v>17.297999999999998</v>
      </c>
      <c r="N277" s="735">
        <v>17.8</v>
      </c>
      <c r="O277" s="723">
        <v>16.629000000000001</v>
      </c>
      <c r="P277" s="735">
        <v>16.559999999999999</v>
      </c>
      <c r="Q277" s="723">
        <v>15.443</v>
      </c>
      <c r="R277" s="735">
        <v>14.75</v>
      </c>
      <c r="S277" s="723">
        <v>14.632999999999999</v>
      </c>
      <c r="T277" s="735">
        <v>14.54</v>
      </c>
      <c r="U277" s="723">
        <v>15.666</v>
      </c>
      <c r="V277" s="735">
        <v>14.41</v>
      </c>
      <c r="W277" s="723">
        <v>15.638</v>
      </c>
      <c r="X277" s="777">
        <v>14.46</v>
      </c>
    </row>
    <row r="278" spans="2:24" x14ac:dyDescent="0.2">
      <c r="B278" s="766" t="s">
        <v>96</v>
      </c>
      <c r="C278" s="723">
        <v>11.346</v>
      </c>
      <c r="D278" s="735">
        <v>43.68</v>
      </c>
      <c r="E278" s="723">
        <v>14.291</v>
      </c>
      <c r="F278" s="735">
        <v>24.02</v>
      </c>
      <c r="G278" s="723">
        <v>14.689</v>
      </c>
      <c r="H278" s="735">
        <v>18.14</v>
      </c>
      <c r="I278" s="723">
        <v>12.756</v>
      </c>
      <c r="J278" s="735">
        <v>16.21</v>
      </c>
      <c r="K278" s="723">
        <v>14.311</v>
      </c>
      <c r="L278" s="735">
        <v>18.260000000000002</v>
      </c>
      <c r="M278" s="723">
        <v>15.614000000000001</v>
      </c>
      <c r="N278" s="735">
        <v>18.11</v>
      </c>
      <c r="O278" s="723">
        <v>17.649000000000001</v>
      </c>
      <c r="P278" s="735">
        <v>19.59</v>
      </c>
      <c r="Q278" s="723">
        <v>17.395</v>
      </c>
      <c r="R278" s="735">
        <v>21.44</v>
      </c>
      <c r="S278" s="723">
        <v>15.914999999999999</v>
      </c>
      <c r="T278" s="735">
        <v>22.05</v>
      </c>
      <c r="U278" s="723">
        <v>13.510999999999999</v>
      </c>
      <c r="V278" s="735">
        <v>21.58</v>
      </c>
      <c r="W278" s="723">
        <v>10.271000000000001</v>
      </c>
      <c r="X278" s="777">
        <v>22.83</v>
      </c>
    </row>
    <row r="279" spans="2:24" x14ac:dyDescent="0.2">
      <c r="B279" s="766" t="s">
        <v>97</v>
      </c>
      <c r="C279" s="723">
        <v>14.202</v>
      </c>
      <c r="D279" s="735">
        <v>20.329999999999998</v>
      </c>
      <c r="E279" s="723">
        <v>16.809999999999999</v>
      </c>
      <c r="F279" s="735">
        <v>15.18</v>
      </c>
      <c r="G279" s="723">
        <v>19.882999999999999</v>
      </c>
      <c r="H279" s="735">
        <v>14.31</v>
      </c>
      <c r="I279" s="723">
        <v>19.751000000000001</v>
      </c>
      <c r="J279" s="735">
        <v>14.13</v>
      </c>
      <c r="K279" s="723">
        <v>18.789000000000001</v>
      </c>
      <c r="L279" s="735">
        <v>14.8</v>
      </c>
      <c r="M279" s="723">
        <v>17.021000000000001</v>
      </c>
      <c r="N279" s="735">
        <v>15.5</v>
      </c>
      <c r="O279" s="723">
        <v>14.613</v>
      </c>
      <c r="P279" s="735">
        <v>16.190000000000001</v>
      </c>
      <c r="Q279" s="723">
        <v>12.936</v>
      </c>
      <c r="R279" s="735">
        <v>16.809999999999999</v>
      </c>
      <c r="S279" s="723">
        <v>11.074999999999999</v>
      </c>
      <c r="T279" s="735">
        <v>16.899999999999999</v>
      </c>
      <c r="U279" s="723">
        <v>9.1560000000000006</v>
      </c>
      <c r="V279" s="735">
        <v>14.93</v>
      </c>
      <c r="W279" s="723">
        <v>7.819</v>
      </c>
      <c r="X279" s="777">
        <v>13.58</v>
      </c>
    </row>
    <row r="280" spans="2:24" x14ac:dyDescent="0.2">
      <c r="B280" s="766" t="s">
        <v>98</v>
      </c>
      <c r="C280" s="723">
        <v>35.887</v>
      </c>
      <c r="D280" s="735">
        <v>12.05</v>
      </c>
      <c r="E280" s="723">
        <v>37.625999999999998</v>
      </c>
      <c r="F280" s="735">
        <v>11.9</v>
      </c>
      <c r="G280" s="723">
        <v>37.645000000000003</v>
      </c>
      <c r="H280" s="735">
        <v>11.89</v>
      </c>
      <c r="I280" s="723">
        <v>37.429000000000002</v>
      </c>
      <c r="J280" s="735">
        <v>11.74</v>
      </c>
      <c r="K280" s="723">
        <v>36.479999999999997</v>
      </c>
      <c r="L280" s="735">
        <v>11.11</v>
      </c>
      <c r="M280" s="723">
        <v>35.776000000000003</v>
      </c>
      <c r="N280" s="735">
        <v>11</v>
      </c>
      <c r="O280" s="723">
        <v>33.799999999999997</v>
      </c>
      <c r="P280" s="735">
        <v>11.34</v>
      </c>
      <c r="Q280" s="723">
        <v>30.361000000000001</v>
      </c>
      <c r="R280" s="735">
        <v>11.45</v>
      </c>
      <c r="S280" s="723">
        <v>27.007999999999999</v>
      </c>
      <c r="T280" s="735">
        <v>11.32</v>
      </c>
      <c r="U280" s="723">
        <v>23.196999999999999</v>
      </c>
      <c r="V280" s="735">
        <v>11.4</v>
      </c>
      <c r="W280" s="723">
        <v>20.978000000000002</v>
      </c>
      <c r="X280" s="777">
        <v>11.28</v>
      </c>
    </row>
    <row r="281" spans="2:24" x14ac:dyDescent="0.2">
      <c r="B281" s="766" t="s">
        <v>99</v>
      </c>
      <c r="C281" s="723">
        <v>0</v>
      </c>
      <c r="D281" s="735">
        <v>89.15</v>
      </c>
      <c r="E281" s="723">
        <v>0</v>
      </c>
      <c r="F281" s="735">
        <v>89.15</v>
      </c>
      <c r="G281" s="723">
        <v>0</v>
      </c>
      <c r="H281" s="735">
        <v>89.15</v>
      </c>
      <c r="I281" s="723">
        <v>0</v>
      </c>
      <c r="J281" s="735">
        <v>89.15</v>
      </c>
      <c r="K281" s="723">
        <v>0</v>
      </c>
      <c r="L281" s="735">
        <v>89.15</v>
      </c>
      <c r="M281" s="723">
        <v>0</v>
      </c>
      <c r="N281" s="735">
        <v>89.15</v>
      </c>
      <c r="O281" s="723">
        <v>0</v>
      </c>
      <c r="P281" s="735">
        <v>89.15</v>
      </c>
      <c r="Q281" s="723">
        <v>0</v>
      </c>
      <c r="R281" s="735">
        <v>89.15</v>
      </c>
      <c r="S281" s="723">
        <v>0</v>
      </c>
      <c r="T281" s="735">
        <v>89.15</v>
      </c>
      <c r="U281" s="723">
        <v>0</v>
      </c>
      <c r="V281" s="735">
        <v>89.15</v>
      </c>
      <c r="W281" s="723">
        <v>0</v>
      </c>
      <c r="X281" s="777">
        <v>89.15</v>
      </c>
    </row>
    <row r="282" spans="2:24" x14ac:dyDescent="0.2">
      <c r="B282" s="766" t="s">
        <v>100</v>
      </c>
      <c r="C282" s="723">
        <v>5.3209999999999997</v>
      </c>
      <c r="D282" s="735">
        <v>16.23</v>
      </c>
      <c r="E282" s="723">
        <v>6.63</v>
      </c>
      <c r="F282" s="735">
        <v>15.95</v>
      </c>
      <c r="G282" s="723">
        <v>6.8810000000000002</v>
      </c>
      <c r="H282" s="735">
        <v>16.88</v>
      </c>
      <c r="I282" s="723">
        <v>6.7270000000000003</v>
      </c>
      <c r="J282" s="735">
        <v>16.079999999999998</v>
      </c>
      <c r="K282" s="723">
        <v>6.6630000000000003</v>
      </c>
      <c r="L282" s="735">
        <v>16.84</v>
      </c>
      <c r="M282" s="723">
        <v>6.4809999999999999</v>
      </c>
      <c r="N282" s="735">
        <v>17.940000000000001</v>
      </c>
      <c r="O282" s="723">
        <v>6.0039999999999996</v>
      </c>
      <c r="P282" s="735">
        <v>19.11</v>
      </c>
      <c r="Q282" s="723">
        <v>5.2270000000000003</v>
      </c>
      <c r="R282" s="735">
        <v>20.39</v>
      </c>
      <c r="S282" s="723">
        <v>4.6459999999999999</v>
      </c>
      <c r="T282" s="735">
        <v>21.09</v>
      </c>
      <c r="U282" s="723">
        <v>4.1029999999999998</v>
      </c>
      <c r="V282" s="735">
        <v>21.3</v>
      </c>
      <c r="W282" s="723">
        <v>3.1030000000000002</v>
      </c>
      <c r="X282" s="777">
        <v>15.98</v>
      </c>
    </row>
    <row r="283" spans="2:24" x14ac:dyDescent="0.2">
      <c r="B283" s="766" t="s">
        <v>101</v>
      </c>
      <c r="C283" s="723">
        <v>4.4219999999999997</v>
      </c>
      <c r="D283" s="735">
        <v>21.79</v>
      </c>
      <c r="E283" s="723">
        <v>5.8879999999999999</v>
      </c>
      <c r="F283" s="735">
        <v>18.61</v>
      </c>
      <c r="G283" s="723">
        <v>7.0860000000000003</v>
      </c>
      <c r="H283" s="735">
        <v>17.420000000000002</v>
      </c>
      <c r="I283" s="723">
        <v>7.76</v>
      </c>
      <c r="J283" s="735">
        <v>16.84</v>
      </c>
      <c r="K283" s="723">
        <v>8.141</v>
      </c>
      <c r="L283" s="735">
        <v>16.91</v>
      </c>
      <c r="M283" s="723">
        <v>8.2880000000000003</v>
      </c>
      <c r="N283" s="735">
        <v>17.149999999999999</v>
      </c>
      <c r="O283" s="723">
        <v>8.1669999999999998</v>
      </c>
      <c r="P283" s="735">
        <v>17.36</v>
      </c>
      <c r="Q283" s="723">
        <v>7.8890000000000002</v>
      </c>
      <c r="R283" s="735">
        <v>17.329999999999998</v>
      </c>
      <c r="S283" s="723">
        <v>7.585</v>
      </c>
      <c r="T283" s="735">
        <v>17.309999999999999</v>
      </c>
      <c r="U283" s="723">
        <v>7.0250000000000004</v>
      </c>
      <c r="V283" s="735">
        <v>17.47</v>
      </c>
      <c r="W283" s="723">
        <v>6.5229999999999997</v>
      </c>
      <c r="X283" s="777">
        <v>17.14</v>
      </c>
    </row>
    <row r="284" spans="2:24" x14ac:dyDescent="0.2">
      <c r="B284" s="766" t="s">
        <v>102</v>
      </c>
      <c r="C284" s="723">
        <v>15.135999999999999</v>
      </c>
      <c r="D284" s="735">
        <v>22.59</v>
      </c>
      <c r="E284" s="723">
        <v>14.875</v>
      </c>
      <c r="F284" s="735">
        <v>22.06</v>
      </c>
      <c r="G284" s="723">
        <v>14.106999999999999</v>
      </c>
      <c r="H284" s="735">
        <v>21.23</v>
      </c>
      <c r="I284" s="723">
        <v>13.441000000000001</v>
      </c>
      <c r="J284" s="735">
        <v>20.38</v>
      </c>
      <c r="K284" s="723">
        <v>12.521000000000001</v>
      </c>
      <c r="L284" s="735">
        <v>19.48</v>
      </c>
      <c r="M284" s="723">
        <v>12.771000000000001</v>
      </c>
      <c r="N284" s="735">
        <v>18.66</v>
      </c>
      <c r="O284" s="723">
        <v>13.013</v>
      </c>
      <c r="P284" s="735">
        <v>19.52</v>
      </c>
      <c r="Q284" s="723">
        <v>11.869</v>
      </c>
      <c r="R284" s="735">
        <v>20.239999999999998</v>
      </c>
      <c r="S284" s="723">
        <v>10.465999999999999</v>
      </c>
      <c r="T284" s="735">
        <v>20.190000000000001</v>
      </c>
      <c r="U284" s="723">
        <v>9.2669999999999995</v>
      </c>
      <c r="V284" s="735">
        <v>19.920000000000002</v>
      </c>
      <c r="W284" s="723">
        <v>8.2110000000000003</v>
      </c>
      <c r="X284" s="777">
        <v>19.48</v>
      </c>
    </row>
    <row r="285" spans="2:24" x14ac:dyDescent="0.2">
      <c r="B285" s="766" t="s">
        <v>103</v>
      </c>
      <c r="C285" s="723">
        <v>8.7370000000000001</v>
      </c>
      <c r="D285" s="735">
        <v>22.04</v>
      </c>
      <c r="E285" s="723">
        <v>10.226000000000001</v>
      </c>
      <c r="F285" s="735">
        <v>20.52</v>
      </c>
      <c r="G285" s="723">
        <v>11.537000000000001</v>
      </c>
      <c r="H285" s="735">
        <v>20.079999999999998</v>
      </c>
      <c r="I285" s="723">
        <v>12.083</v>
      </c>
      <c r="J285" s="735">
        <v>19.93</v>
      </c>
      <c r="K285" s="723">
        <v>12.422000000000001</v>
      </c>
      <c r="L285" s="735">
        <v>20.09</v>
      </c>
      <c r="M285" s="723">
        <v>12.364000000000001</v>
      </c>
      <c r="N285" s="735">
        <v>20.18</v>
      </c>
      <c r="O285" s="723">
        <v>11.936999999999999</v>
      </c>
      <c r="P285" s="735">
        <v>20.22</v>
      </c>
      <c r="Q285" s="723">
        <v>11.273999999999999</v>
      </c>
      <c r="R285" s="735">
        <v>20.25</v>
      </c>
      <c r="S285" s="723">
        <v>10.629</v>
      </c>
      <c r="T285" s="735">
        <v>20.28</v>
      </c>
      <c r="U285" s="723">
        <v>9.9540000000000006</v>
      </c>
      <c r="V285" s="735">
        <v>20.28</v>
      </c>
      <c r="W285" s="723">
        <v>9.282</v>
      </c>
      <c r="X285" s="777">
        <v>20.28</v>
      </c>
    </row>
    <row r="286" spans="2:24" ht="13.5" thickBot="1" x14ac:dyDescent="0.25">
      <c r="B286" s="799" t="s">
        <v>104</v>
      </c>
      <c r="C286" s="800">
        <v>10.808999999999999</v>
      </c>
      <c r="D286" s="802">
        <v>13.26</v>
      </c>
      <c r="E286" s="800">
        <v>15.022</v>
      </c>
      <c r="F286" s="802">
        <v>12.02</v>
      </c>
      <c r="G286" s="800">
        <v>21.088999999999999</v>
      </c>
      <c r="H286" s="802">
        <v>12.21</v>
      </c>
      <c r="I286" s="800">
        <v>23.077000000000002</v>
      </c>
      <c r="J286" s="802">
        <v>13.56</v>
      </c>
      <c r="K286" s="800">
        <v>23.728999999999999</v>
      </c>
      <c r="L286" s="802">
        <v>13.71</v>
      </c>
      <c r="M286" s="800">
        <v>23.76</v>
      </c>
      <c r="N286" s="802">
        <v>13.81</v>
      </c>
      <c r="O286" s="800">
        <v>22.882000000000001</v>
      </c>
      <c r="P286" s="802">
        <v>13.89</v>
      </c>
      <c r="Q286" s="800">
        <v>21.904</v>
      </c>
      <c r="R286" s="802">
        <v>14.05</v>
      </c>
      <c r="S286" s="800">
        <v>20.491</v>
      </c>
      <c r="T286" s="802">
        <v>14.2</v>
      </c>
      <c r="U286" s="800">
        <v>19.346</v>
      </c>
      <c r="V286" s="802">
        <v>14.17</v>
      </c>
      <c r="W286" s="800">
        <v>18.201000000000001</v>
      </c>
      <c r="X286" s="803">
        <v>14.19</v>
      </c>
    </row>
    <row r="287" spans="2:24" x14ac:dyDescent="0.2">
      <c r="B287" s="428"/>
      <c r="C287" s="428"/>
      <c r="D287" s="428"/>
      <c r="E287" s="428"/>
      <c r="F287" s="428"/>
      <c r="G287" s="428"/>
      <c r="H287" s="428"/>
      <c r="I287" s="428"/>
      <c r="J287" s="428"/>
      <c r="K287" s="428"/>
      <c r="L287" s="428"/>
      <c r="M287" s="428"/>
      <c r="N287" s="428"/>
      <c r="O287" s="428"/>
      <c r="P287" s="428"/>
      <c r="Q287" s="428"/>
      <c r="R287" s="428"/>
      <c r="S287" s="428"/>
      <c r="T287" s="428"/>
      <c r="U287" s="428"/>
      <c r="V287" s="428"/>
      <c r="W287" s="428"/>
      <c r="X287" s="428"/>
    </row>
    <row r="288" spans="2:24" x14ac:dyDescent="0.2">
      <c r="B288" s="428"/>
      <c r="C288" s="428"/>
      <c r="D288" s="428"/>
      <c r="E288" s="428"/>
      <c r="F288" s="428"/>
      <c r="G288" s="428"/>
      <c r="H288" s="428"/>
      <c r="I288" s="428"/>
      <c r="J288" s="428"/>
      <c r="K288" s="428"/>
      <c r="L288" s="428"/>
      <c r="M288" s="428"/>
      <c r="N288" s="428"/>
      <c r="O288" s="428"/>
      <c r="P288" s="428"/>
      <c r="Q288" s="428"/>
      <c r="R288" s="428"/>
      <c r="S288" s="428"/>
      <c r="T288" s="428"/>
      <c r="U288" s="428"/>
      <c r="V288" s="428"/>
      <c r="W288" s="428"/>
      <c r="X288" s="428"/>
    </row>
    <row r="289" spans="2:24" x14ac:dyDescent="0.2">
      <c r="B289" s="847" t="s">
        <v>750</v>
      </c>
      <c r="C289" s="758" t="s">
        <v>331</v>
      </c>
      <c r="D289" s="758" t="s">
        <v>222</v>
      </c>
      <c r="E289" s="758" t="s">
        <v>225</v>
      </c>
      <c r="F289" s="758" t="s">
        <v>226</v>
      </c>
      <c r="G289" s="758" t="s">
        <v>227</v>
      </c>
      <c r="H289" s="758" t="s">
        <v>228</v>
      </c>
      <c r="I289" s="758" t="s">
        <v>332</v>
      </c>
      <c r="J289" s="758" t="s">
        <v>333</v>
      </c>
      <c r="K289" s="758" t="s">
        <v>231</v>
      </c>
      <c r="L289" s="758" t="s">
        <v>232</v>
      </c>
      <c r="M289" s="758" t="s">
        <v>233</v>
      </c>
      <c r="N289" s="782"/>
      <c r="O289" s="428"/>
      <c r="P289" s="428"/>
      <c r="Q289" s="428"/>
      <c r="R289" s="428"/>
      <c r="S289" s="428"/>
      <c r="T289" s="428"/>
      <c r="U289" s="428"/>
      <c r="V289" s="428"/>
      <c r="W289" s="428"/>
      <c r="X289" s="428"/>
    </row>
    <row r="290" spans="2:24" x14ac:dyDescent="0.2">
      <c r="B290" s="848"/>
      <c r="C290" s="760" t="s">
        <v>308</v>
      </c>
      <c r="D290" s="760" t="s">
        <v>308</v>
      </c>
      <c r="E290" s="760" t="s">
        <v>308</v>
      </c>
      <c r="F290" s="760" t="s">
        <v>308</v>
      </c>
      <c r="G290" s="760" t="s">
        <v>308</v>
      </c>
      <c r="H290" s="760" t="s">
        <v>308</v>
      </c>
      <c r="I290" s="760" t="s">
        <v>308</v>
      </c>
      <c r="J290" s="760" t="s">
        <v>308</v>
      </c>
      <c r="K290" s="760" t="s">
        <v>308</v>
      </c>
      <c r="L290" s="760" t="s">
        <v>308</v>
      </c>
      <c r="M290" s="783" t="s">
        <v>308</v>
      </c>
      <c r="N290" s="784"/>
      <c r="O290" s="428"/>
      <c r="P290" s="428"/>
      <c r="Q290" s="428"/>
      <c r="R290" s="428"/>
      <c r="S290" s="428"/>
      <c r="T290" s="428"/>
      <c r="U290" s="428"/>
      <c r="V290" s="428"/>
      <c r="W290" s="428"/>
      <c r="X290" s="428"/>
    </row>
    <row r="291" spans="2:24" ht="41.25" thickBot="1" x14ac:dyDescent="0.25">
      <c r="B291" s="849"/>
      <c r="C291" s="762" t="s">
        <v>749</v>
      </c>
      <c r="D291" s="762" t="s">
        <v>749</v>
      </c>
      <c r="E291" s="762" t="s">
        <v>749</v>
      </c>
      <c r="F291" s="762" t="s">
        <v>749</v>
      </c>
      <c r="G291" s="762" t="s">
        <v>749</v>
      </c>
      <c r="H291" s="762" t="s">
        <v>749</v>
      </c>
      <c r="I291" s="762" t="s">
        <v>749</v>
      </c>
      <c r="J291" s="762" t="s">
        <v>749</v>
      </c>
      <c r="K291" s="762" t="s">
        <v>749</v>
      </c>
      <c r="L291" s="762" t="s">
        <v>749</v>
      </c>
      <c r="M291" s="762" t="s">
        <v>749</v>
      </c>
      <c r="N291" s="785"/>
      <c r="O291" s="428"/>
      <c r="P291" s="428"/>
      <c r="Q291" s="428"/>
      <c r="R291" s="428"/>
      <c r="S291" s="428"/>
      <c r="T291" s="428"/>
      <c r="U291" s="428"/>
      <c r="V291" s="428"/>
      <c r="W291" s="428"/>
      <c r="X291" s="428"/>
    </row>
    <row r="292" spans="2:24" ht="25.5" x14ac:dyDescent="0.2">
      <c r="B292" s="786" t="s">
        <v>105</v>
      </c>
      <c r="C292" s="787">
        <f t="shared" ref="C292:C303" si="85">C275</f>
        <v>160.512</v>
      </c>
      <c r="D292" s="787">
        <f t="shared" ref="D292:D303" si="86">E275</f>
        <v>176.345</v>
      </c>
      <c r="E292" s="787">
        <f t="shared" ref="E292:E303" si="87">G275</f>
        <v>187.79</v>
      </c>
      <c r="F292" s="787">
        <f t="shared" ref="F292:F303" si="88">I275</f>
        <v>188.68600000000001</v>
      </c>
      <c r="G292" s="787">
        <f t="shared" ref="G292:G303" si="89">K275</f>
        <v>187.721</v>
      </c>
      <c r="H292" s="787">
        <f t="shared" ref="H292:H303" si="90">M275</f>
        <v>185.32599999999999</v>
      </c>
      <c r="I292" s="787">
        <f t="shared" ref="I292:I303" si="91">O275</f>
        <v>182.35400000000001</v>
      </c>
      <c r="J292" s="787">
        <f t="shared" ref="J292:J303" si="92">Q275</f>
        <v>173.5</v>
      </c>
      <c r="K292" s="787">
        <f t="shared" ref="K292:K303" si="93">S275</f>
        <v>162.1</v>
      </c>
      <c r="L292" s="787">
        <f t="shared" ref="L292:L303" si="94">U275</f>
        <v>151.54300000000001</v>
      </c>
      <c r="M292" s="788">
        <f t="shared" ref="M292:M303" si="95">W275</f>
        <v>141.102</v>
      </c>
      <c r="N292" s="720"/>
      <c r="O292" s="428"/>
      <c r="P292" s="428"/>
      <c r="Q292" s="428"/>
      <c r="R292" s="428"/>
      <c r="S292" s="428"/>
      <c r="T292" s="428"/>
      <c r="U292" s="428"/>
      <c r="V292" s="428"/>
      <c r="W292" s="428"/>
      <c r="X292" s="428"/>
    </row>
    <row r="293" spans="2:24" x14ac:dyDescent="0.2">
      <c r="B293" s="768" t="s">
        <v>94</v>
      </c>
      <c r="C293" s="769">
        <f t="shared" si="85"/>
        <v>40.354999999999997</v>
      </c>
      <c r="D293" s="769">
        <f t="shared" si="86"/>
        <v>37.033999999999999</v>
      </c>
      <c r="E293" s="769">
        <f t="shared" si="87"/>
        <v>35.265999999999998</v>
      </c>
      <c r="F293" s="769">
        <f t="shared" si="88"/>
        <v>35.853000000000002</v>
      </c>
      <c r="G293" s="769">
        <f t="shared" si="89"/>
        <v>35.521999999999998</v>
      </c>
      <c r="H293" s="769">
        <f t="shared" si="90"/>
        <v>35.304000000000002</v>
      </c>
      <c r="I293" s="769">
        <f t="shared" si="91"/>
        <v>37.173000000000002</v>
      </c>
      <c r="J293" s="769">
        <f t="shared" si="92"/>
        <v>38.802999999999997</v>
      </c>
      <c r="K293" s="769">
        <f t="shared" si="93"/>
        <v>39.457999999999998</v>
      </c>
      <c r="L293" s="769">
        <f t="shared" si="94"/>
        <v>40.182000000000002</v>
      </c>
      <c r="M293" s="770">
        <f t="shared" si="95"/>
        <v>40.960999999999999</v>
      </c>
      <c r="N293" s="723"/>
      <c r="O293" s="428"/>
      <c r="P293" s="428"/>
      <c r="Q293" s="428"/>
      <c r="R293" s="428"/>
      <c r="S293" s="428"/>
      <c r="T293" s="428"/>
      <c r="U293" s="428"/>
      <c r="V293" s="428"/>
      <c r="W293" s="428"/>
      <c r="X293" s="428"/>
    </row>
    <row r="294" spans="2:24" x14ac:dyDescent="0.2">
      <c r="B294" s="768" t="s">
        <v>95</v>
      </c>
      <c r="C294" s="769">
        <f t="shared" si="85"/>
        <v>14.263999999999999</v>
      </c>
      <c r="D294" s="769">
        <f t="shared" si="86"/>
        <v>17.696999999999999</v>
      </c>
      <c r="E294" s="769">
        <f t="shared" si="87"/>
        <v>19.167999999999999</v>
      </c>
      <c r="F294" s="769">
        <f t="shared" si="88"/>
        <v>19.280999999999999</v>
      </c>
      <c r="G294" s="769">
        <f t="shared" si="89"/>
        <v>18.405000000000001</v>
      </c>
      <c r="H294" s="769">
        <f t="shared" si="90"/>
        <v>17.297999999999998</v>
      </c>
      <c r="I294" s="769">
        <f t="shared" si="91"/>
        <v>16.629000000000001</v>
      </c>
      <c r="J294" s="769">
        <f t="shared" si="92"/>
        <v>15.443</v>
      </c>
      <c r="K294" s="769">
        <f t="shared" si="93"/>
        <v>14.632999999999999</v>
      </c>
      <c r="L294" s="769">
        <f t="shared" si="94"/>
        <v>15.666</v>
      </c>
      <c r="M294" s="770">
        <f t="shared" si="95"/>
        <v>15.638</v>
      </c>
      <c r="N294" s="723"/>
      <c r="O294" s="428"/>
      <c r="P294" s="428"/>
      <c r="Q294" s="428"/>
      <c r="R294" s="428"/>
      <c r="S294" s="428"/>
      <c r="T294" s="428"/>
      <c r="U294" s="428"/>
      <c r="V294" s="428"/>
      <c r="W294" s="428"/>
      <c r="X294" s="428"/>
    </row>
    <row r="295" spans="2:24" x14ac:dyDescent="0.2">
      <c r="B295" s="768" t="s">
        <v>96</v>
      </c>
      <c r="C295" s="769">
        <f t="shared" si="85"/>
        <v>11.346</v>
      </c>
      <c r="D295" s="769">
        <f t="shared" si="86"/>
        <v>14.291</v>
      </c>
      <c r="E295" s="769">
        <f t="shared" si="87"/>
        <v>14.689</v>
      </c>
      <c r="F295" s="769">
        <f t="shared" si="88"/>
        <v>12.756</v>
      </c>
      <c r="G295" s="769">
        <f t="shared" si="89"/>
        <v>14.311</v>
      </c>
      <c r="H295" s="769">
        <f t="shared" si="90"/>
        <v>15.614000000000001</v>
      </c>
      <c r="I295" s="769">
        <f t="shared" si="91"/>
        <v>17.649000000000001</v>
      </c>
      <c r="J295" s="769">
        <f t="shared" si="92"/>
        <v>17.395</v>
      </c>
      <c r="K295" s="769">
        <f t="shared" si="93"/>
        <v>15.914999999999999</v>
      </c>
      <c r="L295" s="769">
        <f t="shared" si="94"/>
        <v>13.510999999999999</v>
      </c>
      <c r="M295" s="770">
        <f t="shared" si="95"/>
        <v>10.271000000000001</v>
      </c>
      <c r="N295" s="723"/>
      <c r="O295" s="428"/>
      <c r="P295" s="428"/>
      <c r="Q295" s="428"/>
      <c r="R295" s="428"/>
      <c r="S295" s="428"/>
      <c r="T295" s="428"/>
      <c r="U295" s="428"/>
      <c r="V295" s="428"/>
      <c r="W295" s="428"/>
      <c r="X295" s="428"/>
    </row>
    <row r="296" spans="2:24" x14ac:dyDescent="0.2">
      <c r="B296" s="768" t="s">
        <v>97</v>
      </c>
      <c r="C296" s="769">
        <f t="shared" si="85"/>
        <v>14.202</v>
      </c>
      <c r="D296" s="769">
        <f t="shared" si="86"/>
        <v>16.809999999999999</v>
      </c>
      <c r="E296" s="769">
        <f t="shared" si="87"/>
        <v>19.882999999999999</v>
      </c>
      <c r="F296" s="769">
        <f t="shared" si="88"/>
        <v>19.751000000000001</v>
      </c>
      <c r="G296" s="769">
        <f t="shared" si="89"/>
        <v>18.789000000000001</v>
      </c>
      <c r="H296" s="769">
        <f t="shared" si="90"/>
        <v>17.021000000000001</v>
      </c>
      <c r="I296" s="769">
        <f t="shared" si="91"/>
        <v>14.613</v>
      </c>
      <c r="J296" s="769">
        <f t="shared" si="92"/>
        <v>12.936</v>
      </c>
      <c r="K296" s="769">
        <f t="shared" si="93"/>
        <v>11.074999999999999</v>
      </c>
      <c r="L296" s="769">
        <f t="shared" si="94"/>
        <v>9.1560000000000006</v>
      </c>
      <c r="M296" s="770">
        <f t="shared" si="95"/>
        <v>7.819</v>
      </c>
      <c r="N296" s="723"/>
      <c r="O296" s="428"/>
      <c r="P296" s="428"/>
      <c r="Q296" s="428"/>
      <c r="R296" s="428"/>
      <c r="S296" s="428"/>
      <c r="T296" s="428"/>
      <c r="U296" s="428"/>
      <c r="V296" s="428"/>
      <c r="W296" s="428"/>
      <c r="X296" s="428"/>
    </row>
    <row r="297" spans="2:24" x14ac:dyDescent="0.2">
      <c r="B297" s="768" t="s">
        <v>98</v>
      </c>
      <c r="C297" s="769">
        <f t="shared" si="85"/>
        <v>35.887</v>
      </c>
      <c r="D297" s="769">
        <f t="shared" si="86"/>
        <v>37.625999999999998</v>
      </c>
      <c r="E297" s="769">
        <f t="shared" si="87"/>
        <v>37.645000000000003</v>
      </c>
      <c r="F297" s="769">
        <f t="shared" si="88"/>
        <v>37.429000000000002</v>
      </c>
      <c r="G297" s="769">
        <f t="shared" si="89"/>
        <v>36.479999999999997</v>
      </c>
      <c r="H297" s="769">
        <f t="shared" si="90"/>
        <v>35.776000000000003</v>
      </c>
      <c r="I297" s="769">
        <f t="shared" si="91"/>
        <v>33.799999999999997</v>
      </c>
      <c r="J297" s="769">
        <f t="shared" si="92"/>
        <v>30.361000000000001</v>
      </c>
      <c r="K297" s="769">
        <f t="shared" si="93"/>
        <v>27.007999999999999</v>
      </c>
      <c r="L297" s="769">
        <f t="shared" si="94"/>
        <v>23.196999999999999</v>
      </c>
      <c r="M297" s="770">
        <f t="shared" si="95"/>
        <v>20.978000000000002</v>
      </c>
      <c r="N297" s="723"/>
      <c r="O297" s="428"/>
      <c r="P297" s="428"/>
      <c r="Q297" s="428"/>
      <c r="R297" s="428"/>
      <c r="S297" s="428"/>
      <c r="T297" s="428"/>
      <c r="U297" s="428"/>
      <c r="V297" s="428"/>
      <c r="W297" s="428"/>
      <c r="X297" s="428"/>
    </row>
    <row r="298" spans="2:24" x14ac:dyDescent="0.2">
      <c r="B298" s="768" t="s">
        <v>99</v>
      </c>
      <c r="C298" s="769">
        <f t="shared" si="85"/>
        <v>0</v>
      </c>
      <c r="D298" s="769">
        <f t="shared" si="86"/>
        <v>0</v>
      </c>
      <c r="E298" s="769">
        <f t="shared" si="87"/>
        <v>0</v>
      </c>
      <c r="F298" s="769">
        <f t="shared" si="88"/>
        <v>0</v>
      </c>
      <c r="G298" s="769">
        <f t="shared" si="89"/>
        <v>0</v>
      </c>
      <c r="H298" s="769">
        <f t="shared" si="90"/>
        <v>0</v>
      </c>
      <c r="I298" s="769">
        <f t="shared" si="91"/>
        <v>0</v>
      </c>
      <c r="J298" s="769">
        <f t="shared" si="92"/>
        <v>0</v>
      </c>
      <c r="K298" s="769">
        <f t="shared" si="93"/>
        <v>0</v>
      </c>
      <c r="L298" s="769">
        <f t="shared" si="94"/>
        <v>0</v>
      </c>
      <c r="M298" s="770">
        <f t="shared" si="95"/>
        <v>0</v>
      </c>
      <c r="N298" s="723"/>
      <c r="O298" s="428"/>
      <c r="P298" s="428"/>
      <c r="Q298" s="428"/>
      <c r="R298" s="428"/>
      <c r="S298" s="428"/>
      <c r="T298" s="428"/>
      <c r="U298" s="428"/>
      <c r="V298" s="428"/>
      <c r="W298" s="428"/>
      <c r="X298" s="428"/>
    </row>
    <row r="299" spans="2:24" x14ac:dyDescent="0.2">
      <c r="B299" s="768" t="s">
        <v>100</v>
      </c>
      <c r="C299" s="769">
        <f t="shared" si="85"/>
        <v>5.3209999999999997</v>
      </c>
      <c r="D299" s="769">
        <f t="shared" si="86"/>
        <v>6.63</v>
      </c>
      <c r="E299" s="769">
        <f t="shared" si="87"/>
        <v>6.8810000000000002</v>
      </c>
      <c r="F299" s="769">
        <f t="shared" si="88"/>
        <v>6.7270000000000003</v>
      </c>
      <c r="G299" s="769">
        <f t="shared" si="89"/>
        <v>6.6630000000000003</v>
      </c>
      <c r="H299" s="769">
        <f t="shared" si="90"/>
        <v>6.4809999999999999</v>
      </c>
      <c r="I299" s="769">
        <f t="shared" si="91"/>
        <v>6.0039999999999996</v>
      </c>
      <c r="J299" s="769">
        <f t="shared" si="92"/>
        <v>5.2270000000000003</v>
      </c>
      <c r="K299" s="769">
        <f t="shared" si="93"/>
        <v>4.6459999999999999</v>
      </c>
      <c r="L299" s="769">
        <f t="shared" si="94"/>
        <v>4.1029999999999998</v>
      </c>
      <c r="M299" s="770">
        <f t="shared" si="95"/>
        <v>3.1030000000000002</v>
      </c>
      <c r="N299" s="723"/>
      <c r="O299" s="428"/>
      <c r="P299" s="428"/>
      <c r="Q299" s="428"/>
      <c r="R299" s="428"/>
      <c r="S299" s="428"/>
      <c r="T299" s="428"/>
      <c r="U299" s="428"/>
      <c r="V299" s="428"/>
      <c r="W299" s="428"/>
      <c r="X299" s="428"/>
    </row>
    <row r="300" spans="2:24" x14ac:dyDescent="0.2">
      <c r="B300" s="768" t="s">
        <v>101</v>
      </c>
      <c r="C300" s="769">
        <f t="shared" si="85"/>
        <v>4.4219999999999997</v>
      </c>
      <c r="D300" s="769">
        <f t="shared" si="86"/>
        <v>5.8879999999999999</v>
      </c>
      <c r="E300" s="769">
        <f t="shared" si="87"/>
        <v>7.0860000000000003</v>
      </c>
      <c r="F300" s="769">
        <f t="shared" si="88"/>
        <v>7.76</v>
      </c>
      <c r="G300" s="769">
        <f t="shared" si="89"/>
        <v>8.141</v>
      </c>
      <c r="H300" s="769">
        <f t="shared" si="90"/>
        <v>8.2880000000000003</v>
      </c>
      <c r="I300" s="769">
        <f t="shared" si="91"/>
        <v>8.1669999999999998</v>
      </c>
      <c r="J300" s="769">
        <f t="shared" si="92"/>
        <v>7.8890000000000002</v>
      </c>
      <c r="K300" s="769">
        <f t="shared" si="93"/>
        <v>7.585</v>
      </c>
      <c r="L300" s="769">
        <f t="shared" si="94"/>
        <v>7.0250000000000004</v>
      </c>
      <c r="M300" s="770">
        <f t="shared" si="95"/>
        <v>6.5229999999999997</v>
      </c>
      <c r="N300" s="723"/>
      <c r="O300" s="428"/>
      <c r="P300" s="428"/>
      <c r="Q300" s="428"/>
      <c r="R300" s="428"/>
      <c r="S300" s="428"/>
      <c r="T300" s="428"/>
      <c r="U300" s="428"/>
      <c r="V300" s="428"/>
      <c r="W300" s="428"/>
      <c r="X300" s="428"/>
    </row>
    <row r="301" spans="2:24" x14ac:dyDescent="0.2">
      <c r="B301" s="768" t="s">
        <v>102</v>
      </c>
      <c r="C301" s="769">
        <f t="shared" si="85"/>
        <v>15.135999999999999</v>
      </c>
      <c r="D301" s="769">
        <f t="shared" si="86"/>
        <v>14.875</v>
      </c>
      <c r="E301" s="769">
        <f t="shared" si="87"/>
        <v>14.106999999999999</v>
      </c>
      <c r="F301" s="769">
        <f t="shared" si="88"/>
        <v>13.441000000000001</v>
      </c>
      <c r="G301" s="769">
        <f t="shared" si="89"/>
        <v>12.521000000000001</v>
      </c>
      <c r="H301" s="769">
        <f t="shared" si="90"/>
        <v>12.771000000000001</v>
      </c>
      <c r="I301" s="769">
        <f t="shared" si="91"/>
        <v>13.013</v>
      </c>
      <c r="J301" s="769">
        <f t="shared" si="92"/>
        <v>11.869</v>
      </c>
      <c r="K301" s="769">
        <f t="shared" si="93"/>
        <v>10.465999999999999</v>
      </c>
      <c r="L301" s="769">
        <f t="shared" si="94"/>
        <v>9.2669999999999995</v>
      </c>
      <c r="M301" s="770">
        <f t="shared" si="95"/>
        <v>8.2110000000000003</v>
      </c>
      <c r="N301" s="723"/>
      <c r="O301" s="428"/>
      <c r="P301" s="428"/>
      <c r="Q301" s="428"/>
      <c r="R301" s="428"/>
      <c r="S301" s="428"/>
      <c r="T301" s="428"/>
      <c r="U301" s="428"/>
      <c r="V301" s="428"/>
      <c r="W301" s="428"/>
      <c r="X301" s="428"/>
    </row>
    <row r="302" spans="2:24" x14ac:dyDescent="0.2">
      <c r="B302" s="768" t="s">
        <v>103</v>
      </c>
      <c r="C302" s="769">
        <f t="shared" si="85"/>
        <v>8.7370000000000001</v>
      </c>
      <c r="D302" s="769">
        <f t="shared" si="86"/>
        <v>10.226000000000001</v>
      </c>
      <c r="E302" s="769">
        <f t="shared" si="87"/>
        <v>11.537000000000001</v>
      </c>
      <c r="F302" s="769">
        <f t="shared" si="88"/>
        <v>12.083</v>
      </c>
      <c r="G302" s="769">
        <f t="shared" si="89"/>
        <v>12.422000000000001</v>
      </c>
      <c r="H302" s="769">
        <f t="shared" si="90"/>
        <v>12.364000000000001</v>
      </c>
      <c r="I302" s="769">
        <f t="shared" si="91"/>
        <v>11.936999999999999</v>
      </c>
      <c r="J302" s="769">
        <f t="shared" si="92"/>
        <v>11.273999999999999</v>
      </c>
      <c r="K302" s="769">
        <f t="shared" si="93"/>
        <v>10.629</v>
      </c>
      <c r="L302" s="769">
        <f t="shared" si="94"/>
        <v>9.9540000000000006</v>
      </c>
      <c r="M302" s="770">
        <f t="shared" si="95"/>
        <v>9.282</v>
      </c>
      <c r="N302" s="723"/>
      <c r="O302" s="428"/>
      <c r="P302" s="428"/>
      <c r="Q302" s="428"/>
      <c r="R302" s="428"/>
      <c r="S302" s="428"/>
      <c r="T302" s="428"/>
      <c r="U302" s="428"/>
      <c r="V302" s="428"/>
      <c r="W302" s="428"/>
      <c r="X302" s="428"/>
    </row>
    <row r="303" spans="2:24" ht="13.5" thickBot="1" x14ac:dyDescent="0.25">
      <c r="B303" s="771" t="s">
        <v>104</v>
      </c>
      <c r="C303" s="772">
        <f t="shared" si="85"/>
        <v>10.808999999999999</v>
      </c>
      <c r="D303" s="772">
        <f t="shared" si="86"/>
        <v>15.022</v>
      </c>
      <c r="E303" s="772">
        <f t="shared" si="87"/>
        <v>21.088999999999999</v>
      </c>
      <c r="F303" s="772">
        <f t="shared" si="88"/>
        <v>23.077000000000002</v>
      </c>
      <c r="G303" s="772">
        <f t="shared" si="89"/>
        <v>23.728999999999999</v>
      </c>
      <c r="H303" s="772">
        <f t="shared" si="90"/>
        <v>23.76</v>
      </c>
      <c r="I303" s="772">
        <f t="shared" si="91"/>
        <v>22.882000000000001</v>
      </c>
      <c r="J303" s="772">
        <f t="shared" si="92"/>
        <v>21.904</v>
      </c>
      <c r="K303" s="772">
        <f t="shared" si="93"/>
        <v>20.491</v>
      </c>
      <c r="L303" s="772">
        <f t="shared" si="94"/>
        <v>19.346</v>
      </c>
      <c r="M303" s="773">
        <f t="shared" si="95"/>
        <v>18.201000000000001</v>
      </c>
      <c r="N303" s="723"/>
      <c r="O303" s="428"/>
      <c r="P303" s="428"/>
      <c r="Q303" s="428"/>
      <c r="R303" s="428"/>
      <c r="S303" s="428"/>
      <c r="T303" s="428"/>
      <c r="U303" s="428"/>
      <c r="V303" s="428"/>
      <c r="W303" s="428"/>
      <c r="X303" s="428"/>
    </row>
    <row r="304" spans="2:24" x14ac:dyDescent="0.2">
      <c r="B304" s="428"/>
      <c r="C304" s="428"/>
      <c r="D304" s="428"/>
      <c r="E304" s="428"/>
      <c r="F304" s="428"/>
      <c r="G304" s="428"/>
      <c r="H304" s="428"/>
      <c r="I304" s="428"/>
      <c r="J304" s="428"/>
      <c r="K304" s="428"/>
      <c r="L304" s="428"/>
      <c r="M304" s="428"/>
      <c r="N304" s="428"/>
      <c r="O304" s="428"/>
      <c r="P304" s="428"/>
      <c r="Q304" s="428"/>
      <c r="R304" s="428"/>
      <c r="S304" s="428"/>
      <c r="T304" s="428"/>
      <c r="U304" s="428"/>
      <c r="V304" s="428"/>
      <c r="W304" s="428"/>
      <c r="X304" s="428"/>
    </row>
    <row r="305" spans="2:24" x14ac:dyDescent="0.2">
      <c r="B305" s="428"/>
      <c r="C305" s="428"/>
      <c r="D305" s="428"/>
      <c r="E305" s="428"/>
      <c r="F305" s="428"/>
      <c r="G305" s="428"/>
      <c r="H305" s="428"/>
      <c r="I305" s="428"/>
      <c r="J305" s="428"/>
      <c r="K305" s="428"/>
      <c r="L305" s="428"/>
      <c r="M305" s="428"/>
      <c r="N305" s="428"/>
      <c r="O305" s="428"/>
      <c r="P305" s="428"/>
      <c r="Q305" s="428"/>
      <c r="R305" s="428"/>
      <c r="S305" s="428"/>
      <c r="T305" s="428"/>
      <c r="U305" s="428"/>
      <c r="V305" s="428"/>
      <c r="W305" s="428"/>
      <c r="X305" s="428"/>
    </row>
    <row r="306" spans="2:24" x14ac:dyDescent="0.2">
      <c r="B306" s="847" t="s">
        <v>750</v>
      </c>
      <c r="C306" s="758" t="s">
        <v>331</v>
      </c>
      <c r="D306" s="758" t="s">
        <v>222</v>
      </c>
      <c r="E306" s="758" t="s">
        <v>225</v>
      </c>
      <c r="F306" s="758" t="s">
        <v>226</v>
      </c>
      <c r="G306" s="758" t="s">
        <v>227</v>
      </c>
      <c r="H306" s="758" t="s">
        <v>228</v>
      </c>
      <c r="I306" s="758" t="s">
        <v>332</v>
      </c>
      <c r="J306" s="758" t="s">
        <v>333</v>
      </c>
      <c r="K306" s="758" t="s">
        <v>231</v>
      </c>
      <c r="L306" s="758" t="s">
        <v>232</v>
      </c>
      <c r="M306" s="758" t="s">
        <v>233</v>
      </c>
      <c r="N306" s="782"/>
      <c r="O306" s="428"/>
      <c r="P306" s="428"/>
      <c r="Q306" s="428"/>
      <c r="R306" s="428"/>
      <c r="S306" s="428"/>
      <c r="T306" s="428"/>
      <c r="U306" s="428"/>
      <c r="V306" s="428"/>
      <c r="W306" s="428"/>
      <c r="X306" s="428"/>
    </row>
    <row r="307" spans="2:24" x14ac:dyDescent="0.2">
      <c r="B307" s="848"/>
      <c r="C307" s="760" t="s">
        <v>486</v>
      </c>
      <c r="D307" s="760" t="s">
        <v>486</v>
      </c>
      <c r="E307" s="760" t="s">
        <v>486</v>
      </c>
      <c r="F307" s="760" t="s">
        <v>486</v>
      </c>
      <c r="G307" s="760" t="s">
        <v>486</v>
      </c>
      <c r="H307" s="760" t="s">
        <v>486</v>
      </c>
      <c r="I307" s="760" t="s">
        <v>486</v>
      </c>
      <c r="J307" s="760" t="s">
        <v>486</v>
      </c>
      <c r="K307" s="760" t="s">
        <v>486</v>
      </c>
      <c r="L307" s="760" t="s">
        <v>486</v>
      </c>
      <c r="M307" s="783" t="s">
        <v>486</v>
      </c>
      <c r="N307" s="784"/>
      <c r="O307" s="428"/>
      <c r="P307" s="428"/>
      <c r="Q307" s="428"/>
      <c r="R307" s="428"/>
      <c r="S307" s="428"/>
      <c r="T307" s="428"/>
      <c r="U307" s="428"/>
      <c r="V307" s="428"/>
      <c r="W307" s="428"/>
      <c r="X307" s="428"/>
    </row>
    <row r="308" spans="2:24" ht="41.25" thickBot="1" x14ac:dyDescent="0.25">
      <c r="B308" s="849"/>
      <c r="C308" s="762" t="s">
        <v>749</v>
      </c>
      <c r="D308" s="762" t="s">
        <v>749</v>
      </c>
      <c r="E308" s="762" t="s">
        <v>749</v>
      </c>
      <c r="F308" s="762" t="s">
        <v>749</v>
      </c>
      <c r="G308" s="762" t="s">
        <v>749</v>
      </c>
      <c r="H308" s="762" t="s">
        <v>749</v>
      </c>
      <c r="I308" s="762" t="s">
        <v>749</v>
      </c>
      <c r="J308" s="762" t="s">
        <v>749</v>
      </c>
      <c r="K308" s="762" t="s">
        <v>749</v>
      </c>
      <c r="L308" s="762" t="s">
        <v>749</v>
      </c>
      <c r="M308" s="762" t="s">
        <v>749</v>
      </c>
      <c r="N308" s="785"/>
      <c r="O308" s="428"/>
      <c r="P308" s="428"/>
      <c r="Q308" s="428"/>
      <c r="R308" s="428"/>
      <c r="S308" s="428"/>
      <c r="T308" s="428"/>
      <c r="U308" s="428"/>
      <c r="V308" s="428"/>
      <c r="W308" s="428"/>
      <c r="X308" s="428"/>
    </row>
    <row r="309" spans="2:24" ht="25.5" x14ac:dyDescent="0.2">
      <c r="B309" s="786" t="s">
        <v>105</v>
      </c>
      <c r="C309" s="787">
        <f t="shared" ref="C309:C320" si="96">SUM(C258,C275)</f>
        <v>167.00800000000001</v>
      </c>
      <c r="D309" s="787">
        <f t="shared" ref="D309:D320" si="97">SUM(D258,E275)</f>
        <v>183.559</v>
      </c>
      <c r="E309" s="787">
        <f t="shared" ref="E309:E320" si="98">SUM(E258,G275)</f>
        <v>195.768</v>
      </c>
      <c r="F309" s="787">
        <f t="shared" ref="F309:F320" si="99">SUM(F258,I275)</f>
        <v>197.83600000000001</v>
      </c>
      <c r="G309" s="787">
        <f t="shared" ref="G309:G320" si="100">SUM(G258,K275)</f>
        <v>197.113</v>
      </c>
      <c r="H309" s="787">
        <f t="shared" ref="H309:H320" si="101">SUM(H258,M275)</f>
        <v>194.40099999999998</v>
      </c>
      <c r="I309" s="787">
        <f t="shared" ref="I309:I320" si="102">SUM(I258,O275)</f>
        <v>191.06800000000001</v>
      </c>
      <c r="J309" s="787">
        <f t="shared" ref="J309:J320" si="103">SUM(J258,Q275)</f>
        <v>181.87</v>
      </c>
      <c r="K309" s="787">
        <f t="shared" ref="K309:K320" si="104">SUM(K258,S275)</f>
        <v>170.07999999999998</v>
      </c>
      <c r="L309" s="787">
        <f t="shared" ref="L309:L320" si="105">SUM(L258,U275)</f>
        <v>159.149</v>
      </c>
      <c r="M309" s="788">
        <f t="shared" ref="M309:M320" si="106">SUM(M258,W275)</f>
        <v>148.41300000000001</v>
      </c>
      <c r="N309" s="720"/>
      <c r="O309" s="428"/>
      <c r="P309" s="428"/>
      <c r="Q309" s="428"/>
      <c r="R309" s="428"/>
      <c r="S309" s="428"/>
      <c r="T309" s="428"/>
      <c r="U309" s="428"/>
      <c r="V309" s="428"/>
      <c r="W309" s="428"/>
      <c r="X309" s="428"/>
    </row>
    <row r="310" spans="2:24" x14ac:dyDescent="0.2">
      <c r="B310" s="768" t="s">
        <v>94</v>
      </c>
      <c r="C310" s="769">
        <f t="shared" si="96"/>
        <v>41.378</v>
      </c>
      <c r="D310" s="769">
        <f t="shared" si="97"/>
        <v>38.018000000000001</v>
      </c>
      <c r="E310" s="769">
        <f t="shared" si="98"/>
        <v>36.238</v>
      </c>
      <c r="F310" s="769">
        <f t="shared" si="99"/>
        <v>36.923999999999999</v>
      </c>
      <c r="G310" s="769">
        <f t="shared" si="100"/>
        <v>36.655999999999999</v>
      </c>
      <c r="H310" s="769">
        <f t="shared" si="101"/>
        <v>36.54</v>
      </c>
      <c r="I310" s="769">
        <f t="shared" si="102"/>
        <v>38.559000000000005</v>
      </c>
      <c r="J310" s="769">
        <f t="shared" si="103"/>
        <v>40.366</v>
      </c>
      <c r="K310" s="769">
        <f t="shared" si="104"/>
        <v>41.140999999999998</v>
      </c>
      <c r="L310" s="769">
        <f t="shared" si="105"/>
        <v>42.006</v>
      </c>
      <c r="M310" s="770">
        <f t="shared" si="106"/>
        <v>42.859000000000002</v>
      </c>
      <c r="N310" s="723"/>
      <c r="O310" s="428"/>
      <c r="P310" s="428"/>
      <c r="Q310" s="428"/>
      <c r="R310" s="428"/>
      <c r="S310" s="428"/>
      <c r="T310" s="428"/>
      <c r="U310" s="428"/>
      <c r="V310" s="428"/>
      <c r="W310" s="428"/>
      <c r="X310" s="428"/>
    </row>
    <row r="311" spans="2:24" x14ac:dyDescent="0.2">
      <c r="B311" s="768" t="s">
        <v>95</v>
      </c>
      <c r="C311" s="769">
        <f t="shared" si="96"/>
        <v>15.2</v>
      </c>
      <c r="D311" s="769">
        <f t="shared" si="97"/>
        <v>18.608999999999998</v>
      </c>
      <c r="E311" s="769">
        <f t="shared" si="98"/>
        <v>20.073999999999998</v>
      </c>
      <c r="F311" s="769">
        <f t="shared" si="99"/>
        <v>20.231999999999999</v>
      </c>
      <c r="G311" s="769">
        <f t="shared" si="100"/>
        <v>19.422000000000001</v>
      </c>
      <c r="H311" s="769">
        <f t="shared" si="101"/>
        <v>18.488999999999997</v>
      </c>
      <c r="I311" s="769">
        <f t="shared" si="102"/>
        <v>17.943000000000001</v>
      </c>
      <c r="J311" s="769">
        <f t="shared" si="103"/>
        <v>16.896000000000001</v>
      </c>
      <c r="K311" s="769">
        <f t="shared" si="104"/>
        <v>16.225999999999999</v>
      </c>
      <c r="L311" s="769">
        <f t="shared" si="105"/>
        <v>17.341000000000001</v>
      </c>
      <c r="M311" s="770">
        <f t="shared" si="106"/>
        <v>17.43</v>
      </c>
      <c r="N311" s="723"/>
      <c r="O311" s="428"/>
      <c r="P311" s="428"/>
      <c r="Q311" s="428"/>
      <c r="R311" s="428"/>
      <c r="S311" s="428"/>
      <c r="T311" s="428"/>
      <c r="U311" s="428"/>
      <c r="V311" s="428"/>
      <c r="W311" s="428"/>
      <c r="X311" s="428"/>
    </row>
    <row r="312" spans="2:24" x14ac:dyDescent="0.2">
      <c r="B312" s="768" t="s">
        <v>96</v>
      </c>
      <c r="C312" s="769">
        <f t="shared" si="96"/>
        <v>11.451000000000001</v>
      </c>
      <c r="D312" s="769">
        <f t="shared" si="97"/>
        <v>14.381</v>
      </c>
      <c r="E312" s="769">
        <f t="shared" si="98"/>
        <v>14.768000000000001</v>
      </c>
      <c r="F312" s="769">
        <f t="shared" si="99"/>
        <v>12.83</v>
      </c>
      <c r="G312" s="769">
        <f t="shared" si="100"/>
        <v>14.382</v>
      </c>
      <c r="H312" s="769">
        <f t="shared" si="101"/>
        <v>15.681000000000001</v>
      </c>
      <c r="I312" s="769">
        <f t="shared" si="102"/>
        <v>17.719000000000001</v>
      </c>
      <c r="J312" s="769">
        <f t="shared" si="103"/>
        <v>17.463000000000001</v>
      </c>
      <c r="K312" s="769">
        <f t="shared" si="104"/>
        <v>15.975999999999999</v>
      </c>
      <c r="L312" s="769">
        <f t="shared" si="105"/>
        <v>13.568999999999999</v>
      </c>
      <c r="M312" s="770">
        <f t="shared" si="106"/>
        <v>10.324000000000002</v>
      </c>
      <c r="N312" s="723"/>
      <c r="O312" s="428"/>
      <c r="P312" s="428"/>
      <c r="Q312" s="428"/>
      <c r="R312" s="428"/>
      <c r="S312" s="428"/>
      <c r="T312" s="428"/>
      <c r="U312" s="428"/>
      <c r="V312" s="428"/>
      <c r="W312" s="428"/>
      <c r="X312" s="428"/>
    </row>
    <row r="313" spans="2:24" x14ac:dyDescent="0.2">
      <c r="B313" s="768" t="s">
        <v>97</v>
      </c>
      <c r="C313" s="769">
        <f t="shared" si="96"/>
        <v>14.486000000000001</v>
      </c>
      <c r="D313" s="769">
        <f t="shared" si="97"/>
        <v>17.081</v>
      </c>
      <c r="E313" s="769">
        <f t="shared" si="98"/>
        <v>20.16</v>
      </c>
      <c r="F313" s="769">
        <f t="shared" si="99"/>
        <v>20.054000000000002</v>
      </c>
      <c r="G313" s="769">
        <f t="shared" si="100"/>
        <v>19.094000000000001</v>
      </c>
      <c r="H313" s="769">
        <f t="shared" si="101"/>
        <v>17.297000000000001</v>
      </c>
      <c r="I313" s="769">
        <f t="shared" si="102"/>
        <v>14.857999999999999</v>
      </c>
      <c r="J313" s="769">
        <f t="shared" si="103"/>
        <v>13.15</v>
      </c>
      <c r="K313" s="769">
        <f t="shared" si="104"/>
        <v>11.255999999999998</v>
      </c>
      <c r="L313" s="769">
        <f t="shared" si="105"/>
        <v>9.3109999999999999</v>
      </c>
      <c r="M313" s="770">
        <f t="shared" si="106"/>
        <v>7.9530000000000003</v>
      </c>
      <c r="N313" s="723"/>
      <c r="O313" s="428"/>
      <c r="P313" s="428"/>
      <c r="Q313" s="428"/>
      <c r="R313" s="428"/>
      <c r="S313" s="428"/>
      <c r="T313" s="428"/>
      <c r="U313" s="428"/>
      <c r="V313" s="428"/>
      <c r="W313" s="428"/>
      <c r="X313" s="428"/>
    </row>
    <row r="314" spans="2:24" x14ac:dyDescent="0.2">
      <c r="B314" s="768" t="s">
        <v>98</v>
      </c>
      <c r="C314" s="769">
        <f t="shared" si="96"/>
        <v>37.233000000000004</v>
      </c>
      <c r="D314" s="769">
        <f t="shared" si="97"/>
        <v>39.271999999999998</v>
      </c>
      <c r="E314" s="769">
        <f t="shared" si="98"/>
        <v>39.678000000000004</v>
      </c>
      <c r="F314" s="769">
        <f t="shared" si="99"/>
        <v>40.115000000000002</v>
      </c>
      <c r="G314" s="769">
        <f t="shared" si="100"/>
        <v>39.309999999999995</v>
      </c>
      <c r="H314" s="769">
        <f t="shared" si="101"/>
        <v>38.527000000000001</v>
      </c>
      <c r="I314" s="769">
        <f t="shared" si="102"/>
        <v>36.453999999999994</v>
      </c>
      <c r="J314" s="769">
        <f t="shared" si="103"/>
        <v>32.861000000000004</v>
      </c>
      <c r="K314" s="769">
        <f t="shared" si="104"/>
        <v>29.326999999999998</v>
      </c>
      <c r="L314" s="769">
        <f t="shared" si="105"/>
        <v>25.276</v>
      </c>
      <c r="M314" s="770">
        <f t="shared" si="106"/>
        <v>22.8</v>
      </c>
      <c r="N314" s="723"/>
      <c r="O314" s="428"/>
      <c r="P314" s="428"/>
      <c r="Q314" s="428"/>
      <c r="R314" s="428"/>
      <c r="S314" s="428"/>
      <c r="T314" s="428"/>
      <c r="U314" s="428"/>
      <c r="V314" s="428"/>
      <c r="W314" s="428"/>
      <c r="X314" s="428"/>
    </row>
    <row r="315" spans="2:24" x14ac:dyDescent="0.2">
      <c r="B315" s="768" t="s">
        <v>99</v>
      </c>
      <c r="C315" s="769">
        <f t="shared" si="96"/>
        <v>0</v>
      </c>
      <c r="D315" s="769">
        <f t="shared" si="97"/>
        <v>0</v>
      </c>
      <c r="E315" s="769">
        <f t="shared" si="98"/>
        <v>0</v>
      </c>
      <c r="F315" s="769">
        <f t="shared" si="99"/>
        <v>0</v>
      </c>
      <c r="G315" s="769">
        <f t="shared" si="100"/>
        <v>0</v>
      </c>
      <c r="H315" s="769">
        <f t="shared" si="101"/>
        <v>0</v>
      </c>
      <c r="I315" s="769">
        <f t="shared" si="102"/>
        <v>0</v>
      </c>
      <c r="J315" s="769">
        <f t="shared" si="103"/>
        <v>0</v>
      </c>
      <c r="K315" s="769">
        <f t="shared" si="104"/>
        <v>0</v>
      </c>
      <c r="L315" s="769">
        <f t="shared" si="105"/>
        <v>0</v>
      </c>
      <c r="M315" s="770">
        <f t="shared" si="106"/>
        <v>0</v>
      </c>
      <c r="N315" s="723"/>
      <c r="O315" s="428"/>
      <c r="P315" s="428"/>
      <c r="Q315" s="428"/>
      <c r="R315" s="428"/>
      <c r="S315" s="428"/>
      <c r="T315" s="428"/>
      <c r="U315" s="428"/>
      <c r="V315" s="428"/>
      <c r="W315" s="428"/>
      <c r="X315" s="428"/>
    </row>
    <row r="316" spans="2:24" x14ac:dyDescent="0.2">
      <c r="B316" s="768" t="s">
        <v>100</v>
      </c>
      <c r="C316" s="769">
        <f t="shared" si="96"/>
        <v>5.6479999999999997</v>
      </c>
      <c r="D316" s="769">
        <f t="shared" si="97"/>
        <v>6.9089999999999998</v>
      </c>
      <c r="E316" s="769">
        <f t="shared" si="98"/>
        <v>7.1189999999999998</v>
      </c>
      <c r="F316" s="769">
        <f t="shared" si="99"/>
        <v>6.931</v>
      </c>
      <c r="G316" s="769">
        <f t="shared" si="100"/>
        <v>6.84</v>
      </c>
      <c r="H316" s="769">
        <f t="shared" si="101"/>
        <v>6.6360000000000001</v>
      </c>
      <c r="I316" s="769">
        <f t="shared" si="102"/>
        <v>6.1389999999999993</v>
      </c>
      <c r="J316" s="769">
        <f t="shared" si="103"/>
        <v>5.3440000000000003</v>
      </c>
      <c r="K316" s="769">
        <f t="shared" si="104"/>
        <v>4.7480000000000002</v>
      </c>
      <c r="L316" s="769">
        <f t="shared" si="105"/>
        <v>4.1929999999999996</v>
      </c>
      <c r="M316" s="770">
        <f t="shared" si="106"/>
        <v>3.1820000000000004</v>
      </c>
      <c r="N316" s="723"/>
      <c r="O316" s="428"/>
      <c r="P316" s="428"/>
      <c r="Q316" s="428"/>
      <c r="R316" s="428"/>
      <c r="S316" s="428"/>
      <c r="T316" s="428"/>
      <c r="U316" s="428"/>
      <c r="V316" s="428"/>
      <c r="W316" s="428"/>
      <c r="X316" s="428"/>
    </row>
    <row r="317" spans="2:24" x14ac:dyDescent="0.2">
      <c r="B317" s="768" t="s">
        <v>101</v>
      </c>
      <c r="C317" s="769">
        <f t="shared" si="96"/>
        <v>4.4219999999999997</v>
      </c>
      <c r="D317" s="769">
        <f t="shared" si="97"/>
        <v>5.8879999999999999</v>
      </c>
      <c r="E317" s="769">
        <f t="shared" si="98"/>
        <v>7.0860000000000003</v>
      </c>
      <c r="F317" s="769">
        <f t="shared" si="99"/>
        <v>7.76</v>
      </c>
      <c r="G317" s="769">
        <f t="shared" si="100"/>
        <v>8.141</v>
      </c>
      <c r="H317" s="769">
        <f t="shared" si="101"/>
        <v>8.2880000000000003</v>
      </c>
      <c r="I317" s="769">
        <f t="shared" si="102"/>
        <v>8.1669999999999998</v>
      </c>
      <c r="J317" s="769">
        <f t="shared" si="103"/>
        <v>7.8890000000000002</v>
      </c>
      <c r="K317" s="769">
        <f t="shared" si="104"/>
        <v>7.585</v>
      </c>
      <c r="L317" s="769">
        <f t="shared" si="105"/>
        <v>7.0250000000000004</v>
      </c>
      <c r="M317" s="770">
        <f t="shared" si="106"/>
        <v>6.5229999999999997</v>
      </c>
      <c r="N317" s="723"/>
      <c r="O317" s="428"/>
      <c r="P317" s="428"/>
      <c r="Q317" s="428"/>
      <c r="R317" s="428"/>
      <c r="S317" s="428"/>
      <c r="T317" s="428"/>
      <c r="U317" s="428"/>
      <c r="V317" s="428"/>
      <c r="W317" s="428"/>
      <c r="X317" s="428"/>
    </row>
    <row r="318" spans="2:24" x14ac:dyDescent="0.2">
      <c r="B318" s="768" t="s">
        <v>102</v>
      </c>
      <c r="C318" s="769">
        <f t="shared" si="96"/>
        <v>15.194999999999999</v>
      </c>
      <c r="D318" s="769">
        <f t="shared" si="97"/>
        <v>14.93</v>
      </c>
      <c r="E318" s="769">
        <f t="shared" si="98"/>
        <v>14.164999999999999</v>
      </c>
      <c r="F318" s="769">
        <f t="shared" si="99"/>
        <v>13.508000000000001</v>
      </c>
      <c r="G318" s="769">
        <f t="shared" si="100"/>
        <v>12.599</v>
      </c>
      <c r="H318" s="769">
        <f t="shared" si="101"/>
        <v>12.846</v>
      </c>
      <c r="I318" s="769">
        <f t="shared" si="102"/>
        <v>13.081</v>
      </c>
      <c r="J318" s="769">
        <f t="shared" si="103"/>
        <v>11.940999999999999</v>
      </c>
      <c r="K318" s="769">
        <f t="shared" si="104"/>
        <v>10.527999999999999</v>
      </c>
      <c r="L318" s="769">
        <f t="shared" si="105"/>
        <v>9.3189999999999991</v>
      </c>
      <c r="M318" s="770">
        <f t="shared" si="106"/>
        <v>8.2569999999999997</v>
      </c>
      <c r="N318" s="723"/>
      <c r="O318" s="428"/>
      <c r="P318" s="428"/>
      <c r="Q318" s="428"/>
      <c r="R318" s="428"/>
      <c r="S318" s="428"/>
      <c r="T318" s="428"/>
      <c r="U318" s="428"/>
      <c r="V318" s="428"/>
      <c r="W318" s="428"/>
      <c r="X318" s="428"/>
    </row>
    <row r="319" spans="2:24" x14ac:dyDescent="0.2">
      <c r="B319" s="768" t="s">
        <v>103</v>
      </c>
      <c r="C319" s="769">
        <f t="shared" si="96"/>
        <v>8.7370000000000001</v>
      </c>
      <c r="D319" s="769">
        <f t="shared" si="97"/>
        <v>10.226000000000001</v>
      </c>
      <c r="E319" s="769">
        <f t="shared" si="98"/>
        <v>11.539000000000001</v>
      </c>
      <c r="F319" s="769">
        <f t="shared" si="99"/>
        <v>12.086</v>
      </c>
      <c r="G319" s="769">
        <f t="shared" si="100"/>
        <v>12.427000000000001</v>
      </c>
      <c r="H319" s="769">
        <f t="shared" si="101"/>
        <v>12.370000000000001</v>
      </c>
      <c r="I319" s="769">
        <f t="shared" si="102"/>
        <v>11.943999999999999</v>
      </c>
      <c r="J319" s="769">
        <f t="shared" si="103"/>
        <v>11.280999999999999</v>
      </c>
      <c r="K319" s="769">
        <f t="shared" si="104"/>
        <v>10.635999999999999</v>
      </c>
      <c r="L319" s="769">
        <f t="shared" si="105"/>
        <v>9.9610000000000003</v>
      </c>
      <c r="M319" s="770">
        <f t="shared" si="106"/>
        <v>9.2889999999999997</v>
      </c>
      <c r="N319" s="723"/>
      <c r="O319" s="428"/>
      <c r="P319" s="428"/>
      <c r="Q319" s="428"/>
      <c r="R319" s="428"/>
      <c r="S319" s="428"/>
      <c r="T319" s="428"/>
      <c r="U319" s="428"/>
      <c r="V319" s="428"/>
      <c r="W319" s="428"/>
      <c r="X319" s="428"/>
    </row>
    <row r="320" spans="2:24" ht="13.5" thickBot="1" x14ac:dyDescent="0.25">
      <c r="B320" s="771" t="s">
        <v>104</v>
      </c>
      <c r="C320" s="772">
        <f t="shared" si="96"/>
        <v>13.224</v>
      </c>
      <c r="D320" s="772">
        <f t="shared" si="97"/>
        <v>17.998000000000001</v>
      </c>
      <c r="E320" s="772">
        <f t="shared" si="98"/>
        <v>24.503</v>
      </c>
      <c r="F320" s="772">
        <f t="shared" si="99"/>
        <v>26.867000000000001</v>
      </c>
      <c r="G320" s="772">
        <f t="shared" si="100"/>
        <v>27.506</v>
      </c>
      <c r="H320" s="772">
        <f t="shared" si="101"/>
        <v>27.078000000000003</v>
      </c>
      <c r="I320" s="772">
        <f t="shared" si="102"/>
        <v>25.717000000000002</v>
      </c>
      <c r="J320" s="772">
        <f t="shared" si="103"/>
        <v>24.28</v>
      </c>
      <c r="K320" s="772">
        <f t="shared" si="104"/>
        <v>22.463000000000001</v>
      </c>
      <c r="L320" s="772">
        <f t="shared" si="105"/>
        <v>21.012</v>
      </c>
      <c r="M320" s="773">
        <f t="shared" si="106"/>
        <v>19.681000000000001</v>
      </c>
      <c r="N320" s="723"/>
      <c r="O320" s="428"/>
      <c r="P320" s="428"/>
      <c r="Q320" s="428"/>
      <c r="R320" s="428"/>
      <c r="S320" s="428"/>
      <c r="T320" s="428"/>
      <c r="U320" s="428"/>
      <c r="V320" s="428"/>
      <c r="W320" s="428"/>
      <c r="X320" s="428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K80:L80"/>
    <mergeCell ref="M80:N80"/>
    <mergeCell ref="O80:P80"/>
    <mergeCell ref="Q80:R80"/>
    <mergeCell ref="S80:T80"/>
    <mergeCell ref="B80:B82"/>
    <mergeCell ref="C80:D80"/>
    <mergeCell ref="E80:F80"/>
    <mergeCell ref="G80:H80"/>
    <mergeCell ref="I80:J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63:B65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71" t="s">
        <v>269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72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13 data'!$C$24</f>
        <v>3.0699999999999998E-2</v>
      </c>
      <c r="D8" s="646">
        <f>'Section 13 data'!$D$24</f>
        <v>0.9694299999999999</v>
      </c>
      <c r="E8" s="201">
        <f>'Section 13 data'!$E$24</f>
        <v>20.309999999999999</v>
      </c>
      <c r="F8" s="647">
        <f>SUM(C8,D8)</f>
        <v>1.00013</v>
      </c>
    </row>
    <row r="9" spans="2:6" ht="15" customHeight="1" x14ac:dyDescent="0.2">
      <c r="B9" s="95" t="s">
        <v>341</v>
      </c>
      <c r="C9" s="645">
        <f>'Section 13 data'!$C$25</f>
        <v>1.7780000000000001E-2</v>
      </c>
      <c r="D9" s="646">
        <f>'Section 13 data'!$D$25</f>
        <v>0.12637999999999999</v>
      </c>
      <c r="E9" s="201">
        <f>'Section 13 data'!$E$25</f>
        <v>38.630000000000003</v>
      </c>
      <c r="F9" s="647">
        <f t="shared" ref="F9:F17" si="0">SUM(C9,D9)</f>
        <v>0.14415999999999998</v>
      </c>
    </row>
    <row r="10" spans="2:6" ht="15" customHeight="1" x14ac:dyDescent="0.2">
      <c r="B10" s="96" t="s">
        <v>342</v>
      </c>
      <c r="C10" s="645">
        <f>'Section 13 data'!$C$26</f>
        <v>5.2420000000000001E-2</v>
      </c>
      <c r="D10" s="646">
        <f>'Section 13 data'!$D$26</f>
        <v>0.46486</v>
      </c>
      <c r="E10" s="201">
        <f>'Section 13 data'!$E$26</f>
        <v>39.5</v>
      </c>
      <c r="F10" s="647">
        <f t="shared" si="0"/>
        <v>0.51727999999999996</v>
      </c>
    </row>
    <row r="11" spans="2:6" ht="15" customHeight="1" x14ac:dyDescent="0.2">
      <c r="B11" s="94" t="s">
        <v>343</v>
      </c>
      <c r="C11" s="645">
        <f>'Section 13 data'!$C$27</f>
        <v>0.15026</v>
      </c>
      <c r="D11" s="646">
        <f>'Section 13 data'!$D$27</f>
        <v>0.72027999999999992</v>
      </c>
      <c r="E11" s="201">
        <f>'Section 13 data'!$E$27</f>
        <v>34.39</v>
      </c>
      <c r="F11" s="647">
        <f t="shared" si="0"/>
        <v>0.87053999999999987</v>
      </c>
    </row>
    <row r="12" spans="2:6" ht="15" customHeight="1" x14ac:dyDescent="0.2">
      <c r="B12" s="94" t="s">
        <v>344</v>
      </c>
      <c r="C12" s="645">
        <f>'Section 13 data'!$C$28</f>
        <v>0.18994999999999998</v>
      </c>
      <c r="D12" s="646">
        <f>'Section 13 data'!$D$28</f>
        <v>1.64974</v>
      </c>
      <c r="E12" s="201">
        <f>'Section 13 data'!$E$28</f>
        <v>20.83</v>
      </c>
      <c r="F12" s="647">
        <f t="shared" si="0"/>
        <v>1.83969</v>
      </c>
    </row>
    <row r="13" spans="2:6" ht="15" customHeight="1" x14ac:dyDescent="0.2">
      <c r="B13" s="94" t="s">
        <v>345</v>
      </c>
      <c r="C13" s="645">
        <f>'Section 13 data'!$C$29</f>
        <v>5.1000000000000004E-4</v>
      </c>
      <c r="D13" s="646">
        <f>'Section 13 data'!$D$29</f>
        <v>1.8537000000000001</v>
      </c>
      <c r="E13" s="201">
        <f>'Section 13 data'!$E$29</f>
        <v>22.45</v>
      </c>
      <c r="F13" s="647">
        <f t="shared" si="0"/>
        <v>1.8542100000000001</v>
      </c>
    </row>
    <row r="14" spans="2:6" ht="15" customHeight="1" x14ac:dyDescent="0.2">
      <c r="B14" s="94" t="s">
        <v>346</v>
      </c>
      <c r="C14" s="645">
        <f>'Section 13 data'!$C$30</f>
        <v>4.6999999999999999E-4</v>
      </c>
      <c r="D14" s="646">
        <f>'Section 13 data'!$D$30</f>
        <v>1.74918</v>
      </c>
      <c r="E14" s="201">
        <f>'Section 13 data'!$E$30</f>
        <v>23</v>
      </c>
      <c r="F14" s="647">
        <f t="shared" si="0"/>
        <v>1.7496499999999999</v>
      </c>
    </row>
    <row r="15" spans="2:6" ht="15" customHeight="1" x14ac:dyDescent="0.2">
      <c r="B15" s="94" t="s">
        <v>347</v>
      </c>
      <c r="C15" s="645">
        <f>'Section 13 data'!$C$31</f>
        <v>4.0000000000000003E-5</v>
      </c>
      <c r="D15" s="646">
        <f>'Section 13 data'!$D$31</f>
        <v>1.34382</v>
      </c>
      <c r="E15" s="201">
        <f>'Section 13 data'!$E$31</f>
        <v>30.06</v>
      </c>
      <c r="F15" s="647">
        <f t="shared" si="0"/>
        <v>1.3438600000000001</v>
      </c>
    </row>
    <row r="16" spans="2:6" ht="15" customHeight="1" x14ac:dyDescent="0.2">
      <c r="B16" s="94" t="s">
        <v>270</v>
      </c>
      <c r="C16" s="645">
        <f>'Section 13 data'!$C$32</f>
        <v>8.0000000000000007E-5</v>
      </c>
      <c r="D16" s="646">
        <f>'Section 13 data'!$D$32</f>
        <v>0.61141000000000001</v>
      </c>
      <c r="E16" s="201">
        <f>'Section 13 data'!$E$32</f>
        <v>51.36</v>
      </c>
      <c r="F16" s="647">
        <f t="shared" si="0"/>
        <v>0.61148999999999998</v>
      </c>
    </row>
    <row r="17" spans="2:6" ht="15" customHeight="1" x14ac:dyDescent="0.2">
      <c r="B17" s="97" t="s">
        <v>80</v>
      </c>
      <c r="C17" s="648">
        <f>'Table 9'!C18</f>
        <v>0.44222</v>
      </c>
      <c r="D17" s="648">
        <f>'Table 9'!D18</f>
        <v>9.4887999999999995</v>
      </c>
      <c r="E17" s="317">
        <f>'Table 9'!E18</f>
        <v>8.6999999999999993</v>
      </c>
      <c r="F17" s="648">
        <f t="shared" si="0"/>
        <v>9.9310200000000002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B4AD60A-E7B5-4415-8692-7A21FA12B7B0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8">
        <f>'Section 13 data'!$K$13</f>
        <v>0.46300000000000002</v>
      </c>
      <c r="E8" s="201">
        <f>'Section 13 data'!$L$13</f>
        <v>89.08</v>
      </c>
      <c r="F8" s="634">
        <f>SUM(C8,D8)</f>
        <v>0.46300000000000002</v>
      </c>
    </row>
    <row r="9" spans="2:6" ht="15" customHeight="1" x14ac:dyDescent="0.2">
      <c r="B9" s="82" t="s">
        <v>335</v>
      </c>
      <c r="C9" s="67">
        <f>'Section 13 data'!$J$14</f>
        <v>4.5999999999999999E-2</v>
      </c>
      <c r="D9" s="638">
        <f>'Section 13 data'!$K$14</f>
        <v>6.1360000000000001</v>
      </c>
      <c r="E9" s="201">
        <f>'Section 13 data'!$L$14</f>
        <v>28.77</v>
      </c>
      <c r="F9" s="634">
        <f t="shared" ref="F9:F15" si="0">SUM(C9,D9)</f>
        <v>6.1820000000000004</v>
      </c>
    </row>
    <row r="10" spans="2:6" ht="15" customHeight="1" x14ac:dyDescent="0.2">
      <c r="B10" s="81" t="s">
        <v>336</v>
      </c>
      <c r="C10" s="67">
        <f>'Section 13 data'!$J$15</f>
        <v>0.38200000000000001</v>
      </c>
      <c r="D10" s="638">
        <f>'Section 13 data'!$K$15</f>
        <v>57.564</v>
      </c>
      <c r="E10" s="201">
        <f>'Section 13 data'!$L$15</f>
        <v>26.179286472982245</v>
      </c>
      <c r="F10" s="634">
        <f t="shared" si="0"/>
        <v>57.945999999999998</v>
      </c>
    </row>
    <row r="11" spans="2:6" ht="15" customHeight="1" x14ac:dyDescent="0.2">
      <c r="B11" s="81" t="s">
        <v>337</v>
      </c>
      <c r="C11" s="67">
        <f>'Section 13 data'!$J$16</f>
        <v>2.907</v>
      </c>
      <c r="D11" s="638">
        <f>'Section 13 data'!$K$16</f>
        <v>235.69300000000001</v>
      </c>
      <c r="E11" s="201">
        <f>'Section 13 data'!$L$16</f>
        <v>27.795963968023894</v>
      </c>
      <c r="F11" s="634">
        <f t="shared" si="0"/>
        <v>238.60000000000002</v>
      </c>
    </row>
    <row r="12" spans="2:6" ht="15" customHeight="1" x14ac:dyDescent="0.2">
      <c r="B12" s="81" t="s">
        <v>338</v>
      </c>
      <c r="C12" s="67">
        <f>'Section 13 data'!$J$17</f>
        <v>15.927</v>
      </c>
      <c r="D12" s="638">
        <f>'Section 13 data'!$K$17</f>
        <v>728.89599999999996</v>
      </c>
      <c r="E12" s="201">
        <f>'Section 13 data'!$L$17</f>
        <v>24.33</v>
      </c>
      <c r="F12" s="634">
        <f t="shared" si="0"/>
        <v>744.82299999999998</v>
      </c>
    </row>
    <row r="13" spans="2:6" ht="15" customHeight="1" x14ac:dyDescent="0.2">
      <c r="B13" s="81" t="s">
        <v>339</v>
      </c>
      <c r="C13" s="67">
        <f>'Section 13 data'!$J$18</f>
        <v>22.295000000000002</v>
      </c>
      <c r="D13" s="638">
        <f>'Section 13 data'!$K$18</f>
        <v>985.08799999999997</v>
      </c>
      <c r="E13" s="201">
        <f>'Section 13 data'!$L$18</f>
        <v>18.32</v>
      </c>
      <c r="F13" s="634">
        <f t="shared" si="0"/>
        <v>1007.3829999999999</v>
      </c>
    </row>
    <row r="14" spans="2:6" ht="15" customHeight="1" x14ac:dyDescent="0.2">
      <c r="B14" s="81" t="s">
        <v>268</v>
      </c>
      <c r="C14" s="67">
        <f>'Section 13 data'!$J$19</f>
        <v>69.742000000000004</v>
      </c>
      <c r="D14" s="638">
        <f>'Section 13 data'!$K$19</f>
        <v>513.005</v>
      </c>
      <c r="E14" s="201">
        <f>'Section 13 data'!$L$19</f>
        <v>44.945429275051922</v>
      </c>
      <c r="F14" s="634">
        <f t="shared" si="0"/>
        <v>582.74699999999996</v>
      </c>
    </row>
    <row r="15" spans="2:6" ht="15" customHeight="1" x14ac:dyDescent="0.2">
      <c r="B15" s="83" t="s">
        <v>80</v>
      </c>
      <c r="C15" s="639">
        <f>'Table 14'!C18</f>
        <v>111.29900000000001</v>
      </c>
      <c r="D15" s="639">
        <f>'Table 14'!D18</f>
        <v>2526.846</v>
      </c>
      <c r="E15" s="317">
        <f>'Table 14'!E18</f>
        <v>12.83</v>
      </c>
      <c r="F15" s="640">
        <f t="shared" si="0"/>
        <v>2638.145</v>
      </c>
    </row>
    <row r="17" spans="4:4" ht="15" customHeight="1" x14ac:dyDescent="0.2">
      <c r="D17" s="551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78DB846E-C737-44F3-8FF0-2BEFD8E919F6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35">
        <f>'Section 13 data'!$J$24</f>
        <v>0.04</v>
      </c>
      <c r="D8" s="636">
        <f>'Section 13 data'!$K$24</f>
        <v>5.1539999999999999</v>
      </c>
      <c r="E8" s="201">
        <f>'Section 13 data'!$L$24</f>
        <v>34.92</v>
      </c>
      <c r="F8" s="637">
        <f>SUM(C8,D8)</f>
        <v>5.194</v>
      </c>
    </row>
    <row r="9" spans="2:6" ht="15" customHeight="1" x14ac:dyDescent="0.2">
      <c r="B9" s="79" t="s">
        <v>341</v>
      </c>
      <c r="C9" s="635">
        <f>'Section 13 data'!$J$25</f>
        <v>0.61699999999999999</v>
      </c>
      <c r="D9" s="636">
        <f>'Section 13 data'!$K$25</f>
        <v>5.0250000000000004</v>
      </c>
      <c r="E9" s="201">
        <f>'Section 13 data'!$L$25</f>
        <v>49.84</v>
      </c>
      <c r="F9" s="637">
        <f t="shared" ref="F9:F17" si="0">SUM(C9,D9)</f>
        <v>5.6420000000000003</v>
      </c>
    </row>
    <row r="10" spans="2:6" ht="15" customHeight="1" x14ac:dyDescent="0.2">
      <c r="B10" s="80" t="s">
        <v>342</v>
      </c>
      <c r="C10" s="635">
        <f>'Section 13 data'!$J$26</f>
        <v>8.9760000000000009</v>
      </c>
      <c r="D10" s="636">
        <f>'Section 13 data'!$K$26</f>
        <v>55.018000000000001</v>
      </c>
      <c r="E10" s="201">
        <f>'Section 13 data'!$L$26</f>
        <v>49.54</v>
      </c>
      <c r="F10" s="637">
        <f t="shared" si="0"/>
        <v>63.994</v>
      </c>
    </row>
    <row r="11" spans="2:6" ht="15" customHeight="1" x14ac:dyDescent="0.2">
      <c r="B11" s="78" t="s">
        <v>343</v>
      </c>
      <c r="C11" s="635">
        <f>'Section 13 data'!$J$27</f>
        <v>36.523000000000003</v>
      </c>
      <c r="D11" s="636">
        <f>'Section 13 data'!$K$27</f>
        <v>102.871</v>
      </c>
      <c r="E11" s="201">
        <f>'Section 13 data'!$L$27</f>
        <v>33.659999999999997</v>
      </c>
      <c r="F11" s="637">
        <f t="shared" si="0"/>
        <v>139.39400000000001</v>
      </c>
    </row>
    <row r="12" spans="2:6" ht="15" customHeight="1" x14ac:dyDescent="0.2">
      <c r="B12" s="78" t="s">
        <v>344</v>
      </c>
      <c r="C12" s="635">
        <f>'Section 13 data'!$J$28</f>
        <v>65.02</v>
      </c>
      <c r="D12" s="636">
        <f>'Section 13 data'!$K$28</f>
        <v>392.28500000000003</v>
      </c>
      <c r="E12" s="201">
        <f>'Section 13 data'!$L$28</f>
        <v>21.29</v>
      </c>
      <c r="F12" s="637">
        <f t="shared" si="0"/>
        <v>457.30500000000001</v>
      </c>
    </row>
    <row r="13" spans="2:6" ht="15" customHeight="1" x14ac:dyDescent="0.2">
      <c r="B13" s="78" t="s">
        <v>345</v>
      </c>
      <c r="C13" s="635">
        <f>'Section 13 data'!$J$29</f>
        <v>5.3999999999999999E-2</v>
      </c>
      <c r="D13" s="636">
        <f>'Section 13 data'!$K$29</f>
        <v>566.64300000000003</v>
      </c>
      <c r="E13" s="201">
        <f>'Section 13 data'!$L$29</f>
        <v>27.46</v>
      </c>
      <c r="F13" s="637">
        <f t="shared" si="0"/>
        <v>566.697</v>
      </c>
    </row>
    <row r="14" spans="2:6" ht="15" customHeight="1" x14ac:dyDescent="0.2">
      <c r="B14" s="78" t="s">
        <v>346</v>
      </c>
      <c r="C14" s="635">
        <f>'Section 13 data'!$J$30</f>
        <v>6.9000000000000006E-2</v>
      </c>
      <c r="D14" s="636">
        <f>'Section 13 data'!$K$30</f>
        <v>528.52599999999995</v>
      </c>
      <c r="E14" s="201">
        <f>'Section 13 data'!$L$30</f>
        <v>23.16</v>
      </c>
      <c r="F14" s="637">
        <f t="shared" si="0"/>
        <v>528.59499999999991</v>
      </c>
    </row>
    <row r="15" spans="2:6" ht="15" customHeight="1" x14ac:dyDescent="0.2">
      <c r="B15" s="78" t="s">
        <v>347</v>
      </c>
      <c r="C15" s="635">
        <f>'Section 13 data'!$J$31</f>
        <v>1E-3</v>
      </c>
      <c r="D15" s="636">
        <f>'Section 13 data'!$K$31</f>
        <v>631.36500000000001</v>
      </c>
      <c r="E15" s="201">
        <f>'Section 13 data'!$L$31</f>
        <v>37.67</v>
      </c>
      <c r="F15" s="637">
        <f t="shared" si="0"/>
        <v>631.36599999999999</v>
      </c>
    </row>
    <row r="16" spans="2:6" ht="15" customHeight="1" x14ac:dyDescent="0.2">
      <c r="B16" s="78" t="s">
        <v>270</v>
      </c>
      <c r="C16" s="635">
        <f>'Section 13 data'!$J$32</f>
        <v>0</v>
      </c>
      <c r="D16" s="636">
        <f>'Section 13 data'!$K$32</f>
        <v>239.96</v>
      </c>
      <c r="E16" s="201">
        <f>'Section 13 data'!$L$32</f>
        <v>52.79</v>
      </c>
      <c r="F16" s="637">
        <f t="shared" si="0"/>
        <v>239.96</v>
      </c>
    </row>
    <row r="17" spans="2:6" ht="15" customHeight="1" x14ac:dyDescent="0.2">
      <c r="B17" s="86" t="s">
        <v>80</v>
      </c>
      <c r="C17" s="87">
        <f>'Table 14'!C18</f>
        <v>111.29900000000001</v>
      </c>
      <c r="D17" s="87">
        <f>'Table 14'!D18</f>
        <v>2526.846</v>
      </c>
      <c r="E17" s="317">
        <f>'Table 14'!E18</f>
        <v>12.83</v>
      </c>
      <c r="F17" s="87">
        <f t="shared" si="0"/>
        <v>2638.145</v>
      </c>
    </row>
    <row r="18" spans="2:6" ht="15" customHeight="1" x14ac:dyDescent="0.2">
      <c r="C18" s="514"/>
      <c r="D18" s="551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A91C9C50-EBC9-4B58-9A4E-BA7779E81C3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2" id="{BBA7B01E-55BA-4A85-93EC-C9B13A59B05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86" t="s">
        <v>267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973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8">
        <f>'Section 13 data'!$R$13</f>
        <v>6.3949999999999996</v>
      </c>
      <c r="E8" s="201">
        <f>'Section 13 data'!$S$13</f>
        <v>89.08</v>
      </c>
      <c r="F8" s="634">
        <f>SUM(C8,D8)</f>
        <v>6.3949999999999996</v>
      </c>
    </row>
    <row r="9" spans="2:6" ht="15" customHeight="1" x14ac:dyDescent="0.2">
      <c r="B9" s="82" t="s">
        <v>335</v>
      </c>
      <c r="C9" s="67">
        <f>'Section 13 data'!$Q$14</f>
        <v>17.797999999999998</v>
      </c>
      <c r="D9" s="638">
        <f>'Section 13 data'!$R$14</f>
        <v>934.51900000000001</v>
      </c>
      <c r="E9" s="201">
        <f>'Section 13 data'!$S$14</f>
        <v>29.83</v>
      </c>
      <c r="F9" s="634">
        <f t="shared" ref="F9:F15" si="0">SUM(C9,D9)</f>
        <v>952.31700000000001</v>
      </c>
    </row>
    <row r="10" spans="2:6" ht="15" customHeight="1" x14ac:dyDescent="0.2">
      <c r="B10" s="81" t="s">
        <v>336</v>
      </c>
      <c r="C10" s="67">
        <f>'Section 13 data'!$Q$15</f>
        <v>52.302</v>
      </c>
      <c r="D10" s="638">
        <f>'Section 13 data'!$R$15</f>
        <v>735.27499999999998</v>
      </c>
      <c r="E10" s="201">
        <f>'Section 13 data'!$S$15</f>
        <v>27.22766308316827</v>
      </c>
      <c r="F10" s="634">
        <f t="shared" si="0"/>
        <v>787.577</v>
      </c>
    </row>
    <row r="11" spans="2:6" ht="15" customHeight="1" x14ac:dyDescent="0.2">
      <c r="B11" s="81" t="s">
        <v>337</v>
      </c>
      <c r="C11" s="67">
        <f>'Section 13 data'!$Q$16</f>
        <v>57.707000000000001</v>
      </c>
      <c r="D11" s="638">
        <f>'Section 13 data'!$R$16</f>
        <v>910.00300000000004</v>
      </c>
      <c r="E11" s="201">
        <f>'Section 13 data'!$S$16</f>
        <v>31.836616242347226</v>
      </c>
      <c r="F11" s="634">
        <f t="shared" si="0"/>
        <v>967.71</v>
      </c>
    </row>
    <row r="12" spans="2:6" ht="15" customHeight="1" x14ac:dyDescent="0.2">
      <c r="B12" s="81" t="s">
        <v>338</v>
      </c>
      <c r="C12" s="67">
        <f>'Section 13 data'!$Q$17</f>
        <v>158.94</v>
      </c>
      <c r="D12" s="638">
        <f>'Section 13 data'!$R$17</f>
        <v>1044.9590000000001</v>
      </c>
      <c r="E12" s="201">
        <f>'Section 13 data'!$S$17</f>
        <v>25.04</v>
      </c>
      <c r="F12" s="634">
        <f t="shared" si="0"/>
        <v>1203.8990000000001</v>
      </c>
    </row>
    <row r="13" spans="2:6" ht="15" customHeight="1" x14ac:dyDescent="0.2">
      <c r="B13" s="81" t="s">
        <v>339</v>
      </c>
      <c r="C13" s="67">
        <f>'Section 13 data'!$Q$18</f>
        <v>136.03700000000001</v>
      </c>
      <c r="D13" s="638">
        <f>'Section 13 data'!$R$18</f>
        <v>1187.683</v>
      </c>
      <c r="E13" s="201">
        <f>'Section 13 data'!$S$18</f>
        <v>26.07</v>
      </c>
      <c r="F13" s="634">
        <f t="shared" si="0"/>
        <v>1323.72</v>
      </c>
    </row>
    <row r="14" spans="2:6" ht="15" customHeight="1" x14ac:dyDescent="0.2">
      <c r="B14" s="81" t="s">
        <v>268</v>
      </c>
      <c r="C14" s="67">
        <f>'Section 13 data'!$Q$19</f>
        <v>267.14</v>
      </c>
      <c r="D14" s="638">
        <f>'Section 13 data'!$R$19</f>
        <v>268.97500000000002</v>
      </c>
      <c r="E14" s="201">
        <f>'Section 13 data'!$S$19</f>
        <v>31.868318224157456</v>
      </c>
      <c r="F14" s="634">
        <f t="shared" si="0"/>
        <v>536.11500000000001</v>
      </c>
    </row>
    <row r="15" spans="2:6" ht="15" customHeight="1" x14ac:dyDescent="0.2">
      <c r="B15" s="83" t="s">
        <v>80</v>
      </c>
      <c r="C15" s="639">
        <f>'Table 17'!C18</f>
        <v>689.92499999999995</v>
      </c>
      <c r="D15" s="639">
        <f>'Table 17'!D18</f>
        <v>5087.8100000000004</v>
      </c>
      <c r="E15" s="317">
        <f>'Table 17'!E18</f>
        <v>11.94</v>
      </c>
      <c r="F15" s="640">
        <f t="shared" si="0"/>
        <v>5777.7350000000006</v>
      </c>
    </row>
    <row r="17" spans="4:4" ht="15" customHeight="1" x14ac:dyDescent="0.2">
      <c r="D17" s="551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38584466-7996-4E8D-8F1E-BBB24D66DE4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H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89" t="s">
        <v>269</v>
      </c>
      <c r="C5" s="39" t="s">
        <v>78</v>
      </c>
      <c r="D5" s="891" t="s">
        <v>79</v>
      </c>
      <c r="E5" s="891"/>
      <c r="F5" s="74" t="s">
        <v>80</v>
      </c>
    </row>
    <row r="6" spans="2:6" ht="30" customHeight="1" x14ac:dyDescent="0.2">
      <c r="B6" s="89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Cumbria and Lancashire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5">
        <f>'Section 13 data'!$Q$24</f>
        <v>0</v>
      </c>
      <c r="D8" s="636">
        <f>'Section 13 data'!$R$24</f>
        <v>930.69399999999996</v>
      </c>
      <c r="E8" s="201">
        <f>'Section 13 data'!$S$24</f>
        <v>31.33</v>
      </c>
      <c r="F8" s="637">
        <f>SUM(C8,D8)</f>
        <v>930.69399999999996</v>
      </c>
    </row>
    <row r="9" spans="2:6" ht="15" customHeight="1" x14ac:dyDescent="0.2">
      <c r="B9" s="79" t="s">
        <v>341</v>
      </c>
      <c r="C9" s="635">
        <f>'Section 13 data'!$Q$25</f>
        <v>11.334</v>
      </c>
      <c r="D9" s="636">
        <f>'Section 13 data'!$R$25</f>
        <v>310.67700000000002</v>
      </c>
      <c r="E9" s="201">
        <f>'Section 13 data'!$S$25</f>
        <v>39.270000000000003</v>
      </c>
      <c r="F9" s="637">
        <f t="shared" ref="F9:F17" si="0">SUM(C9,D9)</f>
        <v>322.01100000000002</v>
      </c>
    </row>
    <row r="10" spans="2:6" ht="15" customHeight="1" x14ac:dyDescent="0.2">
      <c r="B10" s="80" t="s">
        <v>342</v>
      </c>
      <c r="C10" s="635">
        <f>'Section 13 data'!$Q$26</f>
        <v>267.65499999999997</v>
      </c>
      <c r="D10" s="636">
        <f>'Section 13 data'!$R$26</f>
        <v>714.76499999999999</v>
      </c>
      <c r="E10" s="201">
        <f>'Section 13 data'!$S$26</f>
        <v>40.26</v>
      </c>
      <c r="F10" s="637">
        <f t="shared" si="0"/>
        <v>982.42</v>
      </c>
    </row>
    <row r="11" spans="2:6" ht="15" customHeight="1" x14ac:dyDescent="0.2">
      <c r="B11" s="78" t="s">
        <v>343</v>
      </c>
      <c r="C11" s="635">
        <f>'Section 13 data'!$Q$27</f>
        <v>50.335999999999999</v>
      </c>
      <c r="D11" s="636">
        <f>'Section 13 data'!$R$27</f>
        <v>751.79100000000005</v>
      </c>
      <c r="E11" s="201">
        <f>'Section 13 data'!$S$27</f>
        <v>38.04</v>
      </c>
      <c r="F11" s="637">
        <f t="shared" si="0"/>
        <v>802.12700000000007</v>
      </c>
    </row>
    <row r="12" spans="2:6" ht="15" customHeight="1" x14ac:dyDescent="0.2">
      <c r="B12" s="78" t="s">
        <v>344</v>
      </c>
      <c r="C12" s="635">
        <f>'Section 13 data'!$Q$28</f>
        <v>1.0509999999999999</v>
      </c>
      <c r="D12" s="636">
        <f>'Section 13 data'!$R$28</f>
        <v>1139.01</v>
      </c>
      <c r="E12" s="201">
        <f>'Section 13 data'!$S$28</f>
        <v>21.36</v>
      </c>
      <c r="F12" s="637">
        <f t="shared" si="0"/>
        <v>1140.0609999999999</v>
      </c>
    </row>
    <row r="13" spans="2:6" ht="15" customHeight="1" x14ac:dyDescent="0.2">
      <c r="B13" s="78" t="s">
        <v>345</v>
      </c>
      <c r="C13" s="635">
        <f>'Section 13 data'!$Q$29</f>
        <v>0.34499999999999997</v>
      </c>
      <c r="D13" s="636">
        <f>'Section 13 data'!$R$29</f>
        <v>712.34</v>
      </c>
      <c r="E13" s="201">
        <f>'Section 13 data'!$S$29</f>
        <v>28.21</v>
      </c>
      <c r="F13" s="637">
        <f t="shared" si="0"/>
        <v>712.68500000000006</v>
      </c>
    </row>
    <row r="14" spans="2:6" ht="15" customHeight="1" x14ac:dyDescent="0.2">
      <c r="B14" s="78" t="s">
        <v>346</v>
      </c>
      <c r="C14" s="635">
        <f>'Section 13 data'!$Q$30</f>
        <v>0</v>
      </c>
      <c r="D14" s="636">
        <f>'Section 13 data'!$R$30</f>
        <v>350.97699999999998</v>
      </c>
      <c r="E14" s="201">
        <f>'Section 13 data'!$S$30</f>
        <v>23.13</v>
      </c>
      <c r="F14" s="637">
        <f t="shared" si="0"/>
        <v>350.97699999999998</v>
      </c>
    </row>
    <row r="15" spans="2:6" ht="15" customHeight="1" x14ac:dyDescent="0.2">
      <c r="B15" s="78" t="s">
        <v>347</v>
      </c>
      <c r="C15" s="635">
        <f>'Section 13 data'!$Q$31</f>
        <v>0</v>
      </c>
      <c r="D15" s="636">
        <f>'Section 13 data'!$R$31</f>
        <v>154.00800000000001</v>
      </c>
      <c r="E15" s="201">
        <f>'Section 13 data'!$S$31</f>
        <v>31.18</v>
      </c>
      <c r="F15" s="637">
        <f t="shared" si="0"/>
        <v>154.00800000000001</v>
      </c>
    </row>
    <row r="16" spans="2:6" ht="15" customHeight="1" x14ac:dyDescent="0.2">
      <c r="B16" s="78" t="s">
        <v>270</v>
      </c>
      <c r="C16" s="635">
        <f>'Section 13 data'!$Q$32</f>
        <v>0</v>
      </c>
      <c r="D16" s="636">
        <f>'Section 13 data'!$R$32</f>
        <v>23.547999999999998</v>
      </c>
      <c r="E16" s="201">
        <f>'Section 13 data'!$S$32</f>
        <v>51.45</v>
      </c>
      <c r="F16" s="637">
        <f t="shared" si="0"/>
        <v>23.547999999999998</v>
      </c>
    </row>
    <row r="17" spans="2:8" ht="15" customHeight="1" x14ac:dyDescent="0.2">
      <c r="B17" s="72" t="s">
        <v>80</v>
      </c>
      <c r="C17" s="87">
        <f>'Table 17'!C18</f>
        <v>689.92499999999995</v>
      </c>
      <c r="D17" s="87">
        <f>'Table 17'!D18</f>
        <v>5087.8100000000004</v>
      </c>
      <c r="E17" s="317">
        <f>'Table 17'!E18</f>
        <v>11.94</v>
      </c>
      <c r="F17" s="87">
        <f t="shared" si="0"/>
        <v>5777.7350000000006</v>
      </c>
      <c r="H17" s="514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0F2605B6-6268-4363-8891-B9F4C1B6755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93" t="s">
        <v>376</v>
      </c>
      <c r="C5" s="958" t="s">
        <v>385</v>
      </c>
      <c r="D5" s="958"/>
      <c r="E5" s="958"/>
      <c r="F5" s="950"/>
      <c r="H5" s="893" t="s">
        <v>376</v>
      </c>
      <c r="I5" s="837" t="s">
        <v>274</v>
      </c>
      <c r="J5" s="913"/>
      <c r="K5" s="913"/>
      <c r="L5" s="836"/>
    </row>
    <row r="6" spans="2:12" ht="45" customHeight="1" x14ac:dyDescent="0.2">
      <c r="B6" s="974"/>
      <c r="C6" s="13" t="s">
        <v>78</v>
      </c>
      <c r="D6" s="975" t="s">
        <v>79</v>
      </c>
      <c r="E6" s="975"/>
      <c r="F6" s="30" t="s">
        <v>275</v>
      </c>
      <c r="H6" s="974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74"/>
      <c r="C7" s="31" t="s">
        <v>81</v>
      </c>
      <c r="D7" s="31" t="s">
        <v>81</v>
      </c>
      <c r="E7" s="12" t="s">
        <v>82</v>
      </c>
      <c r="F7" s="32" t="s">
        <v>81</v>
      </c>
      <c r="H7" s="974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57">
        <f>'Section 13 data'!$C$8</f>
        <v>0.44222</v>
      </c>
      <c r="D9" s="57">
        <f>'Section 13 data'!$D$8</f>
        <v>9.4887999999999995</v>
      </c>
      <c r="E9" s="58">
        <f>'Section 13 data'!$E$8</f>
        <v>8.6999999999999993</v>
      </c>
      <c r="F9" s="76">
        <f>SUM(C9,D9)</f>
        <v>9.9310200000000002</v>
      </c>
      <c r="G9" s="25"/>
      <c r="H9" s="28" t="str">
        <f>Index!$B$4</f>
        <v>Cumbria and Lancashire</v>
      </c>
      <c r="I9" s="59">
        <f>'Section 13 data'!$G$7</f>
        <v>44.848480000000002</v>
      </c>
      <c r="J9" s="60">
        <f>'Section 13 data'!$G$5</f>
        <v>76.154820000000001</v>
      </c>
      <c r="K9" s="43">
        <f>IF(I9=0,0,100*F9/I9)</f>
        <v>22.143492934431666</v>
      </c>
      <c r="L9" s="61">
        <f>IF(J9=0,0,100*F9/J9)</f>
        <v>13.040566572148682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3C9200F-46F4-4AA1-BC5C-E7980B771E80}">
            <xm:f>Sheet1!$D$5</xm:f>
            <xm:f>Sheet1!$E$5</xm:f>
            <x14:dxf>
              <numFmt numFmtId="174" formatCode="&quot;&lt; 0.1&quot;"/>
            </x14:dxf>
          </x14:cfRule>
          <xm:sqref>C9:D9 F9 I9:L9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93" t="s">
        <v>376</v>
      </c>
      <c r="C5" s="958" t="s">
        <v>388</v>
      </c>
      <c r="D5" s="958"/>
      <c r="E5" s="958"/>
      <c r="F5" s="950"/>
      <c r="G5" s="25"/>
      <c r="H5" s="893" t="s">
        <v>376</v>
      </c>
      <c r="I5" s="837" t="s">
        <v>282</v>
      </c>
      <c r="J5" s="913"/>
      <c r="K5" s="913"/>
      <c r="L5" s="836"/>
    </row>
    <row r="6" spans="2:12" ht="45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76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76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13 data'!$J$8</f>
        <v>111.29900000000001</v>
      </c>
      <c r="D9" s="67">
        <f>'Section 13 data'!$K$8</f>
        <v>2526.846</v>
      </c>
      <c r="E9" s="58">
        <f>'Section 13 data'!$L$8</f>
        <v>12.83</v>
      </c>
      <c r="F9" s="77">
        <f>SUM(C9,D9)</f>
        <v>2638.145</v>
      </c>
      <c r="G9" s="25"/>
      <c r="H9" s="28" t="str">
        <f>Index!$B$4</f>
        <v>Cumbria and Lancashire</v>
      </c>
      <c r="I9" s="68">
        <f>'Section 13 data'!$N$7</f>
        <v>7725.7210000000005</v>
      </c>
      <c r="J9" s="43">
        <f>'Section 13 data'!$N$5</f>
        <v>16572.267</v>
      </c>
      <c r="K9" s="43">
        <f>IF(I9=0,0,100*F9/I9)</f>
        <v>34.147557231227999</v>
      </c>
      <c r="L9" s="61">
        <f>IF(J9=0,0,100*F9/J9)</f>
        <v>15.919035096405338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8E0CB99-06B2-46B9-B399-CBB9DD58CCDF}">
            <xm:f>Sheet1!$D$4</xm:f>
            <xm:f>Sheet1!$E$4</xm:f>
            <x14:dxf>
              <numFmt numFmtId="173" formatCode="&quot;&lt; 1&quot;"/>
            </x14:dxf>
          </x14:cfRule>
          <xm:sqref>C9:D9 I9:L9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93" t="s">
        <v>380</v>
      </c>
      <c r="C5" s="958" t="s">
        <v>389</v>
      </c>
      <c r="D5" s="958"/>
      <c r="E5" s="958"/>
      <c r="F5" s="950"/>
      <c r="G5" s="25"/>
      <c r="H5" s="893" t="s">
        <v>380</v>
      </c>
      <c r="I5" s="837" t="s">
        <v>284</v>
      </c>
      <c r="J5" s="913"/>
      <c r="K5" s="913"/>
      <c r="L5" s="836"/>
    </row>
    <row r="6" spans="2:12" ht="45" customHeight="1" x14ac:dyDescent="0.2">
      <c r="B6" s="976"/>
      <c r="C6" s="13" t="s">
        <v>78</v>
      </c>
      <c r="D6" s="975" t="s">
        <v>79</v>
      </c>
      <c r="E6" s="975"/>
      <c r="F6" s="30" t="s">
        <v>275</v>
      </c>
      <c r="G6" s="25"/>
      <c r="H6" s="976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76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76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Cumbria and Lancashire</v>
      </c>
      <c r="C9" s="67">
        <f>'Section 13 data'!$Q$8</f>
        <v>689.92499999999995</v>
      </c>
      <c r="D9" s="67">
        <f>'Section 13 data'!$R$8</f>
        <v>5087.8100000000004</v>
      </c>
      <c r="E9" s="58">
        <f>'Section 13 data'!$S$8</f>
        <v>11.94</v>
      </c>
      <c r="F9" s="77">
        <f>SUM(C9,D9)</f>
        <v>5777.7350000000006</v>
      </c>
      <c r="G9" s="25"/>
      <c r="H9" s="28" t="str">
        <f>Index!$B$4</f>
        <v>Cumbria and Lancashire</v>
      </c>
      <c r="I9" s="68">
        <f>'Section 13 data'!$U$7</f>
        <v>49491.281999999999</v>
      </c>
      <c r="J9" s="43">
        <f>'Section 13 data'!$U$5</f>
        <v>88711.834000000003</v>
      </c>
      <c r="K9" s="43">
        <f>IF(I9=0,0,100*F9/I9)</f>
        <v>11.674248001900617</v>
      </c>
      <c r="L9" s="61">
        <f>IF(J9=0,0,100*F9/J9)</f>
        <v>6.5129247581557159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1BC654E9-B213-448B-B3AF-CD3C6716CE80}">
            <xm:f>Sheet1!$D$4</xm:f>
            <xm:f>Sheet1!$E$4</xm:f>
            <x14:dxf>
              <numFmt numFmtId="173" formatCode="&quot;&lt; 1&quot;"/>
            </x14:dxf>
          </x14:cfRule>
          <xm:sqref>C9:D9 F9 I9:L9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1" t="s">
        <v>687</v>
      </c>
    </row>
    <row r="3" spans="1:2" ht="18" x14ac:dyDescent="0.25">
      <c r="B3" s="318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68" t="s">
        <v>267</v>
      </c>
      <c r="C5" s="88" t="s">
        <v>78</v>
      </c>
      <c r="D5" s="970" t="s">
        <v>79</v>
      </c>
      <c r="E5" s="970"/>
      <c r="F5" s="89" t="s">
        <v>80</v>
      </c>
    </row>
    <row r="6" spans="2:6" ht="30" customHeight="1" x14ac:dyDescent="0.2">
      <c r="B6" s="969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Cumbria and Lancashire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14 data'!$C$13</f>
        <v>0</v>
      </c>
      <c r="D8" s="650">
        <f>'Section 14 data'!$D$13</f>
        <v>0</v>
      </c>
      <c r="E8" s="201">
        <f>'Section 14 data'!$E$13</f>
        <v>0</v>
      </c>
      <c r="F8" s="651">
        <f>SUM(C8,D8)</f>
        <v>0</v>
      </c>
    </row>
    <row r="9" spans="2:6" ht="15" customHeight="1" x14ac:dyDescent="0.2">
      <c r="B9" s="100" t="s">
        <v>335</v>
      </c>
      <c r="C9" s="649">
        <f>'Section 14 data'!$C$14</f>
        <v>0</v>
      </c>
      <c r="D9" s="650">
        <f>'Section 14 data'!$D$14</f>
        <v>0</v>
      </c>
      <c r="E9" s="201">
        <f>'Section 14 data'!$E$14</f>
        <v>0</v>
      </c>
      <c r="F9" s="651">
        <f t="shared" ref="F9:F15" si="0">SUM(C9,D9)</f>
        <v>0</v>
      </c>
    </row>
    <row r="10" spans="2:6" ht="15" customHeight="1" x14ac:dyDescent="0.2">
      <c r="B10" s="99" t="s">
        <v>336</v>
      </c>
      <c r="C10" s="649">
        <f>'Section 14 data'!$C$15</f>
        <v>0</v>
      </c>
      <c r="D10" s="650">
        <f>'Section 14 data'!$D$15</f>
        <v>0</v>
      </c>
      <c r="E10" s="201">
        <f>'Section 14 data'!$E$15</f>
        <v>0</v>
      </c>
      <c r="F10" s="651">
        <f t="shared" si="0"/>
        <v>0</v>
      </c>
    </row>
    <row r="11" spans="2:6" ht="15" customHeight="1" x14ac:dyDescent="0.2">
      <c r="B11" s="99" t="s">
        <v>337</v>
      </c>
      <c r="C11" s="649">
        <f>'Section 14 data'!$C$16</f>
        <v>0</v>
      </c>
      <c r="D11" s="650">
        <f>'Section 14 data'!$D$16</f>
        <v>0</v>
      </c>
      <c r="E11" s="201">
        <f>'Section 14 data'!$E$16</f>
        <v>0</v>
      </c>
      <c r="F11" s="651">
        <f t="shared" si="0"/>
        <v>0</v>
      </c>
    </row>
    <row r="12" spans="2:6" ht="15" customHeight="1" x14ac:dyDescent="0.2">
      <c r="B12" s="99" t="s">
        <v>338</v>
      </c>
      <c r="C12" s="649">
        <f>'Section 14 data'!$C$17</f>
        <v>0</v>
      </c>
      <c r="D12" s="650">
        <f>'Section 14 data'!$D$17</f>
        <v>5.9000000000000007E-3</v>
      </c>
      <c r="E12" s="201">
        <f>'Section 14 data'!$E$17</f>
        <v>89.15</v>
      </c>
      <c r="F12" s="651">
        <f t="shared" si="0"/>
        <v>5.9000000000000007E-3</v>
      </c>
    </row>
    <row r="13" spans="2:6" ht="15" customHeight="1" x14ac:dyDescent="0.2">
      <c r="B13" s="99" t="s">
        <v>339</v>
      </c>
      <c r="C13" s="649">
        <f>'Section 14 data'!$C$18</f>
        <v>0</v>
      </c>
      <c r="D13" s="650">
        <f>'Section 14 data'!$D$18</f>
        <v>0</v>
      </c>
      <c r="E13" s="201">
        <f>'Section 14 data'!$E$18</f>
        <v>0</v>
      </c>
      <c r="F13" s="651">
        <f t="shared" si="0"/>
        <v>0</v>
      </c>
    </row>
    <row r="14" spans="2:6" ht="15" customHeight="1" x14ac:dyDescent="0.2">
      <c r="B14" s="99" t="s">
        <v>268</v>
      </c>
      <c r="C14" s="649">
        <f>'Section 14 data'!$C$19</f>
        <v>0</v>
      </c>
      <c r="D14" s="650">
        <f>'Section 14 data'!$D$19</f>
        <v>0</v>
      </c>
      <c r="E14" s="201">
        <f>'Section 14 data'!$E$19</f>
        <v>0</v>
      </c>
      <c r="F14" s="651">
        <f t="shared" si="0"/>
        <v>0</v>
      </c>
    </row>
    <row r="15" spans="2:6" ht="15" customHeight="1" x14ac:dyDescent="0.2">
      <c r="B15" s="101" t="s">
        <v>80</v>
      </c>
      <c r="C15" s="102">
        <f>'Section 14 data'!C8</f>
        <v>0</v>
      </c>
      <c r="D15" s="102">
        <f>'Section 14 data'!D8</f>
        <v>5.9000000000000007E-3</v>
      </c>
      <c r="E15" s="317">
        <f>'Section 14 data'!$E$8</f>
        <v>89.15</v>
      </c>
      <c r="F15" s="102">
        <f t="shared" si="0"/>
        <v>5.9000000000000007E-3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EEED9E1-9A91-4DBD-9840-87DA1371AD3B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Cumbria and Lancashire, carbon, biomass, timber production, timber volumes, Forestry Commission</cp:keywords>
  <cp:lastModifiedBy>Halsall, Lesley</cp:lastModifiedBy>
  <cp:lastPrinted>2016-12-14T11:08:15Z</cp:lastPrinted>
  <dcterms:created xsi:type="dcterms:W3CDTF">2016-08-30T06:54:22Z</dcterms:created>
  <dcterms:modified xsi:type="dcterms:W3CDTF">2017-07-13T15:28:44Z</dcterms:modified>
</cp:coreProperties>
</file>