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45" windowWidth="10155" windowHeight="753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9" i="456" l="1"/>
  <c r="C8" i="456"/>
  <c r="C7" i="456"/>
  <c r="C6" i="456"/>
  <c r="C5" i="456"/>
  <c r="C4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E17" i="48" l="1"/>
  <c r="D17" i="48"/>
  <c r="C17" i="48"/>
  <c r="C12" i="114"/>
  <c r="E81" i="1"/>
  <c r="E72" i="1"/>
  <c r="E62" i="1"/>
  <c r="J9" i="224" l="1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C81" i="1"/>
  <c r="C72" i="1"/>
  <c r="C62" i="1"/>
  <c r="H97" i="202" l="1"/>
  <c r="H96" i="202"/>
  <c r="B3" i="198" l="1"/>
  <c r="B5" i="26"/>
  <c r="E18" i="333" l="1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J17" i="38"/>
  <c r="D47" i="38" s="1"/>
  <c r="H17" i="38"/>
  <c r="H32" i="38" s="1"/>
  <c r="G17" i="38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AC12" i="38"/>
  <c r="AB12" i="38"/>
  <c r="D87" i="38" s="1"/>
  <c r="Z12" i="38"/>
  <c r="Y12" i="38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D54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F17" i="38"/>
  <c r="F32" i="38" s="1"/>
  <c r="C17" i="38"/>
  <c r="AG16" i="38"/>
  <c r="C106" i="38" s="1"/>
  <c r="AD16" i="38"/>
  <c r="F91" i="38" s="1"/>
  <c r="AA16" i="38"/>
  <c r="C91" i="38" s="1"/>
  <c r="X16" i="38"/>
  <c r="U16" i="38"/>
  <c r="C76" i="38" s="1"/>
  <c r="R16" i="38"/>
  <c r="F61" i="38" s="1"/>
  <c r="O16" i="38"/>
  <c r="C61" i="38" s="1"/>
  <c r="L16" i="38"/>
  <c r="F46" i="38" s="1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X15" i="38"/>
  <c r="F75" i="38" s="1"/>
  <c r="U15" i="38"/>
  <c r="C75" i="38" s="1"/>
  <c r="R15" i="38"/>
  <c r="F60" i="38" s="1"/>
  <c r="O15" i="38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F59" i="38" s="1"/>
  <c r="O14" i="38"/>
  <c r="C59" i="38" s="1"/>
  <c r="L14" i="38"/>
  <c r="F44" i="38" s="1"/>
  <c r="I14" i="38"/>
  <c r="C44" i="38" s="1"/>
  <c r="F14" i="38"/>
  <c r="F29" i="38" s="1"/>
  <c r="C14" i="38"/>
  <c r="AG13" i="38"/>
  <c r="AD13" i="38"/>
  <c r="F88" i="38" s="1"/>
  <c r="AA13" i="38"/>
  <c r="C88" i="38" s="1"/>
  <c r="X13" i="38"/>
  <c r="F73" i="38" s="1"/>
  <c r="U13" i="38"/>
  <c r="C73" i="38" s="1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F87" i="38" s="1"/>
  <c r="AA12" i="38"/>
  <c r="C87" i="38" s="1"/>
  <c r="X12" i="38"/>
  <c r="U12" i="38"/>
  <c r="C72" i="38" s="1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U11" i="38"/>
  <c r="C71" i="38" s="1"/>
  <c r="R11" i="38"/>
  <c r="F56" i="38" s="1"/>
  <c r="O11" i="38"/>
  <c r="L11" i="38"/>
  <c r="F41" i="38" s="1"/>
  <c r="I11" i="38"/>
  <c r="C41" i="38" s="1"/>
  <c r="F11" i="38"/>
  <c r="F26" i="38" s="1"/>
  <c r="C11" i="38"/>
  <c r="C26" i="38" s="1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F9" i="38"/>
  <c r="F24" i="38" s="1"/>
  <c r="C9" i="38"/>
  <c r="G77" i="38"/>
  <c r="C77" i="38"/>
  <c r="H47" i="38"/>
  <c r="C47" i="38"/>
  <c r="E106" i="38"/>
  <c r="G91" i="38"/>
  <c r="G61" i="38"/>
  <c r="H46" i="38"/>
  <c r="E105" i="38"/>
  <c r="D90" i="38"/>
  <c r="E45" i="38"/>
  <c r="D30" i="38"/>
  <c r="F74" i="38"/>
  <c r="H59" i="38"/>
  <c r="G44" i="38"/>
  <c r="C103" i="38"/>
  <c r="H73" i="38"/>
  <c r="G87" i="38"/>
  <c r="E72" i="38"/>
  <c r="F57" i="38"/>
  <c r="G27" i="38"/>
  <c r="H86" i="38"/>
  <c r="F71" i="38"/>
  <c r="D56" i="38"/>
  <c r="C56" i="38"/>
  <c r="D85" i="38"/>
  <c r="F70" i="38"/>
  <c r="H55" i="38"/>
  <c r="H25" i="38"/>
  <c r="C39" i="38"/>
  <c r="C107" i="38"/>
  <c r="E92" i="38"/>
  <c r="E62" i="38"/>
  <c r="E76" i="38"/>
  <c r="E46" i="38"/>
  <c r="G31" i="38"/>
  <c r="G57" i="38"/>
  <c r="D86" i="38"/>
  <c r="G71" i="38"/>
  <c r="E54" i="38"/>
  <c r="E107" i="38"/>
  <c r="D105" i="38"/>
  <c r="E104" i="38"/>
  <c r="E103" i="38"/>
  <c r="C101" i="38"/>
  <c r="E100" i="38"/>
  <c r="E99" i="38"/>
  <c r="F92" i="38"/>
  <c r="H91" i="38"/>
  <c r="E91" i="38"/>
  <c r="E90" i="38"/>
  <c r="C90" i="38"/>
  <c r="G89" i="38"/>
  <c r="F89" i="38"/>
  <c r="E89" i="38"/>
  <c r="H88" i="38"/>
  <c r="E87" i="38"/>
  <c r="F86" i="38"/>
  <c r="C86" i="38"/>
  <c r="G84" i="38"/>
  <c r="H77" i="38"/>
  <c r="H76" i="38"/>
  <c r="G76" i="38"/>
  <c r="F76" i="38"/>
  <c r="H75" i="38"/>
  <c r="D75" i="38"/>
  <c r="H74" i="38"/>
  <c r="G74" i="38"/>
  <c r="E74" i="38"/>
  <c r="G72" i="38"/>
  <c r="F72" i="38"/>
  <c r="D71" i="38"/>
  <c r="C62" i="38"/>
  <c r="H61" i="38"/>
  <c r="E60" i="38"/>
  <c r="C60" i="38"/>
  <c r="G59" i="38"/>
  <c r="E59" i="38"/>
  <c r="C58" i="38"/>
  <c r="E57" i="38"/>
  <c r="G55" i="38"/>
  <c r="C54" i="38"/>
  <c r="E47" i="38"/>
  <c r="G46" i="38"/>
  <c r="H45" i="38"/>
  <c r="D45" i="38"/>
  <c r="C45" i="38"/>
  <c r="H43" i="38"/>
  <c r="F43" i="38"/>
  <c r="E43" i="38"/>
  <c r="H42" i="38"/>
  <c r="G42" i="38"/>
  <c r="F42" i="38"/>
  <c r="H41" i="38"/>
  <c r="F40" i="38"/>
  <c r="E40" i="38"/>
  <c r="G32" i="38"/>
  <c r="E32" i="38"/>
  <c r="D32" i="38"/>
  <c r="C32" i="38"/>
  <c r="E31" i="38"/>
  <c r="E30" i="38"/>
  <c r="C30" i="38"/>
  <c r="H29" i="38"/>
  <c r="G29" i="38"/>
  <c r="C29" i="38"/>
  <c r="C28" i="38"/>
  <c r="G26" i="38"/>
  <c r="G25" i="38"/>
  <c r="F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16" i="194" s="1"/>
  <c r="D7" i="194"/>
  <c r="C7" i="194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E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F17" i="16" s="1"/>
  <c r="D17" i="16"/>
  <c r="F20" i="16" l="1"/>
  <c r="F24" i="16"/>
  <c r="F19" i="16"/>
  <c r="F23" i="16"/>
  <c r="F18" i="16"/>
  <c r="F22" i="16"/>
  <c r="F21" i="16"/>
  <c r="C10" i="456"/>
  <c r="C3" i="45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F11" i="206" s="1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13" i="206"/>
  <c r="F9" i="206"/>
  <c r="B7" i="206"/>
  <c r="B7" i="205"/>
  <c r="B7" i="9"/>
  <c r="K9" i="104" l="1"/>
  <c r="F17" i="208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7" i="48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<sst xmlns="http://schemas.openxmlformats.org/spreadsheetml/2006/main" count="6952" uniqueCount="779">
  <si>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</si>
  <si>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</si>
  <si>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</si>
  <si>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</si>
  <si>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</si>
  <si>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</si>
  <si>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</si>
  <si>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</si>
  <si>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</si>
  <si>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</si>
  <si>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</si>
  <si>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</si>
  <si>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</si>
  <si>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</si>
  <si>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</si>
  <si>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</si>
  <si>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</si>
  <si>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</si>
  <si>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</si>
  <si>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</si>
  <si>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</si>
  <si>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</si>
  <si>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</si>
  <si>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</si>
  <si>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</si>
  <si>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</si>
  <si>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</si>
  <si>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</si>
  <si>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</si>
  <si>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</si>
  <si>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</si>
  <si>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</si>
  <si>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</si>
  <si>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</si>
  <si>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</si>
  <si>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</si>
  <si>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</si>
  <si>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</si>
  <si>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</si>
  <si>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</si>
  <si>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</si>
  <si>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</si>
  <si>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</si>
  <si>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</si>
  <si>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</si>
  <si>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</si>
  <si>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</si>
  <si>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</si>
  <si>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</si>
  <si>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</si>
  <si>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</si>
  <si>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</si>
  <si>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</si>
  <si>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</si>
  <si>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</si>
  <si>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</si>
  <si>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</si>
  <si>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</si>
  <si>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</si>
  <si>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</si>
  <si>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</si>
  <si>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</si>
  <si>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</si>
  <si>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</si>
  <si>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</si>
  <si>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</si>
  <si>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</si>
  <si>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</si>
  <si>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</si>
  <si>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</si>
  <si>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</si>
  <si>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</si>
  <si>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</si>
  <si>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</si>
  <si>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</si>
  <si>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</si>
  <si>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</si>
  <si>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</si>
  <si>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</si>
  <si>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</si>
  <si>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</si>
  <si>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</si>
  <si>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</si>
  <si>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</si>
  <si>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</si>
  <si>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</si>
  <si>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</si>
  <si>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</si>
  <si>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</si>
  <si>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</si>
  <si>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</si>
  <si>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</si>
  <si>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</si>
  <si>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</si>
  <si>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</si>
  <si>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</si>
  <si>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</si>
  <si>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</si>
  <si>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</si>
  <si>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</si>
  <si>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</si>
  <si>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</si>
  <si>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</si>
  <si>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</si>
  <si>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</si>
  <si>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</si>
  <si>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</si>
  <si>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</si>
  <si>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</si>
  <si>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</si>
  <si>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</si>
  <si>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</si>
  <si>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</si>
  <si>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</si>
  <si>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</si>
  <si>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</si>
  <si>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</si>
  <si>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</si>
  <si>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</si>
  <si>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</si>
  <si>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</si>
  <si>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</si>
  <si>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</si>
  <si>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</si>
  <si>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</si>
  <si>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</si>
  <si>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</si>
  <si>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</si>
  <si>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</si>
  <si>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</si>
  <si>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</si>
  <si>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</si>
  <si>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</si>
  <si>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</si>
  <si>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</si>
  <si>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</si>
  <si>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</si>
  <si>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</si>
  <si>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</si>
  <si>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</si>
  <si>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</si>
  <si>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</si>
  <si>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</si>
  <si>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</si>
  <si>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</si>
  <si>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</si>
  <si>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</si>
  <si>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</si>
  <si>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</si>
  <si>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</si>
  <si>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</si>
  <si>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</si>
  <si>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</si>
  <si>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</si>
  <si>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</si>
  <si>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</si>
  <si>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</si>
  <si>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</si>
  <si>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</si>
  <si>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</si>
  <si>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</si>
  <si>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</si>
  <si>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</si>
  <si>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</si>
  <si>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</si>
  <si>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</si>
  <si>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</si>
  <si>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</si>
  <si>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</si>
  <si>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</si>
  <si>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</si>
  <si>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</si>
  <si>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</si>
  <si>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</si>
  <si>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</si>
  <si>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</si>
  <si>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</si>
  <si>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</si>
  <si>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</si>
  <si>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</si>
  <si>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</si>
  <si>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</si>
  <si>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</si>
  <si>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</si>
  <si>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</si>
  <si>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</si>
  <si>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</si>
  <si>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</si>
  <si>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</si>
  <si>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</si>
  <si>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</si>
  <si>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</si>
  <si>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</si>
  <si>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</si>
  <si>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</si>
  <si>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</si>
  <si>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</si>
  <si>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</si>
  <si>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</si>
  <si>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</si>
  <si>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</si>
  <si>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</si>
  <si>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</si>
  <si>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</si>
  <si>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</si>
  <si>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</si>
  <si>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</si>
  <si>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</si>
  <si>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</si>
  <si>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</si>
  <si>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</si>
  <si>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</si>
  <si>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</si>
  <si>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</si>
  <si>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</si>
  <si>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</si>
  <si>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</si>
  <si>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</si>
  <si>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</si>
  <si>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</si>
  <si>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</si>
  <si>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</si>
  <si>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</si>
  <si>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</si>
  <si>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</si>
  <si>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</si>
  <si>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</si>
  <si>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</si>
  <si>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</si>
  <si>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</si>
  <si>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</si>
  <si>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</si>
  <si>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</si>
  <si>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</si>
  <si>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</si>
  <si>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</si>
  <si>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</si>
  <si>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</si>
  <si>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</si>
  <si>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</si>
  <si>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</si>
  <si>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</si>
  <si>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</si>
  <si>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</si>
  <si>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</si>
  <si>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</si>
  <si>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</si>
  <si>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</si>
  <si>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</si>
  <si>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</si>
  <si>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</si>
  <si>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</si>
  <si>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</si>
  <si>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</si>
  <si>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</si>
  <si>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</si>
  <si>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</si>
  <si>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</si>
  <si>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</si>
  <si>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</si>
  <si>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</si>
  <si>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</si>
  <si>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</si>
  <si>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</si>
  <si>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</si>
  <si>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</si>
  <si>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</si>
  <si>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</si>
  <si>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</si>
  <si>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</si>
  <si>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</si>
  <si>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</si>
  <si>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</si>
  <si>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</si>
  <si>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</si>
  <si>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</si>
  <si>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</si>
  <si>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</si>
  <si>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</si>
  <si>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</si>
  <si>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</si>
  <si>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</si>
  <si>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</si>
  <si>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</si>
  <si>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</si>
  <si>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</si>
  <si>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</si>
  <si>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</si>
  <si>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</si>
  <si>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</si>
  <si>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</si>
  <si>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</si>
  <si>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</si>
  <si>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</si>
  <si>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</si>
  <si>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</si>
  <si>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</si>
  <si>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</si>
  <si>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</si>
  <si>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</si>
  <si>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</si>
  <si>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</si>
  <si>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</si>
  <si>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</si>
  <si>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</si>
  <si>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</si>
  <si>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</si>
  <si>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</si>
  <si>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</si>
  <si>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</si>
  <si>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</si>
  <si>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</si>
  <si>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</si>
  <si>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</si>
  <si>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</si>
  <si>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</si>
  <si>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</si>
  <si>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</si>
  <si>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</si>
  <si>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</si>
  <si>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</si>
  <si>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</si>
  <si>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</si>
  <si>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</si>
  <si>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</si>
  <si>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</si>
  <si>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</si>
  <si>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</si>
  <si>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</si>
  <si>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</si>
  <si>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</si>
  <si>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</si>
  <si>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</si>
  <si>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</si>
  <si>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</si>
  <si>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</si>
  <si>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</si>
  <si>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</si>
  <si>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</si>
  <si>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</si>
  <si>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</si>
  <si>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</si>
  <si>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</si>
  <si>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</si>
  <si>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</si>
  <si>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</si>
  <si>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</si>
  <si>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</si>
  <si>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</si>
  <si>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</si>
  <si>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</si>
  <si>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</si>
  <si>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</si>
  <si>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</si>
  <si>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</si>
  <si>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</si>
  <si>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</si>
  <si>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</si>
  <si>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</si>
  <si>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</si>
  <si>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</si>
  <si>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</si>
  <si>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</si>
  <si>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</si>
  <si>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</si>
  <si>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</si>
  <si>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</si>
  <si>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</si>
  <si>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</si>
  <si>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</si>
  <si>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</si>
  <si>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</si>
  <si>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</si>
  <si>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</si>
  <si>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</si>
  <si>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</si>
  <si>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</si>
  <si>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</si>
  <si>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</si>
  <si>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</si>
  <si>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</si>
  <si>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</si>
  <si>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</si>
  <si>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</si>
  <si>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</si>
  <si>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</si>
  <si>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</si>
  <si>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</si>
  <si>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</si>
  <si>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</si>
  <si>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</si>
  <si>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</si>
  <si>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</si>
  <si>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</si>
  <si>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</si>
  <si>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</si>
  <si>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</si>
  <si>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</si>
  <si>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</si>
  <si>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</si>
  <si>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</si>
  <si>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</si>
  <si>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</si>
  <si>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</si>
  <si>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</si>
  <si>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</si>
  <si>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</si>
  <si>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</si>
  <si>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</si>
  <si>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</si>
  <si>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</si>
  <si>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</si>
  <si>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</si>
  <si>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</si>
  <si>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</si>
  <si>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</si>
  <si>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</si>
  <si>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</si>
  <si>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</si>
  <si>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</si>
  <si>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</si>
  <si>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</si>
  <si>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</si>
  <si>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</si>
  <si>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</si>
  <si>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</si>
  <si>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</si>
  <si>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</si>
  <si>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</si>
  <si>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</si>
  <si>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</si>
  <si>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</si>
  <si>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</si>
  <si>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</si>
  <si>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</si>
  <si>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</si>
  <si>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</si>
  <si>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</si>
  <si>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</si>
  <si>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</si>
  <si>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</si>
  <si>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</si>
  <si>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</si>
  <si>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</si>
  <si>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</si>
  <si>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</si>
  <si>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Summary of 50–year forecast of softwood timber availability; average annual volume within period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</si>
  <si>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</si>
  <si>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</si>
  <si>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</si>
  <si>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</si>
  <si>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</si>
  <si>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</si>
  <si>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</si>
  <si>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</si>
  <si>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</si>
  <si>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</si>
  <si>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</si>
  <si>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</si>
  <si>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</si>
  <si>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</si>
  <si>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</si>
  <si>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</si>
  <si>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</si>
  <si>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</si>
  <si>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</si>
  <si>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</si>
  <si>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</si>
  <si>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</si>
  <si>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</si>
  <si>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</si>
  <si>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</si>
  <si>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</si>
  <si>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</si>
  <si>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</si>
  <si>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</si>
  <si>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</si>
  <si>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</si>
  <si>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</si>
  <si>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</si>
  <si>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</si>
  <si>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</si>
  <si>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</si>
  <si>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</si>
  <si>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</si>
  <si>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</si>
  <si>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</si>
  <si>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</si>
  <si>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</si>
  <si>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</si>
  <si>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</si>
  <si>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</si>
  <si>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</si>
  <si>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</si>
  <si>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</si>
  <si>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</si>
  <si>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</si>
  <si>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</si>
  <si>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</si>
  <si>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</si>
  <si>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</si>
  <si>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</si>
  <si>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</si>
  <si>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</si>
  <si>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</si>
  <si>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</si>
  <si>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</si>
  <si>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</si>
  <si>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</si>
  <si>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</si>
  <si>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</si>
  <si>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</si>
  <si>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</si>
  <si>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</si>
  <si>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</si>
  <si>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</si>
  <si>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</si>
  <si>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</si>
  <si>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</si>
  <si>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</si>
  <si>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</si>
  <si>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</si>
  <si>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</si>
  <si>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</si>
  <si>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</si>
  <si>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</si>
  <si>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</si>
  <si>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</si>
  <si>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</si>
  <si>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</si>
  <si>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</si>
  <si>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</si>
  <si>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</si>
  <si>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</si>
  <si>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</si>
  <si>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</si>
  <si>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</si>
  <si>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</si>
  <si>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</si>
  <si>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</si>
  <si>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</si>
  <si>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</si>
  <si>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</si>
  <si>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</si>
  <si>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</si>
  <si>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</si>
  <si>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</si>
  <si>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</si>
  <si>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</si>
  <si>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</si>
  <si>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</si>
  <si>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</si>
  <si>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</si>
  <si>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</si>
  <si>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</si>
  <si>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</si>
  <si>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</si>
  <si>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</si>
  <si>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</si>
  <si>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</si>
  <si>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</si>
  <si>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</si>
  <si>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</si>
  <si>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</si>
  <si>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</si>
  <si>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</si>
  <si>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</si>
  <si>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</si>
  <si>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</si>
  <si>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</si>
  <si>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</si>
  <si>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</si>
  <si>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</si>
  <si>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</si>
  <si>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</si>
  <si>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</si>
  <si>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</si>
  <si>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</si>
  <si>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</si>
  <si>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</si>
  <si>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</si>
  <si>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</si>
  <si>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</si>
  <si>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</si>
  <si>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</si>
  <si>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</si>
  <si>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</si>
  <si>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</si>
  <si>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</si>
  <si>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</si>
  <si>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</si>
  <si>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</si>
  <si>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</si>
  <si>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</si>
  <si>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</si>
  <si>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</si>
  <si>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</si>
  <si>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</si>
  <si>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</si>
  <si>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</si>
  <si>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</si>
  <si>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</si>
  <si>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</si>
  <si>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</si>
  <si>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</si>
  <si>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</si>
  <si>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</si>
  <si>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</si>
  <si>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</si>
  <si>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</si>
  <si>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</si>
  <si>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</si>
  <si>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</si>
  <si>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</si>
  <si>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</si>
  <si>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</si>
  <si>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</si>
  <si>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</si>
  <si>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</si>
  <si>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</si>
  <si>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</si>
  <si>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</si>
  <si>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</si>
  <si>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</si>
  <si>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</si>
  <si>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</si>
  <si>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</si>
  <si>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</si>
  <si>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</si>
  <si>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</si>
  <si>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</si>
  <si>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</si>
  <si>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</si>
  <si>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</si>
  <si>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</si>
  <si>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</si>
  <si>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</si>
  <si>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</si>
  <si>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</si>
  <si>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</si>
  <si>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</si>
  <si>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</si>
  <si>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</si>
  <si>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</si>
  <si>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</si>
  <si>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</si>
  <si>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</si>
  <si>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</si>
  <si>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</si>
  <si>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</si>
  <si>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</si>
  <si>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</si>
  <si>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</si>
  <si>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</si>
  <si>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</si>
  <si>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</si>
  <si>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</si>
  <si>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</si>
  <si>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</si>
  <si>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</si>
  <si>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</si>
  <si>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</si>
  <si>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</si>
  <si>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</si>
  <si>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</si>
  <si>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</si>
  <si>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</si>
  <si>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</si>
  <si>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</si>
  <si>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</si>
  <si>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</si>
  <si>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</si>
  <si>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</si>
  <si>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</si>
  <si>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</si>
  <si>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</si>
  <si>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</si>
  <si>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</si>
  <si>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</si>
  <si>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</si>
  <si>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</si>
  <si>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</si>
  <si>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</si>
  <si>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</si>
  <si>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</si>
  <si>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</si>
  <si>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</si>
  <si>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</si>
  <si>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</si>
  <si>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</si>
  <si>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</si>
  <si>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</si>
  <si>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</si>
  <si>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</si>
  <si>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</si>
  <si>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</si>
  <si>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</si>
  <si>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</si>
  <si>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</si>
  <si>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</si>
  <si>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</si>
  <si>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</si>
  <si>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</si>
  <si>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</si>
  <si>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</si>
  <si>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</si>
  <si>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</si>
  <si>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</si>
  <si>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</si>
  <si>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</si>
  <si>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</si>
  <si>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</si>
  <si>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</si>
  <si>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</si>
  <si>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</si>
  <si>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</si>
  <si>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</si>
  <si>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</si>
  <si>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</si>
  <si>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</si>
  <si>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</si>
  <si>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</si>
  <si>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</si>
  <si>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</si>
  <si>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</si>
  <si>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</si>
  <si>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</si>
  <si>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</si>
  <si>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</si>
  <si>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</si>
  <si>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</si>
  <si>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</si>
  <si>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</si>
  <si>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</si>
  <si>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</si>
  <si>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</si>
  <si>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</si>
  <si>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</si>
  <si>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</si>
  <si>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</si>
  <si>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</si>
  <si>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</si>
  <si>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</si>
  <si>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</si>
  <si>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</si>
  <si>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</si>
  <si>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</si>
  <si>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</si>
  <si>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</si>
  <si>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sweet chestnut</t>
  </si>
  <si>
    <t>Tree health - larch</t>
  </si>
  <si>
    <t xml:space="preserve">Simplified comparison of mapped area estimates and stocked area estimates </t>
  </si>
  <si>
    <t>B / M / B *</t>
  </si>
  <si>
    <t>Number of measureable trees</t>
  </si>
  <si>
    <t>Biomass stocks in live woodland trees</t>
  </si>
  <si>
    <t>Carbon stocks in live woodland trees</t>
  </si>
  <si>
    <t>Evidence of management (PS sections with neither broadleaves nor conifers)</t>
  </si>
  <si>
    <t>Larch as a proportion of woodland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</si>
  <si>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</si>
  <si>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</si>
  <si>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</si>
  <si>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</si>
  <si>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</si>
  <si>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</si>
  <si>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</si>
  <si>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Stocked area of all conifers and all species</t>
  </si>
  <si>
    <t>Standing volume of all conifers and all species</t>
  </si>
  <si>
    <t>Number of trees of all conifers and all species</t>
  </si>
  <si>
    <t>Summary of 25–year forecast of softwood timber availability; average annual volume within period</t>
  </si>
  <si>
    <t>Summary of 50–year forecast of hardwood timber availability; average annual volume within period</t>
  </si>
  <si>
    <t>Number of measureable trees by principal tree species</t>
  </si>
  <si>
    <t>Number of measureable trees by age class</t>
  </si>
  <si>
    <t>Number of measureable trees by mean stand dbh class</t>
  </si>
  <si>
    <t>Release date: March 2017</t>
  </si>
  <si>
    <t>% woodland cover</t>
  </si>
  <si>
    <t>Ranking (woodland area)</t>
  </si>
  <si>
    <t>Woodland cover %</t>
  </si>
  <si>
    <t>Ranking (woodland cover %)</t>
  </si>
  <si>
    <t>mean yield class weighted by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</si>
</sst>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3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43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4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  <xf numFmtId="0" fontId="26" fillId="15" borderId="0" applyNumberFormat="0" applyBorder="0" applyAlignment="0" applyProtection="0"/>
    <xf numFmtId="0" fontId="27" fillId="18" borderId="40" applyNumberFormat="0" applyAlignment="0" applyProtection="0"/>
    <xf numFmtId="0" fontId="28" fillId="19" borderId="43" applyNumberFormat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0" borderId="37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17" borderId="40" applyNumberFormat="0" applyAlignment="0" applyProtection="0"/>
    <xf numFmtId="0" fontId="35" fillId="0" borderId="42" applyNumberFormat="0" applyFill="0" applyAlignment="0" applyProtection="0"/>
    <xf numFmtId="0" fontId="36" fillId="16" borderId="0" applyNumberFormat="0" applyBorder="0" applyAlignment="0" applyProtection="0"/>
    <xf numFmtId="0" fontId="8" fillId="0" borderId="0"/>
    <xf numFmtId="0" fontId="24" fillId="0" borderId="0"/>
    <xf numFmtId="0" fontId="24" fillId="20" borderId="44" applyNumberFormat="0" applyFont="0" applyAlignment="0" applyProtection="0"/>
    <xf numFmtId="0" fontId="37" fillId="18" borderId="41" applyNumberForma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2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2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2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2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3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0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0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0" fillId="0" borderId="0" xfId="51" applyFont="1" applyBorder="1"/>
    <xf numFmtId="0" fontId="40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3" fillId="0" borderId="0" xfId="0" applyFont="1"/>
    <xf numFmtId="17" fontId="42" fillId="46" borderId="23" xfId="0" applyNumberFormat="1" applyFont="1" applyFill="1" applyBorder="1" applyAlignment="1">
      <alignment horizontal="center" vertical="center"/>
    </xf>
    <xf numFmtId="0" fontId="42" fillId="46" borderId="23" xfId="0" applyFont="1" applyFill="1" applyBorder="1" applyAlignment="1">
      <alignment horizontal="center" vertical="center"/>
    </xf>
    <xf numFmtId="0" fontId="42" fillId="46" borderId="24" xfId="0" applyFont="1" applyFill="1" applyBorder="1" applyAlignment="1">
      <alignment horizontal="center" vertical="center"/>
    </xf>
    <xf numFmtId="3" fontId="44" fillId="12" borderId="23" xfId="0" applyNumberFormat="1" applyFont="1" applyFill="1" applyBorder="1" applyAlignment="1">
      <alignment horizontal="center" vertical="center"/>
    </xf>
    <xf numFmtId="3" fontId="45" fillId="13" borderId="24" xfId="0" applyNumberFormat="1" applyFont="1" applyFill="1" applyBorder="1" applyAlignment="1">
      <alignment horizontal="center" vertical="center"/>
    </xf>
    <xf numFmtId="0" fontId="42" fillId="46" borderId="28" xfId="0" applyFont="1" applyFill="1" applyBorder="1" applyAlignment="1">
      <alignment horizontal="center" vertical="center"/>
    </xf>
    <xf numFmtId="3" fontId="44" fillId="12" borderId="29" xfId="0" applyNumberFormat="1" applyFont="1" applyFill="1" applyBorder="1" applyAlignment="1">
      <alignment horizontal="center" vertical="center"/>
    </xf>
    <xf numFmtId="3" fontId="45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6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0" fillId="0" borderId="46" xfId="51" applyFont="1" applyFill="1" applyBorder="1" applyAlignment="1">
      <alignment vertical="center"/>
    </xf>
    <xf numFmtId="0" fontId="40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0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7" fillId="0" borderId="0" xfId="53" applyFont="1"/>
    <xf numFmtId="3" fontId="47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7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7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48" fillId="0" borderId="59" xfId="0" applyNumberFormat="1" applyFont="1" applyFill="1" applyBorder="1"/>
    <xf numFmtId="4" fontId="48" fillId="0" borderId="0" xfId="0" applyNumberFormat="1" applyFont="1" applyFill="1" applyBorder="1"/>
    <xf numFmtId="4" fontId="48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49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0" fillId="51" borderId="0" xfId="55" applyFill="1"/>
    <xf numFmtId="0" fontId="50" fillId="0" borderId="0" xfId="55"/>
    <xf numFmtId="0" fontId="50" fillId="52" borderId="0" xfId="55" applyFill="1"/>
    <xf numFmtId="0" fontId="50" fillId="53" borderId="0" xfId="55" applyFill="1"/>
    <xf numFmtId="0" fontId="50" fillId="54" borderId="0" xfId="55" applyFill="1"/>
    <xf numFmtId="0" fontId="50" fillId="55" borderId="0" xfId="55" applyFill="1"/>
    <xf numFmtId="0" fontId="50" fillId="56" borderId="0" xfId="55" applyFill="1"/>
    <xf numFmtId="0" fontId="50" fillId="58" borderId="0" xfId="55" applyFill="1"/>
    <xf numFmtId="0" fontId="50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1" fillId="0" borderId="0" xfId="0" applyNumberFormat="1" applyFont="1" applyFill="1" applyBorder="1" applyAlignment="1"/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1" fillId="47" borderId="101" xfId="0" applyFont="1" applyFill="1" applyBorder="1" applyAlignment="1">
      <alignment vertical="center"/>
    </xf>
    <xf numFmtId="0" fontId="51" fillId="47" borderId="94" xfId="0" applyFont="1" applyFill="1" applyBorder="1" applyAlignment="1">
      <alignment vertical="center"/>
    </xf>
    <xf numFmtId="3" fontId="51" fillId="47" borderId="0" xfId="0" applyNumberFormat="1" applyFont="1" applyFill="1" applyBorder="1" applyAlignment="1">
      <alignment vertical="center"/>
    </xf>
    <xf numFmtId="3" fontId="51" fillId="47" borderId="102" xfId="0" applyNumberFormat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2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3" fontId="0" fillId="0" borderId="105" xfId="0" applyNumberFormat="1" applyBorder="1" applyAlignment="1">
      <alignment vertical="center"/>
    </xf>
    <xf numFmtId="3" fontId="0" fillId="0" borderId="106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7" xfId="0" applyFill="1" applyBorder="1"/>
    <xf numFmtId="0" fontId="1" fillId="0" borderId="0" xfId="60" applyBorder="1"/>
    <xf numFmtId="0" fontId="1" fillId="0" borderId="0" xfId="60"/>
    <xf numFmtId="0" fontId="47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1" xfId="0" applyNumberFormat="1" applyFont="1" applyFill="1" applyBorder="1"/>
    <xf numFmtId="3" fontId="1" fillId="12" borderId="112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4" xfId="0" applyFont="1" applyFill="1" applyBorder="1"/>
    <xf numFmtId="0" fontId="0" fillId="47" borderId="114" xfId="0" applyFont="1" applyFill="1" applyBorder="1" applyAlignment="1"/>
    <xf numFmtId="10" fontId="0" fillId="47" borderId="114" xfId="0" applyNumberFormat="1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48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0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8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0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0" xfId="58" applyNumberFormat="1" applyFont="1" applyFill="1" applyBorder="1" applyAlignment="1">
      <alignment horizontal="left" wrapText="1"/>
    </xf>
    <xf numFmtId="0" fontId="1" fillId="0" borderId="108" xfId="57" applyFont="1" applyFill="1" applyBorder="1" applyAlignment="1">
      <alignment vertical="center"/>
    </xf>
    <xf numFmtId="4" fontId="1" fillId="61" borderId="120" xfId="58" applyNumberFormat="1" applyFont="1" applyFill="1" applyBorder="1" applyAlignment="1">
      <alignment horizontal="left" wrapText="1"/>
    </xf>
    <xf numFmtId="0" fontId="9" fillId="61" borderId="108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8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0" fontId="6" fillId="6" borderId="125" xfId="0" applyFont="1" applyFill="1" applyBorder="1" applyAlignment="1">
      <alignment vertical="center"/>
    </xf>
    <xf numFmtId="3" fontId="52" fillId="4" borderId="18" xfId="0" applyNumberFormat="1" applyFont="1" applyFill="1" applyBorder="1" applyAlignment="1">
      <alignment vertical="center" wrapText="1"/>
    </xf>
    <xf numFmtId="3" fontId="52" fillId="4" borderId="20" xfId="0" applyNumberFormat="1" applyFont="1" applyFill="1" applyBorder="1" applyAlignment="1">
      <alignment vertical="center" wrapText="1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0" fillId="50" borderId="0" xfId="0" applyFont="1" applyFill="1" applyAlignment="1"/>
    <xf numFmtId="10" fontId="1" fillId="12" borderId="112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3" xfId="57" applyFont="1" applyFill="1" applyBorder="1" applyAlignment="1">
      <alignment horizontal="center" vertical="center" wrapText="1"/>
    </xf>
    <xf numFmtId="0" fontId="6" fillId="2" borderId="114" xfId="57" applyFont="1" applyFill="1" applyBorder="1" applyAlignment="1">
      <alignment horizontal="center" vertical="center" wrapText="1"/>
    </xf>
    <xf numFmtId="3" fontId="6" fillId="2" borderId="117" xfId="59" applyNumberFormat="1" applyFont="1" applyFill="1" applyBorder="1" applyAlignment="1">
      <alignment horizontal="center" vertical="center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49" fillId="50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2" fillId="46" borderId="25" xfId="0" applyFont="1" applyFill="1" applyBorder="1" applyAlignment="1">
      <alignment horizontal="center" vertical="center"/>
    </xf>
    <xf numFmtId="0" fontId="42" fillId="46" borderId="27" xfId="0" applyFont="1" applyFill="1" applyBorder="1" applyAlignment="1">
      <alignment horizontal="center" vertical="center"/>
    </xf>
    <xf numFmtId="0" fontId="41" fillId="45" borderId="0" xfId="0" applyFont="1" applyFill="1" applyBorder="1" applyAlignment="1">
      <alignment horizontal="center" vertical="center" wrapText="1"/>
    </xf>
    <xf numFmtId="0" fontId="41" fillId="45" borderId="27" xfId="0" applyFont="1" applyFill="1" applyBorder="1" applyAlignment="1">
      <alignment horizontal="center" vertical="center" wrapText="1"/>
    </xf>
    <xf numFmtId="0" fontId="41" fillId="45" borderId="124" xfId="0" applyFont="1" applyFill="1" applyBorder="1" applyAlignment="1">
      <alignment horizontal="center" vertical="center" wrapText="1"/>
    </xf>
    <xf numFmtId="0" fontId="41" fillId="45" borderId="26" xfId="0" applyFont="1" applyFill="1" applyBorder="1" applyAlignment="1">
      <alignment horizontal="center" vertical="center" wrapText="1"/>
    </xf>
    <xf numFmtId="0" fontId="42" fillId="46" borderId="21" xfId="0" applyFont="1" applyFill="1" applyBorder="1" applyAlignment="1">
      <alignment horizontal="center" vertical="center"/>
    </xf>
    <xf numFmtId="0" fontId="42" fillId="46" borderId="22" xfId="0" applyFont="1" applyFill="1" applyBorder="1" applyAlignment="1">
      <alignment horizontal="center" vertical="center"/>
    </xf>
    <xf numFmtId="0" fontId="42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4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0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808080"/>
      <color rgb="FF3B9946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0.13405565919305842</c:v>
                </c:pt>
                <c:pt idx="1">
                  <c:v>0.8659443408069416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0548861642578231"/>
                  <c:y val="-0.1772575504303869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1505.7380457577106</c:v>
                </c:pt>
                <c:pt idx="1">
                  <c:v>1183.6581114584437</c:v>
                </c:pt>
                <c:pt idx="2">
                  <c:v>104.92394500886499</c:v>
                </c:pt>
                <c:pt idx="3">
                  <c:v>41.0580428086</c:v>
                </c:pt>
                <c:pt idx="4">
                  <c:v>61.155037845453037</c:v>
                </c:pt>
                <c:pt idx="5">
                  <c:v>50.049235834271926</c:v>
                </c:pt>
                <c:pt idx="6">
                  <c:v>106.84804524844736</c:v>
                </c:pt>
                <c:pt idx="7">
                  <c:v>0</c:v>
                </c:pt>
                <c:pt idx="8">
                  <c:v>0</c:v>
                </c:pt>
                <c:pt idx="9">
                  <c:v>3.9440482600949003</c:v>
                </c:pt>
                <c:pt idx="10">
                  <c:v>27.689814348749998</c:v>
                </c:pt>
                <c:pt idx="11">
                  <c:v>0.75961170862500005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65251.435937616552</c:v>
                </c:pt>
                <c:pt idx="1">
                  <c:v>16615.754463610814</c:v>
                </c:pt>
                <c:pt idx="2">
                  <c:v>688.18907020805534</c:v>
                </c:pt>
                <c:pt idx="3">
                  <c:v>430.36858242687759</c:v>
                </c:pt>
                <c:pt idx="4">
                  <c:v>1995.5192126113986</c:v>
                </c:pt>
                <c:pt idx="5">
                  <c:v>2839.8388624073282</c:v>
                </c:pt>
                <c:pt idx="6">
                  <c:v>4459.554184934731</c:v>
                </c:pt>
                <c:pt idx="7">
                  <c:v>36.111905391297498</c:v>
                </c:pt>
                <c:pt idx="8">
                  <c:v>9.9037381237499993</c:v>
                </c:pt>
                <c:pt idx="9">
                  <c:v>314.44309364905007</c:v>
                </c:pt>
                <c:pt idx="10">
                  <c:v>1061.920684865051</c:v>
                </c:pt>
                <c:pt idx="11">
                  <c:v>455.11150346173497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3.8000000000000002E-4</c:v>
                </c:pt>
                <c:pt idx="1">
                  <c:v>3.6700000000000001E-3</c:v>
                </c:pt>
                <c:pt idx="2">
                  <c:v>3.2420000000000004E-2</c:v>
                </c:pt>
                <c:pt idx="3">
                  <c:v>1.967E-2</c:v>
                </c:pt>
                <c:pt idx="4">
                  <c:v>1.711E-2</c:v>
                </c:pt>
                <c:pt idx="5">
                  <c:v>2.248E-2</c:v>
                </c:pt>
                <c:pt idx="6">
                  <c:v>1.3600000000000001E-3</c:v>
                </c:pt>
                <c:pt idx="7">
                  <c:v>4.0000000000000003E-5</c:v>
                </c:pt>
                <c:pt idx="8">
                  <c:v>7.2999999999999996E-4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0.18032273999999998</c:v>
                  </c:pt>
                  <c:pt idx="1">
                    <c:v>0.24852053099999999</c:v>
                  </c:pt>
                  <c:pt idx="2">
                    <c:v>0.21113657400000002</c:v>
                  </c:pt>
                  <c:pt idx="3">
                    <c:v>0.44086894200000004</c:v>
                  </c:pt>
                  <c:pt idx="4">
                    <c:v>0.36005308799999997</c:v>
                  </c:pt>
                  <c:pt idx="5">
                    <c:v>0.28491171599999998</c:v>
                  </c:pt>
                  <c:pt idx="6">
                    <c:v>0.28296373499999999</c:v>
                  </c:pt>
                  <c:pt idx="7">
                    <c:v>0.15419425</c:v>
                  </c:pt>
                  <c:pt idx="8">
                    <c:v>0.12789469000000001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0.18032273999999998</c:v>
                  </c:pt>
                  <c:pt idx="1">
                    <c:v>0.24852053099999999</c:v>
                  </c:pt>
                  <c:pt idx="2">
                    <c:v>0.21113657400000002</c:v>
                  </c:pt>
                  <c:pt idx="3">
                    <c:v>0.44086894200000004</c:v>
                  </c:pt>
                  <c:pt idx="4">
                    <c:v>0.36005308799999997</c:v>
                  </c:pt>
                  <c:pt idx="5">
                    <c:v>0.28491171599999998</c:v>
                  </c:pt>
                  <c:pt idx="6">
                    <c:v>0.28296373499999999</c:v>
                  </c:pt>
                  <c:pt idx="7">
                    <c:v>0.15419425</c:v>
                  </c:pt>
                  <c:pt idx="8">
                    <c:v>0.12789469000000001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0.98214999999999997</c:v>
                </c:pt>
                <c:pt idx="1">
                  <c:v>1.08857</c:v>
                </c:pt>
                <c:pt idx="2">
                  <c:v>1.14873</c:v>
                </c:pt>
                <c:pt idx="3">
                  <c:v>1.8210200000000001</c:v>
                </c:pt>
                <c:pt idx="4">
                  <c:v>2.2447199999999996</c:v>
                </c:pt>
                <c:pt idx="5">
                  <c:v>1.52034</c:v>
                </c:pt>
                <c:pt idx="6">
                  <c:v>1.4255100000000001</c:v>
                </c:pt>
                <c:pt idx="7">
                  <c:v>0.25914999999999999</c:v>
                </c:pt>
                <c:pt idx="8">
                  <c:v>0.17930000000000001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311616"/>
        <c:axId val="167333888"/>
      </c:barChart>
      <c:catAx>
        <c:axId val="167311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333888"/>
        <c:crosses val="autoZero"/>
        <c:auto val="1"/>
        <c:lblAlgn val="ctr"/>
        <c:lblOffset val="100"/>
        <c:noMultiLvlLbl val="0"/>
      </c:catAx>
      <c:valAx>
        <c:axId val="1673338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3116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0.02</c:v>
                </c:pt>
                <c:pt idx="2">
                  <c:v>0.22800000000000001</c:v>
                </c:pt>
                <c:pt idx="3">
                  <c:v>7.859</c:v>
                </c:pt>
                <c:pt idx="4">
                  <c:v>5.8380000000000001</c:v>
                </c:pt>
                <c:pt idx="5">
                  <c:v>1.3360000000000001</c:v>
                </c:pt>
                <c:pt idx="6">
                  <c:v>0.44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2.1555575</c:v>
                  </c:pt>
                  <c:pt idx="1">
                    <c:v>28.946815200000007</c:v>
                  </c:pt>
                  <c:pt idx="2">
                    <c:v>88.547481598787854</c:v>
                  </c:pt>
                  <c:pt idx="3">
                    <c:v>132.71227288748796</c:v>
                  </c:pt>
                  <c:pt idx="4">
                    <c:v>173.40228400000001</c:v>
                  </c:pt>
                  <c:pt idx="5">
                    <c:v>140.17379399999999</c:v>
                  </c:pt>
                  <c:pt idx="6">
                    <c:v>50.188808106667167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2.1555575</c:v>
                  </c:pt>
                  <c:pt idx="1">
                    <c:v>28.946815200000007</c:v>
                  </c:pt>
                  <c:pt idx="2">
                    <c:v>88.547481598787854</c:v>
                  </c:pt>
                  <c:pt idx="3">
                    <c:v>132.71227288748796</c:v>
                  </c:pt>
                  <c:pt idx="4">
                    <c:v>173.40228400000001</c:v>
                  </c:pt>
                  <c:pt idx="5">
                    <c:v>140.17379399999999</c:v>
                  </c:pt>
                  <c:pt idx="6">
                    <c:v>50.188808106667167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1.675</c:v>
                </c:pt>
                <c:pt idx="1">
                  <c:v>92.808000000000007</c:v>
                </c:pt>
                <c:pt idx="2">
                  <c:v>547.13599999999997</c:v>
                </c:pt>
                <c:pt idx="3">
                  <c:v>652.36900000000003</c:v>
                </c:pt>
                <c:pt idx="4">
                  <c:v>768.96799999999996</c:v>
                </c:pt>
                <c:pt idx="5">
                  <c:v>646.26</c:v>
                </c:pt>
                <c:pt idx="6">
                  <c:v>73.507999999999996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119104"/>
        <c:axId val="167133184"/>
      </c:barChart>
      <c:catAx>
        <c:axId val="167119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133184"/>
        <c:crosses val="autoZero"/>
        <c:auto val="1"/>
        <c:lblAlgn val="ctr"/>
        <c:lblOffset val="100"/>
        <c:noMultiLvlLbl val="0"/>
      </c:catAx>
      <c:valAx>
        <c:axId val="1671331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Standing volume (000 m</a:t>
                </a:r>
                <a:r>
                  <a:rPr lang="en-US" sz="1000" baseline="30000"/>
                  <a:t>3</a:t>
                </a:r>
                <a:r>
                  <a:rPr lang="en-US" sz="10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67119104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0.02</c:v>
                </c:pt>
                <c:pt idx="2">
                  <c:v>0.22800000000000001</c:v>
                </c:pt>
                <c:pt idx="3">
                  <c:v>7.859</c:v>
                </c:pt>
                <c:pt idx="4">
                  <c:v>5.8380000000000001</c:v>
                </c:pt>
                <c:pt idx="5">
                  <c:v>1.3360000000000001</c:v>
                </c:pt>
                <c:pt idx="6">
                  <c:v>0.44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2.1555575</c:v>
                  </c:pt>
                  <c:pt idx="1">
                    <c:v>28.946815200000007</c:v>
                  </c:pt>
                  <c:pt idx="2">
                    <c:v>88.547481598787854</c:v>
                  </c:pt>
                  <c:pt idx="3">
                    <c:v>132.71227288748796</c:v>
                  </c:pt>
                  <c:pt idx="4">
                    <c:v>173.40228400000001</c:v>
                  </c:pt>
                  <c:pt idx="5">
                    <c:v>140.17379399999999</c:v>
                  </c:pt>
                  <c:pt idx="6">
                    <c:v>50.188808106667167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2.1555575</c:v>
                  </c:pt>
                  <c:pt idx="1">
                    <c:v>28.946815200000007</c:v>
                  </c:pt>
                  <c:pt idx="2">
                    <c:v>88.547481598787854</c:v>
                  </c:pt>
                  <c:pt idx="3">
                    <c:v>132.71227288748796</c:v>
                  </c:pt>
                  <c:pt idx="4">
                    <c:v>173.40228400000001</c:v>
                  </c:pt>
                  <c:pt idx="5">
                    <c:v>140.17379399999999</c:v>
                  </c:pt>
                  <c:pt idx="6">
                    <c:v>50.188808106667167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1.675</c:v>
                </c:pt>
                <c:pt idx="1">
                  <c:v>92.808000000000007</c:v>
                </c:pt>
                <c:pt idx="2">
                  <c:v>547.13599999999997</c:v>
                </c:pt>
                <c:pt idx="3">
                  <c:v>652.36900000000003</c:v>
                </c:pt>
                <c:pt idx="4">
                  <c:v>768.96799999999996</c:v>
                </c:pt>
                <c:pt idx="5">
                  <c:v>646.26</c:v>
                </c:pt>
                <c:pt idx="6">
                  <c:v>73.507999999999996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562048"/>
        <c:axId val="208563584"/>
      </c:barChart>
      <c:catAx>
        <c:axId val="2085620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208563584"/>
        <c:crosses val="autoZero"/>
        <c:auto val="1"/>
        <c:lblAlgn val="ctr"/>
        <c:lblOffset val="100"/>
        <c:noMultiLvlLbl val="0"/>
      </c:catAx>
      <c:valAx>
        <c:axId val="2085635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20856204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0.104</c:v>
                </c:pt>
                <c:pt idx="2">
                  <c:v>5.9969999999999999</c:v>
                </c:pt>
                <c:pt idx="3">
                  <c:v>4.3099999999999996</c:v>
                </c:pt>
                <c:pt idx="4">
                  <c:v>2.0950000000000002</c:v>
                </c:pt>
                <c:pt idx="5">
                  <c:v>2.851</c:v>
                </c:pt>
                <c:pt idx="6">
                  <c:v>0.27</c:v>
                </c:pt>
                <c:pt idx="7">
                  <c:v>5.0000000000000001E-3</c:v>
                </c:pt>
                <c:pt idx="8">
                  <c:v>8.7999999999999995E-2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0.47210239999999998</c:v>
                  </c:pt>
                  <c:pt idx="1">
                    <c:v>9.9361625</c:v>
                  </c:pt>
                  <c:pt idx="2">
                    <c:v>17.9921565</c:v>
                  </c:pt>
                  <c:pt idx="3">
                    <c:v>68.592582899999996</c:v>
                  </c:pt>
                  <c:pt idx="4">
                    <c:v>143.83221599999999</c:v>
                  </c:pt>
                  <c:pt idx="5">
                    <c:v>118.20320819999999</c:v>
                  </c:pt>
                  <c:pt idx="6">
                    <c:v>131.7752898</c:v>
                  </c:pt>
                  <c:pt idx="7">
                    <c:v>102.65305050000001</c:v>
                  </c:pt>
                  <c:pt idx="8">
                    <c:v>93.098748000000015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0.47210239999999998</c:v>
                  </c:pt>
                  <c:pt idx="1">
                    <c:v>9.9361625</c:v>
                  </c:pt>
                  <c:pt idx="2">
                    <c:v>17.9921565</c:v>
                  </c:pt>
                  <c:pt idx="3">
                    <c:v>68.592582899999996</c:v>
                  </c:pt>
                  <c:pt idx="4">
                    <c:v>143.83221599999999</c:v>
                  </c:pt>
                  <c:pt idx="5">
                    <c:v>118.20320819999999</c:v>
                  </c:pt>
                  <c:pt idx="6">
                    <c:v>131.7752898</c:v>
                  </c:pt>
                  <c:pt idx="7">
                    <c:v>102.65305050000001</c:v>
                  </c:pt>
                  <c:pt idx="8">
                    <c:v>93.098748000000015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0.44800000000000001</c:v>
                </c:pt>
                <c:pt idx="1">
                  <c:v>34.924999999999997</c:v>
                </c:pt>
                <c:pt idx="2">
                  <c:v>108.06100000000001</c:v>
                </c:pt>
                <c:pt idx="3">
                  <c:v>289.78699999999998</c:v>
                </c:pt>
                <c:pt idx="4">
                  <c:v>742.93499999999995</c:v>
                </c:pt>
                <c:pt idx="5">
                  <c:v>623.10599999999999</c:v>
                </c:pt>
                <c:pt idx="6">
                  <c:v>644.06299999999999</c:v>
                </c:pt>
                <c:pt idx="7">
                  <c:v>195.19499999999999</c:v>
                </c:pt>
                <c:pt idx="8">
                  <c:v>144.20500000000001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106816"/>
        <c:axId val="209108352"/>
      </c:barChart>
      <c:catAx>
        <c:axId val="209106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108352"/>
        <c:crosses val="autoZero"/>
        <c:auto val="1"/>
        <c:lblAlgn val="ctr"/>
        <c:lblOffset val="100"/>
        <c:noMultiLvlLbl val="0"/>
      </c:catAx>
      <c:valAx>
        <c:axId val="2091083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1068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0.104</c:v>
                </c:pt>
                <c:pt idx="2">
                  <c:v>5.9969999999999999</c:v>
                </c:pt>
                <c:pt idx="3">
                  <c:v>4.3099999999999996</c:v>
                </c:pt>
                <c:pt idx="4">
                  <c:v>2.0950000000000002</c:v>
                </c:pt>
                <c:pt idx="5">
                  <c:v>2.851</c:v>
                </c:pt>
                <c:pt idx="6">
                  <c:v>0.27</c:v>
                </c:pt>
                <c:pt idx="7">
                  <c:v>5.0000000000000001E-3</c:v>
                </c:pt>
                <c:pt idx="8">
                  <c:v>8.7999999999999995E-2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0.47210239999999998</c:v>
                  </c:pt>
                  <c:pt idx="1">
                    <c:v>9.9361625</c:v>
                  </c:pt>
                  <c:pt idx="2">
                    <c:v>17.9921565</c:v>
                  </c:pt>
                  <c:pt idx="3">
                    <c:v>68.592582899999996</c:v>
                  </c:pt>
                  <c:pt idx="4">
                    <c:v>143.83221599999999</c:v>
                  </c:pt>
                  <c:pt idx="5">
                    <c:v>118.20320819999999</c:v>
                  </c:pt>
                  <c:pt idx="6">
                    <c:v>131.7752898</c:v>
                  </c:pt>
                  <c:pt idx="7">
                    <c:v>102.65305050000001</c:v>
                  </c:pt>
                  <c:pt idx="8">
                    <c:v>93.098748000000015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0.47210239999999998</c:v>
                  </c:pt>
                  <c:pt idx="1">
                    <c:v>9.9361625</c:v>
                  </c:pt>
                  <c:pt idx="2">
                    <c:v>17.9921565</c:v>
                  </c:pt>
                  <c:pt idx="3">
                    <c:v>68.592582899999996</c:v>
                  </c:pt>
                  <c:pt idx="4">
                    <c:v>143.83221599999999</c:v>
                  </c:pt>
                  <c:pt idx="5">
                    <c:v>118.20320819999999</c:v>
                  </c:pt>
                  <c:pt idx="6">
                    <c:v>131.7752898</c:v>
                  </c:pt>
                  <c:pt idx="7">
                    <c:v>102.65305050000001</c:v>
                  </c:pt>
                  <c:pt idx="8">
                    <c:v>93.098748000000015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0.44800000000000001</c:v>
                </c:pt>
                <c:pt idx="1">
                  <c:v>34.924999999999997</c:v>
                </c:pt>
                <c:pt idx="2">
                  <c:v>108.06100000000001</c:v>
                </c:pt>
                <c:pt idx="3">
                  <c:v>289.78699999999998</c:v>
                </c:pt>
                <c:pt idx="4">
                  <c:v>742.93499999999995</c:v>
                </c:pt>
                <c:pt idx="5">
                  <c:v>623.10599999999999</c:v>
                </c:pt>
                <c:pt idx="6">
                  <c:v>644.06299999999999</c:v>
                </c:pt>
                <c:pt idx="7">
                  <c:v>195.19499999999999</c:v>
                </c:pt>
                <c:pt idx="8">
                  <c:v>144.20500000000001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024192"/>
        <c:axId val="110025728"/>
      </c:barChart>
      <c:catAx>
        <c:axId val="1100241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025728"/>
        <c:crosses val="autoZero"/>
        <c:auto val="1"/>
        <c:lblAlgn val="ctr"/>
        <c:lblOffset val="100"/>
        <c:noMultiLvlLbl val="0"/>
      </c:catAx>
      <c:valAx>
        <c:axId val="1100257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0241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3.9279999999999999</c:v>
                </c:pt>
                <c:pt idx="2">
                  <c:v>8.2319999999999993</c:v>
                </c:pt>
                <c:pt idx="3">
                  <c:v>77.096999999999994</c:v>
                </c:pt>
                <c:pt idx="4">
                  <c:v>36.256</c:v>
                </c:pt>
                <c:pt idx="5">
                  <c:v>5.9290000000000003</c:v>
                </c:pt>
                <c:pt idx="6">
                  <c:v>2.9889999999999999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161.84046480000003</c:v>
                  </c:pt>
                  <c:pt idx="1">
                    <c:v>755.71649860000002</c:v>
                  </c:pt>
                  <c:pt idx="2">
                    <c:v>320.24672782428587</c:v>
                  </c:pt>
                  <c:pt idx="3">
                    <c:v>358.01972508123782</c:v>
                  </c:pt>
                  <c:pt idx="4">
                    <c:v>117.8348682</c:v>
                  </c:pt>
                  <c:pt idx="5">
                    <c:v>247.10682180000001</c:v>
                  </c:pt>
                  <c:pt idx="6">
                    <c:v>43.256341344597011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161.84046480000003</c:v>
                  </c:pt>
                  <c:pt idx="1">
                    <c:v>755.71649860000002</c:v>
                  </c:pt>
                  <c:pt idx="2">
                    <c:v>320.24672782428587</c:v>
                  </c:pt>
                  <c:pt idx="3">
                    <c:v>358.01972508123782</c:v>
                  </c:pt>
                  <c:pt idx="4">
                    <c:v>117.8348682</c:v>
                  </c:pt>
                  <c:pt idx="5">
                    <c:v>247.10682180000001</c:v>
                  </c:pt>
                  <c:pt idx="6">
                    <c:v>43.256341344597011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154.81200000000001</c:v>
                </c:pt>
                <c:pt idx="1">
                  <c:v>3444.4690000000001</c:v>
                </c:pt>
                <c:pt idx="2">
                  <c:v>2509.931</c:v>
                </c:pt>
                <c:pt idx="3">
                  <c:v>1690.577</c:v>
                </c:pt>
                <c:pt idx="4">
                  <c:v>529.35699999999997</c:v>
                </c:pt>
                <c:pt idx="5">
                  <c:v>699.22699999999998</c:v>
                </c:pt>
                <c:pt idx="6">
                  <c:v>79.646000000000001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487040"/>
        <c:axId val="110488576"/>
      </c:barChart>
      <c:catAx>
        <c:axId val="1104870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488576"/>
        <c:crosses val="autoZero"/>
        <c:auto val="1"/>
        <c:lblAlgn val="ctr"/>
        <c:lblOffset val="100"/>
        <c:noMultiLvlLbl val="0"/>
      </c:catAx>
      <c:valAx>
        <c:axId val="1104885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4870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3.9279999999999999</c:v>
                </c:pt>
                <c:pt idx="2">
                  <c:v>8.2319999999999993</c:v>
                </c:pt>
                <c:pt idx="3">
                  <c:v>77.096999999999994</c:v>
                </c:pt>
                <c:pt idx="4">
                  <c:v>36.256</c:v>
                </c:pt>
                <c:pt idx="5">
                  <c:v>5.9290000000000003</c:v>
                </c:pt>
                <c:pt idx="6">
                  <c:v>2.9889999999999999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161.84046480000003</c:v>
                  </c:pt>
                  <c:pt idx="1">
                    <c:v>755.71649860000002</c:v>
                  </c:pt>
                  <c:pt idx="2">
                    <c:v>320.24672782428587</c:v>
                  </c:pt>
                  <c:pt idx="3">
                    <c:v>358.01972508123782</c:v>
                  </c:pt>
                  <c:pt idx="4">
                    <c:v>117.8348682</c:v>
                  </c:pt>
                  <c:pt idx="5">
                    <c:v>247.10682180000001</c:v>
                  </c:pt>
                  <c:pt idx="6">
                    <c:v>43.256341344597011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161.84046480000003</c:v>
                  </c:pt>
                  <c:pt idx="1">
                    <c:v>755.71649860000002</c:v>
                  </c:pt>
                  <c:pt idx="2">
                    <c:v>320.24672782428587</c:v>
                  </c:pt>
                  <c:pt idx="3">
                    <c:v>358.01972508123782</c:v>
                  </c:pt>
                  <c:pt idx="4">
                    <c:v>117.8348682</c:v>
                  </c:pt>
                  <c:pt idx="5">
                    <c:v>247.10682180000001</c:v>
                  </c:pt>
                  <c:pt idx="6">
                    <c:v>43.256341344597011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154.81200000000001</c:v>
                </c:pt>
                <c:pt idx="1">
                  <c:v>3444.4690000000001</c:v>
                </c:pt>
                <c:pt idx="2">
                  <c:v>2509.931</c:v>
                </c:pt>
                <c:pt idx="3">
                  <c:v>1690.577</c:v>
                </c:pt>
                <c:pt idx="4">
                  <c:v>529.35699999999997</c:v>
                </c:pt>
                <c:pt idx="5">
                  <c:v>699.22699999999998</c:v>
                </c:pt>
                <c:pt idx="6">
                  <c:v>79.646000000000001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225728"/>
        <c:axId val="115227264"/>
      </c:barChart>
      <c:catAx>
        <c:axId val="1152257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5227264"/>
        <c:crosses val="autoZero"/>
        <c:auto val="1"/>
        <c:lblAlgn val="ctr"/>
        <c:lblOffset val="100"/>
        <c:noMultiLvlLbl val="0"/>
      </c:catAx>
      <c:valAx>
        <c:axId val="1152272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511748664881677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2257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9.9659999999999993</c:v>
                </c:pt>
                <c:pt idx="2">
                  <c:v>77.299000000000007</c:v>
                </c:pt>
                <c:pt idx="3">
                  <c:v>34.923999999999999</c:v>
                </c:pt>
                <c:pt idx="4">
                  <c:v>6.843</c:v>
                </c:pt>
                <c:pt idx="5">
                  <c:v>5.1340000000000003</c:v>
                </c:pt>
                <c:pt idx="6">
                  <c:v>0.25</c:v>
                </c:pt>
                <c:pt idx="7">
                  <c:v>2E-3</c:v>
                </c:pt>
                <c:pt idx="8">
                  <c:v>1.2E-2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61.082463199999992</c:v>
                  </c:pt>
                  <c:pt idx="1">
                    <c:v>743.77177930000005</c:v>
                  </c:pt>
                  <c:pt idx="2">
                    <c:v>258.87681959999998</c:v>
                  </c:pt>
                  <c:pt idx="3">
                    <c:v>385.65038399999997</c:v>
                  </c:pt>
                  <c:pt idx="4">
                    <c:v>332.74516979999999</c:v>
                  </c:pt>
                  <c:pt idx="5">
                    <c:v>119.59890589999999</c:v>
                  </c:pt>
                  <c:pt idx="6">
                    <c:v>69.439408799999995</c:v>
                  </c:pt>
                  <c:pt idx="7">
                    <c:v>26.874163799999998</c:v>
                  </c:pt>
                  <c:pt idx="8">
                    <c:v>14.7532309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61.082463199999992</c:v>
                  </c:pt>
                  <c:pt idx="1">
                    <c:v>743.77177930000005</c:v>
                  </c:pt>
                  <c:pt idx="2">
                    <c:v>258.87681959999998</c:v>
                  </c:pt>
                  <c:pt idx="3">
                    <c:v>385.65038399999997</c:v>
                  </c:pt>
                  <c:pt idx="4">
                    <c:v>332.74516979999999</c:v>
                  </c:pt>
                  <c:pt idx="5">
                    <c:v>119.59890589999999</c:v>
                  </c:pt>
                  <c:pt idx="6">
                    <c:v>69.439408799999995</c:v>
                  </c:pt>
                  <c:pt idx="7">
                    <c:v>26.874163799999998</c:v>
                  </c:pt>
                  <c:pt idx="8">
                    <c:v>14.7532309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57.963999999999999</c:v>
                </c:pt>
                <c:pt idx="1">
                  <c:v>2952.6469999999999</c:v>
                </c:pt>
                <c:pt idx="2">
                  <c:v>1665.874</c:v>
                </c:pt>
                <c:pt idx="3">
                  <c:v>1639.67</c:v>
                </c:pt>
                <c:pt idx="4">
                  <c:v>1724.962</c:v>
                </c:pt>
                <c:pt idx="5">
                  <c:v>653.18899999999996</c:v>
                </c:pt>
                <c:pt idx="6">
                  <c:v>341.05799999999999</c:v>
                </c:pt>
                <c:pt idx="7">
                  <c:v>51.110999999999997</c:v>
                </c:pt>
                <c:pt idx="8">
                  <c:v>21.547000000000001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846592"/>
        <c:axId val="118848128"/>
      </c:barChart>
      <c:catAx>
        <c:axId val="118846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8128"/>
        <c:crosses val="autoZero"/>
        <c:auto val="1"/>
        <c:lblAlgn val="ctr"/>
        <c:lblOffset val="100"/>
        <c:noMultiLvlLbl val="0"/>
      </c:catAx>
      <c:valAx>
        <c:axId val="1188481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846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9.9659999999999993</c:v>
                </c:pt>
                <c:pt idx="2">
                  <c:v>77.299000000000007</c:v>
                </c:pt>
                <c:pt idx="3">
                  <c:v>34.923999999999999</c:v>
                </c:pt>
                <c:pt idx="4">
                  <c:v>6.843</c:v>
                </c:pt>
                <c:pt idx="5">
                  <c:v>5.1340000000000003</c:v>
                </c:pt>
                <c:pt idx="6">
                  <c:v>0.25</c:v>
                </c:pt>
                <c:pt idx="7">
                  <c:v>2E-3</c:v>
                </c:pt>
                <c:pt idx="8">
                  <c:v>1.2E-2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61.082463199999992</c:v>
                  </c:pt>
                  <c:pt idx="1">
                    <c:v>743.77177930000005</c:v>
                  </c:pt>
                  <c:pt idx="2">
                    <c:v>258.87681959999998</c:v>
                  </c:pt>
                  <c:pt idx="3">
                    <c:v>385.65038399999997</c:v>
                  </c:pt>
                  <c:pt idx="4">
                    <c:v>332.74516979999999</c:v>
                  </c:pt>
                  <c:pt idx="5">
                    <c:v>119.59890589999999</c:v>
                  </c:pt>
                  <c:pt idx="6">
                    <c:v>69.439408799999995</c:v>
                  </c:pt>
                  <c:pt idx="7">
                    <c:v>26.874163799999998</c:v>
                  </c:pt>
                  <c:pt idx="8">
                    <c:v>14.7532309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61.082463199999992</c:v>
                  </c:pt>
                  <c:pt idx="1">
                    <c:v>743.77177930000005</c:v>
                  </c:pt>
                  <c:pt idx="2">
                    <c:v>258.87681959999998</c:v>
                  </c:pt>
                  <c:pt idx="3">
                    <c:v>385.65038399999997</c:v>
                  </c:pt>
                  <c:pt idx="4">
                    <c:v>332.74516979999999</c:v>
                  </c:pt>
                  <c:pt idx="5">
                    <c:v>119.59890589999999</c:v>
                  </c:pt>
                  <c:pt idx="6">
                    <c:v>69.439408799999995</c:v>
                  </c:pt>
                  <c:pt idx="7">
                    <c:v>26.874163799999998</c:v>
                  </c:pt>
                  <c:pt idx="8">
                    <c:v>14.7532309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57.963999999999999</c:v>
                </c:pt>
                <c:pt idx="1">
                  <c:v>2952.6469999999999</c:v>
                </c:pt>
                <c:pt idx="2">
                  <c:v>1665.874</c:v>
                </c:pt>
                <c:pt idx="3">
                  <c:v>1639.67</c:v>
                </c:pt>
                <c:pt idx="4">
                  <c:v>1724.962</c:v>
                </c:pt>
                <c:pt idx="5">
                  <c:v>653.18899999999996</c:v>
                </c:pt>
                <c:pt idx="6">
                  <c:v>341.05799999999999</c:v>
                </c:pt>
                <c:pt idx="7">
                  <c:v>51.110999999999997</c:v>
                </c:pt>
                <c:pt idx="8">
                  <c:v>21.547000000000001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173888"/>
        <c:axId val="119175424"/>
      </c:barChart>
      <c:catAx>
        <c:axId val="1191738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175424"/>
        <c:crosses val="autoZero"/>
        <c:auto val="1"/>
        <c:lblAlgn val="ctr"/>
        <c:lblOffset val="100"/>
        <c:noMultiLvlLbl val="0"/>
      </c:catAx>
      <c:valAx>
        <c:axId val="1191754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173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10.76736</c:v>
                </c:pt>
                <c:pt idx="1">
                  <c:v>2798.4459999999999</c:v>
                </c:pt>
                <c:pt idx="2">
                  <c:v>9242.4510000000009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62.818579999999997</c:v>
                </c:pt>
                <c:pt idx="1">
                  <c:v>13892.905999999999</c:v>
                </c:pt>
                <c:pt idx="2">
                  <c:v>73707.267999999996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15.146039999999999</c:v>
                </c:pt>
                <c:pt idx="1">
                  <c:v>5408.4549999999999</c:v>
                </c:pt>
                <c:pt idx="2">
                  <c:v>11210.630999999999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875392"/>
        <c:axId val="110876928"/>
      </c:barChart>
      <c:catAx>
        <c:axId val="110875392"/>
        <c:scaling>
          <c:orientation val="maxMin"/>
        </c:scaling>
        <c:delete val="0"/>
        <c:axPos val="l"/>
        <c:majorTickMark val="out"/>
        <c:minorTickMark val="none"/>
        <c:tickLblPos val="nextTo"/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08753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10179.530219930841</c:v>
                </c:pt>
                <c:pt idx="1">
                  <c:v>19050.052117387277</c:v>
                </c:pt>
                <c:pt idx="2">
                  <c:v>10396.300927069689</c:v>
                </c:pt>
                <c:pt idx="3">
                  <c:v>15057.571242649874</c:v>
                </c:pt>
                <c:pt idx="4">
                  <c:v>13479.742910803805</c:v>
                </c:pt>
                <c:pt idx="5">
                  <c:v>25712.291498110961</c:v>
                </c:pt>
                <c:pt idx="6">
                  <c:v>3368.4862958490003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98304"/>
        <c:axId val="161300864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10194</c:v>
                </c:pt>
                <c:pt idx="1">
                  <c:v>4682</c:v>
                </c:pt>
                <c:pt idx="2">
                  <c:v>785</c:v>
                </c:pt>
                <c:pt idx="3">
                  <c:v>497</c:v>
                </c:pt>
                <c:pt idx="4">
                  <c:v>212</c:v>
                </c:pt>
                <c:pt idx="5">
                  <c:v>171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98304"/>
        <c:axId val="161300864"/>
      </c:lineChart>
      <c:catAx>
        <c:axId val="16129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130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3008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1298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10.76736</c:v>
                </c:pt>
                <c:pt idx="1">
                  <c:v>2798.4459999999999</c:v>
                </c:pt>
                <c:pt idx="2">
                  <c:v>9242.4510000000009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62.818579999999997</c:v>
                </c:pt>
                <c:pt idx="1">
                  <c:v>13892.905999999999</c:v>
                </c:pt>
                <c:pt idx="2">
                  <c:v>73707.267999999996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15.146039999999999</c:v>
                </c:pt>
                <c:pt idx="1">
                  <c:v>5408.4549999999999</c:v>
                </c:pt>
                <c:pt idx="2">
                  <c:v>11210.630999999999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940544"/>
        <c:axId val="110942080"/>
      </c:barChart>
      <c:catAx>
        <c:axId val="110940544"/>
        <c:scaling>
          <c:orientation val="maxMin"/>
        </c:scaling>
        <c:delete val="0"/>
        <c:axPos val="l"/>
        <c:majorTickMark val="out"/>
        <c:minorTickMark val="none"/>
        <c:tickLblPos val="nextTo"/>
        <c:crossAx val="110942080"/>
        <c:crosses val="autoZero"/>
        <c:auto val="1"/>
        <c:lblAlgn val="ctr"/>
        <c:lblOffset val="100"/>
        <c:noMultiLvlLbl val="0"/>
      </c:catAx>
      <c:valAx>
        <c:axId val="11094208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09405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1.093E-2</c:v>
                </c:pt>
                <c:pt idx="1">
                  <c:v>5.7000000000000002E-3</c:v>
                </c:pt>
                <c:pt idx="2">
                  <c:v>1.6879999999999999E-2</c:v>
                </c:pt>
                <c:pt idx="3">
                  <c:v>9.6860000000000002E-2</c:v>
                </c:pt>
                <c:pt idx="4">
                  <c:v>4.9299999999999997E-2</c:v>
                </c:pt>
                <c:pt idx="5">
                  <c:v>0.15965000000000001</c:v>
                </c:pt>
                <c:pt idx="6">
                  <c:v>0.10881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0.15716199000000003</c:v>
                  </c:pt>
                  <c:pt idx="1">
                    <c:v>0.15218841599999999</c:v>
                  </c:pt>
                  <c:pt idx="2">
                    <c:v>0.26448781792112386</c:v>
                  </c:pt>
                  <c:pt idx="3">
                    <c:v>0.29875374500925878</c:v>
                  </c:pt>
                  <c:pt idx="4">
                    <c:v>0.37641080399999999</c:v>
                  </c:pt>
                  <c:pt idx="5">
                    <c:v>0.54956352000000008</c:v>
                  </c:pt>
                  <c:pt idx="6">
                    <c:v>0.34329164772738152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0.15716199000000003</c:v>
                  </c:pt>
                  <c:pt idx="1">
                    <c:v>0.15218841599999999</c:v>
                  </c:pt>
                  <c:pt idx="2">
                    <c:v>0.26448781792112386</c:v>
                  </c:pt>
                  <c:pt idx="3">
                    <c:v>0.29875374500925878</c:v>
                  </c:pt>
                  <c:pt idx="4">
                    <c:v>0.37641080399999999</c:v>
                  </c:pt>
                  <c:pt idx="5">
                    <c:v>0.54956352000000008</c:v>
                  </c:pt>
                  <c:pt idx="6">
                    <c:v>0.34329164772738152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0.52970000000000006</c:v>
                </c:pt>
                <c:pt idx="1">
                  <c:v>0.66054000000000002</c:v>
                </c:pt>
                <c:pt idx="2">
                  <c:v>1.47271</c:v>
                </c:pt>
                <c:pt idx="3">
                  <c:v>1.1687000000000001</c:v>
                </c:pt>
                <c:pt idx="4">
                  <c:v>2.3808400000000001</c:v>
                </c:pt>
                <c:pt idx="5">
                  <c:v>3.1225200000000002</c:v>
                </c:pt>
                <c:pt idx="6">
                  <c:v>1.7933600000000001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760576"/>
        <c:axId val="118762112"/>
      </c:barChart>
      <c:catAx>
        <c:axId val="1187605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762112"/>
        <c:crosses val="autoZero"/>
        <c:auto val="1"/>
        <c:lblAlgn val="ctr"/>
        <c:lblOffset val="100"/>
        <c:noMultiLvlLbl val="0"/>
      </c:catAx>
      <c:valAx>
        <c:axId val="1187621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87605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1.093E-2</c:v>
                </c:pt>
                <c:pt idx="1">
                  <c:v>5.7000000000000002E-3</c:v>
                </c:pt>
                <c:pt idx="2">
                  <c:v>1.6879999999999999E-2</c:v>
                </c:pt>
                <c:pt idx="3">
                  <c:v>9.6860000000000002E-2</c:v>
                </c:pt>
                <c:pt idx="4">
                  <c:v>4.9299999999999997E-2</c:v>
                </c:pt>
                <c:pt idx="5">
                  <c:v>0.15965000000000001</c:v>
                </c:pt>
                <c:pt idx="6">
                  <c:v>0.10881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0.15716199000000003</c:v>
                  </c:pt>
                  <c:pt idx="1">
                    <c:v>0.15218841599999999</c:v>
                  </c:pt>
                  <c:pt idx="2">
                    <c:v>0.26448781792112386</c:v>
                  </c:pt>
                  <c:pt idx="3">
                    <c:v>0.29875374500925878</c:v>
                  </c:pt>
                  <c:pt idx="4">
                    <c:v>0.37641080399999999</c:v>
                  </c:pt>
                  <c:pt idx="5">
                    <c:v>0.54956352000000008</c:v>
                  </c:pt>
                  <c:pt idx="6">
                    <c:v>0.34329164772738152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0.15716199000000003</c:v>
                  </c:pt>
                  <c:pt idx="1">
                    <c:v>0.15218841599999999</c:v>
                  </c:pt>
                  <c:pt idx="2">
                    <c:v>0.26448781792112386</c:v>
                  </c:pt>
                  <c:pt idx="3">
                    <c:v>0.29875374500925878</c:v>
                  </c:pt>
                  <c:pt idx="4">
                    <c:v>0.37641080399999999</c:v>
                  </c:pt>
                  <c:pt idx="5">
                    <c:v>0.54956352000000008</c:v>
                  </c:pt>
                  <c:pt idx="6">
                    <c:v>0.34329164772738152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0.52970000000000006</c:v>
                </c:pt>
                <c:pt idx="1">
                  <c:v>0.66054000000000002</c:v>
                </c:pt>
                <c:pt idx="2">
                  <c:v>1.47271</c:v>
                </c:pt>
                <c:pt idx="3">
                  <c:v>1.1687000000000001</c:v>
                </c:pt>
                <c:pt idx="4">
                  <c:v>2.3808400000000001</c:v>
                </c:pt>
                <c:pt idx="5">
                  <c:v>3.1225200000000002</c:v>
                </c:pt>
                <c:pt idx="6">
                  <c:v>1.7933600000000001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231232"/>
        <c:axId val="119232768"/>
      </c:barChart>
      <c:catAx>
        <c:axId val="1192312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232768"/>
        <c:crosses val="autoZero"/>
        <c:auto val="1"/>
        <c:lblAlgn val="ctr"/>
        <c:lblOffset val="100"/>
        <c:noMultiLvlLbl val="0"/>
      </c:catAx>
      <c:valAx>
        <c:axId val="1192327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92312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1.5089999999999999E-2</c:v>
                </c:pt>
                <c:pt idx="1">
                  <c:v>1.789E-2</c:v>
                </c:pt>
                <c:pt idx="2">
                  <c:v>7.6900000000000007E-3</c:v>
                </c:pt>
                <c:pt idx="3">
                  <c:v>0.10523</c:v>
                </c:pt>
                <c:pt idx="4">
                  <c:v>0.17227000000000001</c:v>
                </c:pt>
                <c:pt idx="5">
                  <c:v>8.6069999999999994E-2</c:v>
                </c:pt>
                <c:pt idx="6">
                  <c:v>4.2709999999999998E-2</c:v>
                </c:pt>
                <c:pt idx="7">
                  <c:v>1.1899999999999999E-3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0.17955860400000001</c:v>
                  </c:pt>
                  <c:pt idx="1">
                    <c:v>0.183706588</c:v>
                  </c:pt>
                  <c:pt idx="2">
                    <c:v>0.18859942499999999</c:v>
                  </c:pt>
                  <c:pt idx="3">
                    <c:v>0.170849525</c:v>
                  </c:pt>
                  <c:pt idx="4">
                    <c:v>0.28728059099999997</c:v>
                  </c:pt>
                  <c:pt idx="5">
                    <c:v>0.46744416099999997</c:v>
                  </c:pt>
                  <c:pt idx="6">
                    <c:v>0.39734440400000004</c:v>
                  </c:pt>
                  <c:pt idx="7">
                    <c:v>0.267242168</c:v>
                  </c:pt>
                  <c:pt idx="8">
                    <c:v>0.32620331000000002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0.17955860400000001</c:v>
                  </c:pt>
                  <c:pt idx="1">
                    <c:v>0.183706588</c:v>
                  </c:pt>
                  <c:pt idx="2">
                    <c:v>0.18859942499999999</c:v>
                  </c:pt>
                  <c:pt idx="3">
                    <c:v>0.170849525</c:v>
                  </c:pt>
                  <c:pt idx="4">
                    <c:v>0.28728059099999997</c:v>
                  </c:pt>
                  <c:pt idx="5">
                    <c:v>0.46744416099999997</c:v>
                  </c:pt>
                  <c:pt idx="6">
                    <c:v>0.39734440400000004</c:v>
                  </c:pt>
                  <c:pt idx="7">
                    <c:v>0.267242168</c:v>
                  </c:pt>
                  <c:pt idx="8">
                    <c:v>0.32620331000000002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0.76473000000000002</c:v>
                </c:pt>
                <c:pt idx="1">
                  <c:v>0.66034000000000004</c:v>
                </c:pt>
                <c:pt idx="2">
                  <c:v>0.78095000000000003</c:v>
                </c:pt>
                <c:pt idx="3">
                  <c:v>0.59675</c:v>
                </c:pt>
                <c:pt idx="4">
                  <c:v>1.5672699999999999</c:v>
                </c:pt>
                <c:pt idx="5">
                  <c:v>2.33839</c:v>
                </c:pt>
                <c:pt idx="6">
                  <c:v>2.37079</c:v>
                </c:pt>
                <c:pt idx="7">
                  <c:v>1.16344</c:v>
                </c:pt>
                <c:pt idx="8">
                  <c:v>0.88570000000000004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317248"/>
        <c:axId val="119318784"/>
      </c:barChart>
      <c:catAx>
        <c:axId val="119317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318784"/>
        <c:crosses val="autoZero"/>
        <c:auto val="1"/>
        <c:lblAlgn val="ctr"/>
        <c:lblOffset val="100"/>
        <c:noMultiLvlLbl val="0"/>
      </c:catAx>
      <c:valAx>
        <c:axId val="1193187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93172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1.5089999999999999E-2</c:v>
                </c:pt>
                <c:pt idx="1">
                  <c:v>1.789E-2</c:v>
                </c:pt>
                <c:pt idx="2">
                  <c:v>7.6900000000000007E-3</c:v>
                </c:pt>
                <c:pt idx="3">
                  <c:v>0.10523</c:v>
                </c:pt>
                <c:pt idx="4">
                  <c:v>0.17227000000000001</c:v>
                </c:pt>
                <c:pt idx="5">
                  <c:v>8.6069999999999994E-2</c:v>
                </c:pt>
                <c:pt idx="6">
                  <c:v>4.2709999999999998E-2</c:v>
                </c:pt>
                <c:pt idx="7">
                  <c:v>1.1899999999999999E-3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0.17955860400000001</c:v>
                  </c:pt>
                  <c:pt idx="1">
                    <c:v>0.183706588</c:v>
                  </c:pt>
                  <c:pt idx="2">
                    <c:v>0.18859942499999999</c:v>
                  </c:pt>
                  <c:pt idx="3">
                    <c:v>0.170849525</c:v>
                  </c:pt>
                  <c:pt idx="4">
                    <c:v>0.28728059099999997</c:v>
                  </c:pt>
                  <c:pt idx="5">
                    <c:v>0.46744416099999997</c:v>
                  </c:pt>
                  <c:pt idx="6">
                    <c:v>0.39734440400000004</c:v>
                  </c:pt>
                  <c:pt idx="7">
                    <c:v>0.267242168</c:v>
                  </c:pt>
                  <c:pt idx="8">
                    <c:v>0.32620331000000002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0.17955860400000001</c:v>
                  </c:pt>
                  <c:pt idx="1">
                    <c:v>0.183706588</c:v>
                  </c:pt>
                  <c:pt idx="2">
                    <c:v>0.18859942499999999</c:v>
                  </c:pt>
                  <c:pt idx="3">
                    <c:v>0.170849525</c:v>
                  </c:pt>
                  <c:pt idx="4">
                    <c:v>0.28728059099999997</c:v>
                  </c:pt>
                  <c:pt idx="5">
                    <c:v>0.46744416099999997</c:v>
                  </c:pt>
                  <c:pt idx="6">
                    <c:v>0.39734440400000004</c:v>
                  </c:pt>
                  <c:pt idx="7">
                    <c:v>0.267242168</c:v>
                  </c:pt>
                  <c:pt idx="8">
                    <c:v>0.32620331000000002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0.76473000000000002</c:v>
                </c:pt>
                <c:pt idx="1">
                  <c:v>0.66034000000000004</c:v>
                </c:pt>
                <c:pt idx="2">
                  <c:v>0.78095000000000003</c:v>
                </c:pt>
                <c:pt idx="3">
                  <c:v>0.59675</c:v>
                </c:pt>
                <c:pt idx="4">
                  <c:v>1.5672699999999999</c:v>
                </c:pt>
                <c:pt idx="5">
                  <c:v>2.33839</c:v>
                </c:pt>
                <c:pt idx="6">
                  <c:v>2.37079</c:v>
                </c:pt>
                <c:pt idx="7">
                  <c:v>1.16344</c:v>
                </c:pt>
                <c:pt idx="8">
                  <c:v>0.88570000000000004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485376"/>
        <c:axId val="118486912"/>
      </c:barChart>
      <c:catAx>
        <c:axId val="1184853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486912"/>
        <c:crosses val="autoZero"/>
        <c:auto val="1"/>
        <c:lblAlgn val="ctr"/>
        <c:lblOffset val="100"/>
        <c:noMultiLvlLbl val="0"/>
      </c:catAx>
      <c:valAx>
        <c:axId val="1184869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84853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0.11799999999999999</c:v>
                </c:pt>
                <c:pt idx="2">
                  <c:v>0.56399999999999995</c:v>
                </c:pt>
                <c:pt idx="3">
                  <c:v>11.629</c:v>
                </c:pt>
                <c:pt idx="4">
                  <c:v>8.94</c:v>
                </c:pt>
                <c:pt idx="5">
                  <c:v>29.504000000000001</c:v>
                </c:pt>
                <c:pt idx="6">
                  <c:v>33.076000000000001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1.9690665000000001</c:v>
                  </c:pt>
                  <c:pt idx="1">
                    <c:v>10.209385600000001</c:v>
                  </c:pt>
                  <c:pt idx="2">
                    <c:v>69.458285981200788</c:v>
                  </c:pt>
                  <c:pt idx="3">
                    <c:v>170.10207190333026</c:v>
                  </c:pt>
                  <c:pt idx="4">
                    <c:v>177.2505304</c:v>
                  </c:pt>
                  <c:pt idx="5">
                    <c:v>240.81173390000001</c:v>
                  </c:pt>
                  <c:pt idx="6">
                    <c:v>241.2461573036353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1.9690665000000001</c:v>
                  </c:pt>
                  <c:pt idx="1">
                    <c:v>10.209385600000001</c:v>
                  </c:pt>
                  <c:pt idx="2">
                    <c:v>69.458285981200788</c:v>
                  </c:pt>
                  <c:pt idx="3">
                    <c:v>170.10207190333026</c:v>
                  </c:pt>
                  <c:pt idx="4">
                    <c:v>177.2505304</c:v>
                  </c:pt>
                  <c:pt idx="5">
                    <c:v>240.81173390000001</c:v>
                  </c:pt>
                  <c:pt idx="6">
                    <c:v>241.2461573036353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2.5449999999999999</c:v>
                </c:pt>
                <c:pt idx="1">
                  <c:v>35.548000000000002</c:v>
                </c:pt>
                <c:pt idx="2">
                  <c:v>224.55</c:v>
                </c:pt>
                <c:pt idx="3">
                  <c:v>426.20800000000003</c:v>
                </c:pt>
                <c:pt idx="4">
                  <c:v>975.51199999999994</c:v>
                </c:pt>
                <c:pt idx="5">
                  <c:v>1204.6610000000001</c:v>
                </c:pt>
                <c:pt idx="6">
                  <c:v>1080.5550000000001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542720"/>
        <c:axId val="118544256"/>
      </c:barChart>
      <c:catAx>
        <c:axId val="1185427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544256"/>
        <c:crosses val="autoZero"/>
        <c:auto val="1"/>
        <c:lblAlgn val="ctr"/>
        <c:lblOffset val="100"/>
        <c:noMultiLvlLbl val="0"/>
      </c:catAx>
      <c:valAx>
        <c:axId val="1185442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5427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0.11799999999999999</c:v>
                </c:pt>
                <c:pt idx="2">
                  <c:v>0.56399999999999995</c:v>
                </c:pt>
                <c:pt idx="3">
                  <c:v>11.629</c:v>
                </c:pt>
                <c:pt idx="4">
                  <c:v>8.94</c:v>
                </c:pt>
                <c:pt idx="5">
                  <c:v>29.504000000000001</c:v>
                </c:pt>
                <c:pt idx="6">
                  <c:v>33.076000000000001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1.9690665000000001</c:v>
                  </c:pt>
                  <c:pt idx="1">
                    <c:v>10.209385600000001</c:v>
                  </c:pt>
                  <c:pt idx="2">
                    <c:v>69.458285981200788</c:v>
                  </c:pt>
                  <c:pt idx="3">
                    <c:v>170.10207190333026</c:v>
                  </c:pt>
                  <c:pt idx="4">
                    <c:v>177.2505304</c:v>
                  </c:pt>
                  <c:pt idx="5">
                    <c:v>240.81173390000001</c:v>
                  </c:pt>
                  <c:pt idx="6">
                    <c:v>241.2461573036353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1.9690665000000001</c:v>
                  </c:pt>
                  <c:pt idx="1">
                    <c:v>10.209385600000001</c:v>
                  </c:pt>
                  <c:pt idx="2">
                    <c:v>69.458285981200788</c:v>
                  </c:pt>
                  <c:pt idx="3">
                    <c:v>170.10207190333026</c:v>
                  </c:pt>
                  <c:pt idx="4">
                    <c:v>177.2505304</c:v>
                  </c:pt>
                  <c:pt idx="5">
                    <c:v>240.81173390000001</c:v>
                  </c:pt>
                  <c:pt idx="6">
                    <c:v>241.2461573036353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2.5449999999999999</c:v>
                </c:pt>
                <c:pt idx="1">
                  <c:v>35.548000000000002</c:v>
                </c:pt>
                <c:pt idx="2">
                  <c:v>224.55</c:v>
                </c:pt>
                <c:pt idx="3">
                  <c:v>426.20800000000003</c:v>
                </c:pt>
                <c:pt idx="4">
                  <c:v>975.51199999999994</c:v>
                </c:pt>
                <c:pt idx="5">
                  <c:v>1204.6610000000001</c:v>
                </c:pt>
                <c:pt idx="6">
                  <c:v>1080.5550000000001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357440"/>
        <c:axId val="119358976"/>
      </c:barChart>
      <c:catAx>
        <c:axId val="1193574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358976"/>
        <c:crosses val="autoZero"/>
        <c:auto val="1"/>
        <c:lblAlgn val="ctr"/>
        <c:lblOffset val="100"/>
        <c:noMultiLvlLbl val="0"/>
      </c:catAx>
      <c:valAx>
        <c:axId val="1193589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3574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0.112</c:v>
                </c:pt>
                <c:pt idx="1">
                  <c:v>0.56699999999999995</c:v>
                </c:pt>
                <c:pt idx="2">
                  <c:v>1.1060000000000001</c:v>
                </c:pt>
                <c:pt idx="3">
                  <c:v>15.747</c:v>
                </c:pt>
                <c:pt idx="4">
                  <c:v>40.433999999999997</c:v>
                </c:pt>
                <c:pt idx="5">
                  <c:v>16.992999999999999</c:v>
                </c:pt>
                <c:pt idx="6">
                  <c:v>8.6669999999999998</c:v>
                </c:pt>
                <c:pt idx="7">
                  <c:v>0.20499999999999999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3.2909625</c:v>
                  </c:pt>
                  <c:pt idx="1">
                    <c:v>9.9366926000000007</c:v>
                  </c:pt>
                  <c:pt idx="2">
                    <c:v>22.710336199999997</c:v>
                  </c:pt>
                  <c:pt idx="3">
                    <c:v>55.486711800000002</c:v>
                  </c:pt>
                  <c:pt idx="4">
                    <c:v>80.881080299999994</c:v>
                  </c:pt>
                  <c:pt idx="5">
                    <c:v>138.26752340000002</c:v>
                  </c:pt>
                  <c:pt idx="6">
                    <c:v>219.66415100000003</c:v>
                  </c:pt>
                  <c:pt idx="7">
                    <c:v>184.86332340000001</c:v>
                  </c:pt>
                  <c:pt idx="8">
                    <c:v>263.38217500000002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3.2909625</c:v>
                  </c:pt>
                  <c:pt idx="1">
                    <c:v>9.9366926000000007</c:v>
                  </c:pt>
                  <c:pt idx="2">
                    <c:v>22.710336199999997</c:v>
                  </c:pt>
                  <c:pt idx="3">
                    <c:v>55.486711800000002</c:v>
                  </c:pt>
                  <c:pt idx="4">
                    <c:v>80.881080299999994</c:v>
                  </c:pt>
                  <c:pt idx="5">
                    <c:v>138.26752340000002</c:v>
                  </c:pt>
                  <c:pt idx="6">
                    <c:v>219.66415100000003</c:v>
                  </c:pt>
                  <c:pt idx="7">
                    <c:v>184.86332340000001</c:v>
                  </c:pt>
                  <c:pt idx="8">
                    <c:v>263.38217500000002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6.9649999999999999</c:v>
                </c:pt>
                <c:pt idx="1">
                  <c:v>33.366999999999997</c:v>
                </c:pt>
                <c:pt idx="2">
                  <c:v>67.933999999999997</c:v>
                </c:pt>
                <c:pt idx="3">
                  <c:v>123.79900000000001</c:v>
                </c:pt>
                <c:pt idx="4">
                  <c:v>385.69900000000001</c:v>
                </c:pt>
                <c:pt idx="5">
                  <c:v>684.154</c:v>
                </c:pt>
                <c:pt idx="6">
                  <c:v>1071.01</c:v>
                </c:pt>
                <c:pt idx="7">
                  <c:v>855.05700000000002</c:v>
                </c:pt>
                <c:pt idx="8">
                  <c:v>721.59500000000003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61664"/>
        <c:axId val="120563200"/>
      </c:barChart>
      <c:catAx>
        <c:axId val="120561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63200"/>
        <c:crosses val="autoZero"/>
        <c:auto val="1"/>
        <c:lblAlgn val="ctr"/>
        <c:lblOffset val="100"/>
        <c:noMultiLvlLbl val="0"/>
      </c:catAx>
      <c:valAx>
        <c:axId val="120563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561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0.112</c:v>
                </c:pt>
                <c:pt idx="1">
                  <c:v>0.56699999999999995</c:v>
                </c:pt>
                <c:pt idx="2">
                  <c:v>1.1060000000000001</c:v>
                </c:pt>
                <c:pt idx="3">
                  <c:v>15.747</c:v>
                </c:pt>
                <c:pt idx="4">
                  <c:v>40.433999999999997</c:v>
                </c:pt>
                <c:pt idx="5">
                  <c:v>16.992999999999999</c:v>
                </c:pt>
                <c:pt idx="6">
                  <c:v>8.6669999999999998</c:v>
                </c:pt>
                <c:pt idx="7">
                  <c:v>0.20499999999999999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3.2909625</c:v>
                  </c:pt>
                  <c:pt idx="1">
                    <c:v>9.9366926000000007</c:v>
                  </c:pt>
                  <c:pt idx="2">
                    <c:v>22.710336199999997</c:v>
                  </c:pt>
                  <c:pt idx="3">
                    <c:v>55.486711800000002</c:v>
                  </c:pt>
                  <c:pt idx="4">
                    <c:v>80.881080299999994</c:v>
                  </c:pt>
                  <c:pt idx="5">
                    <c:v>138.26752340000002</c:v>
                  </c:pt>
                  <c:pt idx="6">
                    <c:v>219.66415100000003</c:v>
                  </c:pt>
                  <c:pt idx="7">
                    <c:v>184.86332340000001</c:v>
                  </c:pt>
                  <c:pt idx="8">
                    <c:v>263.38217500000002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3.2909625</c:v>
                  </c:pt>
                  <c:pt idx="1">
                    <c:v>9.9366926000000007</c:v>
                  </c:pt>
                  <c:pt idx="2">
                    <c:v>22.710336199999997</c:v>
                  </c:pt>
                  <c:pt idx="3">
                    <c:v>55.486711800000002</c:v>
                  </c:pt>
                  <c:pt idx="4">
                    <c:v>80.881080299999994</c:v>
                  </c:pt>
                  <c:pt idx="5">
                    <c:v>138.26752340000002</c:v>
                  </c:pt>
                  <c:pt idx="6">
                    <c:v>219.66415100000003</c:v>
                  </c:pt>
                  <c:pt idx="7">
                    <c:v>184.86332340000001</c:v>
                  </c:pt>
                  <c:pt idx="8">
                    <c:v>263.38217500000002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6.9649999999999999</c:v>
                </c:pt>
                <c:pt idx="1">
                  <c:v>33.366999999999997</c:v>
                </c:pt>
                <c:pt idx="2">
                  <c:v>67.933999999999997</c:v>
                </c:pt>
                <c:pt idx="3">
                  <c:v>123.79900000000001</c:v>
                </c:pt>
                <c:pt idx="4">
                  <c:v>385.69900000000001</c:v>
                </c:pt>
                <c:pt idx="5">
                  <c:v>684.154</c:v>
                </c:pt>
                <c:pt idx="6">
                  <c:v>1071.01</c:v>
                </c:pt>
                <c:pt idx="7">
                  <c:v>855.05700000000002</c:v>
                </c:pt>
                <c:pt idx="8">
                  <c:v>721.59500000000003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85600"/>
        <c:axId val="118899840"/>
      </c:barChart>
      <c:catAx>
        <c:axId val="120585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99840"/>
        <c:crosses val="autoZero"/>
        <c:auto val="1"/>
        <c:lblAlgn val="ctr"/>
        <c:lblOffset val="100"/>
        <c:noMultiLvlLbl val="0"/>
      </c:catAx>
      <c:valAx>
        <c:axId val="1188998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585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20.042999999999999</c:v>
                </c:pt>
                <c:pt idx="2">
                  <c:v>61.646000000000001</c:v>
                </c:pt>
                <c:pt idx="3">
                  <c:v>83.683999999999997</c:v>
                </c:pt>
                <c:pt idx="4">
                  <c:v>52.767000000000003</c:v>
                </c:pt>
                <c:pt idx="5">
                  <c:v>72.433000000000007</c:v>
                </c:pt>
                <c:pt idx="6">
                  <c:v>67.227000000000004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42.344684399999998</c:v>
                  </c:pt>
                  <c:pt idx="1">
                    <c:v>496.20368850000006</c:v>
                  </c:pt>
                  <c:pt idx="2">
                    <c:v>700.9315985552571</c:v>
                  </c:pt>
                  <c:pt idx="3">
                    <c:v>249.5724356368988</c:v>
                  </c:pt>
                  <c:pt idx="4">
                    <c:v>234.13484239999997</c:v>
                  </c:pt>
                  <c:pt idx="5">
                    <c:v>161.26033899999999</c:v>
                  </c:pt>
                  <c:pt idx="6">
                    <c:v>72.846318321323579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42.344684399999998</c:v>
                  </c:pt>
                  <c:pt idx="1">
                    <c:v>496.20368850000006</c:v>
                  </c:pt>
                  <c:pt idx="2">
                    <c:v>700.9315985552571</c:v>
                  </c:pt>
                  <c:pt idx="3">
                    <c:v>249.5724356368988</c:v>
                  </c:pt>
                  <c:pt idx="4">
                    <c:v>234.13484239999997</c:v>
                  </c:pt>
                  <c:pt idx="5">
                    <c:v>161.26033899999999</c:v>
                  </c:pt>
                  <c:pt idx="6">
                    <c:v>72.846318321323579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57.076000000000001</c:v>
                </c:pt>
                <c:pt idx="1">
                  <c:v>1957.4110000000001</c:v>
                </c:pt>
                <c:pt idx="2">
                  <c:v>2209.4409999999998</c:v>
                </c:pt>
                <c:pt idx="3">
                  <c:v>802.471</c:v>
                </c:pt>
                <c:pt idx="4">
                  <c:v>997.59199999999998</c:v>
                </c:pt>
                <c:pt idx="5">
                  <c:v>829.10199999999998</c:v>
                </c:pt>
                <c:pt idx="6">
                  <c:v>394.94099999999997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959488"/>
        <c:axId val="118981760"/>
      </c:barChart>
      <c:catAx>
        <c:axId val="1189594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981760"/>
        <c:crosses val="autoZero"/>
        <c:auto val="1"/>
        <c:lblAlgn val="ctr"/>
        <c:lblOffset val="100"/>
        <c:noMultiLvlLbl val="0"/>
      </c:catAx>
      <c:valAx>
        <c:axId val="1189817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9594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10179.530219930841</c:v>
                </c:pt>
                <c:pt idx="1">
                  <c:v>19050.052117387277</c:v>
                </c:pt>
                <c:pt idx="2">
                  <c:v>10396.300927069689</c:v>
                </c:pt>
                <c:pt idx="3">
                  <c:v>15057.571242649874</c:v>
                </c:pt>
                <c:pt idx="4">
                  <c:v>13479.742910803805</c:v>
                </c:pt>
                <c:pt idx="5">
                  <c:v>25712.291498110961</c:v>
                </c:pt>
                <c:pt idx="6">
                  <c:v>3368.4862958490003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359360"/>
        <c:axId val="161374208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10194</c:v>
                </c:pt>
                <c:pt idx="1">
                  <c:v>4682</c:v>
                </c:pt>
                <c:pt idx="2">
                  <c:v>785</c:v>
                </c:pt>
                <c:pt idx="3">
                  <c:v>497</c:v>
                </c:pt>
                <c:pt idx="4">
                  <c:v>212</c:v>
                </c:pt>
                <c:pt idx="5">
                  <c:v>171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74208"/>
      </c:lineChart>
      <c:catAx>
        <c:axId val="16135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137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3742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1359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20.042999999999999</c:v>
                </c:pt>
                <c:pt idx="2">
                  <c:v>61.646000000000001</c:v>
                </c:pt>
                <c:pt idx="3">
                  <c:v>83.683999999999997</c:v>
                </c:pt>
                <c:pt idx="4">
                  <c:v>52.767000000000003</c:v>
                </c:pt>
                <c:pt idx="5">
                  <c:v>72.433000000000007</c:v>
                </c:pt>
                <c:pt idx="6">
                  <c:v>67.227000000000004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42.344684399999998</c:v>
                  </c:pt>
                  <c:pt idx="1">
                    <c:v>496.20368850000006</c:v>
                  </c:pt>
                  <c:pt idx="2">
                    <c:v>700.9315985552571</c:v>
                  </c:pt>
                  <c:pt idx="3">
                    <c:v>249.5724356368988</c:v>
                  </c:pt>
                  <c:pt idx="4">
                    <c:v>234.13484239999997</c:v>
                  </c:pt>
                  <c:pt idx="5">
                    <c:v>161.26033899999999</c:v>
                  </c:pt>
                  <c:pt idx="6">
                    <c:v>72.846318321323579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42.344684399999998</c:v>
                  </c:pt>
                  <c:pt idx="1">
                    <c:v>496.20368850000006</c:v>
                  </c:pt>
                  <c:pt idx="2">
                    <c:v>700.9315985552571</c:v>
                  </c:pt>
                  <c:pt idx="3">
                    <c:v>249.5724356368988</c:v>
                  </c:pt>
                  <c:pt idx="4">
                    <c:v>234.13484239999997</c:v>
                  </c:pt>
                  <c:pt idx="5">
                    <c:v>161.26033899999999</c:v>
                  </c:pt>
                  <c:pt idx="6">
                    <c:v>72.846318321323579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57.076000000000001</c:v>
                </c:pt>
                <c:pt idx="1">
                  <c:v>1957.4110000000001</c:v>
                </c:pt>
                <c:pt idx="2">
                  <c:v>2209.4409999999998</c:v>
                </c:pt>
                <c:pt idx="3">
                  <c:v>802.471</c:v>
                </c:pt>
                <c:pt idx="4">
                  <c:v>997.59199999999998</c:v>
                </c:pt>
                <c:pt idx="5">
                  <c:v>829.10199999999998</c:v>
                </c:pt>
                <c:pt idx="6">
                  <c:v>394.94099999999997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073792"/>
        <c:axId val="120849152"/>
      </c:barChart>
      <c:catAx>
        <c:axId val="119073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849152"/>
        <c:crosses val="autoZero"/>
        <c:auto val="1"/>
        <c:lblAlgn val="ctr"/>
        <c:lblOffset val="100"/>
        <c:noMultiLvlLbl val="0"/>
      </c:catAx>
      <c:valAx>
        <c:axId val="1208491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073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17.538</c:v>
                </c:pt>
                <c:pt idx="1">
                  <c:v>64.584000000000003</c:v>
                </c:pt>
                <c:pt idx="2">
                  <c:v>19.184999999999999</c:v>
                </c:pt>
                <c:pt idx="3">
                  <c:v>122.96</c:v>
                </c:pt>
                <c:pt idx="4">
                  <c:v>106.613</c:v>
                </c:pt>
                <c:pt idx="5">
                  <c:v>22.167000000000002</c:v>
                </c:pt>
                <c:pt idx="6">
                  <c:v>4.6909999999999998</c:v>
                </c:pt>
                <c:pt idx="7">
                  <c:v>6.3E-2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387.42805800000002</c:v>
                  </c:pt>
                  <c:pt idx="1">
                    <c:v>746.33353999999997</c:v>
                  </c:pt>
                  <c:pt idx="2">
                    <c:v>267.997367</c:v>
                  </c:pt>
                  <c:pt idx="3">
                    <c:v>226.3686525</c:v>
                  </c:pt>
                  <c:pt idx="4">
                    <c:v>157.61907600000001</c:v>
                  </c:pt>
                  <c:pt idx="5">
                    <c:v>155.86423780000001</c:v>
                  </c:pt>
                  <c:pt idx="6">
                    <c:v>105.65521519999999</c:v>
                  </c:pt>
                  <c:pt idx="7">
                    <c:v>46.7915232</c:v>
                  </c:pt>
                  <c:pt idx="8">
                    <c:v>26.860873800000004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387.42805800000002</c:v>
                  </c:pt>
                  <c:pt idx="1">
                    <c:v>746.33353999999997</c:v>
                  </c:pt>
                  <c:pt idx="2">
                    <c:v>267.997367</c:v>
                  </c:pt>
                  <c:pt idx="3">
                    <c:v>226.3686525</c:v>
                  </c:pt>
                  <c:pt idx="4">
                    <c:v>157.61907600000001</c:v>
                  </c:pt>
                  <c:pt idx="5">
                    <c:v>155.86423780000001</c:v>
                  </c:pt>
                  <c:pt idx="6">
                    <c:v>105.65521519999999</c:v>
                  </c:pt>
                  <c:pt idx="7">
                    <c:v>46.7915232</c:v>
                  </c:pt>
                  <c:pt idx="8">
                    <c:v>26.860873800000004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1023.588</c:v>
                </c:pt>
                <c:pt idx="1">
                  <c:v>2102.348</c:v>
                </c:pt>
                <c:pt idx="2">
                  <c:v>1044.01</c:v>
                </c:pt>
                <c:pt idx="3">
                  <c:v>581.77499999999998</c:v>
                </c:pt>
                <c:pt idx="4">
                  <c:v>883.51499999999999</c:v>
                </c:pt>
                <c:pt idx="5">
                  <c:v>789.98599999999999</c:v>
                </c:pt>
                <c:pt idx="6">
                  <c:v>523.56399999999996</c:v>
                </c:pt>
                <c:pt idx="7">
                  <c:v>223.24199999999999</c:v>
                </c:pt>
                <c:pt idx="8">
                  <c:v>76.007000000000005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986624"/>
        <c:axId val="120996608"/>
      </c:barChart>
      <c:catAx>
        <c:axId val="1209866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996608"/>
        <c:crosses val="autoZero"/>
        <c:auto val="1"/>
        <c:lblAlgn val="ctr"/>
        <c:lblOffset val="100"/>
        <c:noMultiLvlLbl val="0"/>
      </c:catAx>
      <c:valAx>
        <c:axId val="120996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9866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17.538</c:v>
                </c:pt>
                <c:pt idx="1">
                  <c:v>64.584000000000003</c:v>
                </c:pt>
                <c:pt idx="2">
                  <c:v>19.184999999999999</c:v>
                </c:pt>
                <c:pt idx="3">
                  <c:v>122.96</c:v>
                </c:pt>
                <c:pt idx="4">
                  <c:v>106.613</c:v>
                </c:pt>
                <c:pt idx="5">
                  <c:v>22.167000000000002</c:v>
                </c:pt>
                <c:pt idx="6">
                  <c:v>4.6909999999999998</c:v>
                </c:pt>
                <c:pt idx="7">
                  <c:v>6.3E-2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387.42805800000002</c:v>
                  </c:pt>
                  <c:pt idx="1">
                    <c:v>746.33353999999997</c:v>
                  </c:pt>
                  <c:pt idx="2">
                    <c:v>267.997367</c:v>
                  </c:pt>
                  <c:pt idx="3">
                    <c:v>226.3686525</c:v>
                  </c:pt>
                  <c:pt idx="4">
                    <c:v>157.61907600000001</c:v>
                  </c:pt>
                  <c:pt idx="5">
                    <c:v>155.86423780000001</c:v>
                  </c:pt>
                  <c:pt idx="6">
                    <c:v>105.65521519999999</c:v>
                  </c:pt>
                  <c:pt idx="7">
                    <c:v>46.7915232</c:v>
                  </c:pt>
                  <c:pt idx="8">
                    <c:v>26.860873800000004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387.42805800000002</c:v>
                  </c:pt>
                  <c:pt idx="1">
                    <c:v>746.33353999999997</c:v>
                  </c:pt>
                  <c:pt idx="2">
                    <c:v>267.997367</c:v>
                  </c:pt>
                  <c:pt idx="3">
                    <c:v>226.3686525</c:v>
                  </c:pt>
                  <c:pt idx="4">
                    <c:v>157.61907600000001</c:v>
                  </c:pt>
                  <c:pt idx="5">
                    <c:v>155.86423780000001</c:v>
                  </c:pt>
                  <c:pt idx="6">
                    <c:v>105.65521519999999</c:v>
                  </c:pt>
                  <c:pt idx="7">
                    <c:v>46.7915232</c:v>
                  </c:pt>
                  <c:pt idx="8">
                    <c:v>26.860873800000004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1023.588</c:v>
                </c:pt>
                <c:pt idx="1">
                  <c:v>2102.348</c:v>
                </c:pt>
                <c:pt idx="2">
                  <c:v>1044.01</c:v>
                </c:pt>
                <c:pt idx="3">
                  <c:v>581.77499999999998</c:v>
                </c:pt>
                <c:pt idx="4">
                  <c:v>883.51499999999999</c:v>
                </c:pt>
                <c:pt idx="5">
                  <c:v>789.98599999999999</c:v>
                </c:pt>
                <c:pt idx="6">
                  <c:v>523.56399999999996</c:v>
                </c:pt>
                <c:pt idx="7">
                  <c:v>223.24199999999999</c:v>
                </c:pt>
                <c:pt idx="8">
                  <c:v>76.007000000000005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27200"/>
        <c:axId val="120586624"/>
      </c:barChart>
      <c:catAx>
        <c:axId val="121027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86624"/>
        <c:crosses val="autoZero"/>
        <c:auto val="1"/>
        <c:lblAlgn val="ctr"/>
        <c:lblOffset val="100"/>
        <c:noMultiLvlLbl val="0"/>
      </c:catAx>
      <c:valAx>
        <c:axId val="1205866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0272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11.57648</c:v>
                </c:pt>
                <c:pt idx="1">
                  <c:v>4033.4110000000001</c:v>
                </c:pt>
                <c:pt idx="2">
                  <c:v>7605.835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62.00945999999999</c:v>
                </c:pt>
                <c:pt idx="1">
                  <c:v>12657.940999999999</c:v>
                </c:pt>
                <c:pt idx="2">
                  <c:v>75343.883999999991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15.146039999999999</c:v>
                </c:pt>
                <c:pt idx="1">
                  <c:v>5408.4549999999999</c:v>
                </c:pt>
                <c:pt idx="2">
                  <c:v>11210.630999999999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74944"/>
        <c:axId val="120676736"/>
      </c:barChart>
      <c:catAx>
        <c:axId val="120674944"/>
        <c:scaling>
          <c:orientation val="maxMin"/>
        </c:scaling>
        <c:delete val="0"/>
        <c:axPos val="l"/>
        <c:majorTickMark val="out"/>
        <c:minorTickMark val="none"/>
        <c:tickLblPos val="nextTo"/>
        <c:crossAx val="120676736"/>
        <c:crosses val="autoZero"/>
        <c:auto val="1"/>
        <c:lblAlgn val="ctr"/>
        <c:lblOffset val="100"/>
        <c:noMultiLvlLbl val="0"/>
      </c:catAx>
      <c:valAx>
        <c:axId val="1206767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06749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11.57648</c:v>
                </c:pt>
                <c:pt idx="1">
                  <c:v>4033.4110000000001</c:v>
                </c:pt>
                <c:pt idx="2">
                  <c:v>7605.835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62.00945999999999</c:v>
                </c:pt>
                <c:pt idx="1">
                  <c:v>12657.940999999999</c:v>
                </c:pt>
                <c:pt idx="2">
                  <c:v>75343.883999999991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15.146039999999999</c:v>
                </c:pt>
                <c:pt idx="1">
                  <c:v>5408.4549999999999</c:v>
                </c:pt>
                <c:pt idx="2">
                  <c:v>11210.630999999999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768768"/>
        <c:axId val="120774656"/>
      </c:barChart>
      <c:catAx>
        <c:axId val="120768768"/>
        <c:scaling>
          <c:orientation val="maxMin"/>
        </c:scaling>
        <c:delete val="0"/>
        <c:axPos val="l"/>
        <c:majorTickMark val="out"/>
        <c:minorTickMark val="none"/>
        <c:tickLblPos val="nextTo"/>
        <c:crossAx val="120774656"/>
        <c:crosses val="autoZero"/>
        <c:auto val="1"/>
        <c:lblAlgn val="ctr"/>
        <c:lblOffset val="100"/>
        <c:noMultiLvlLbl val="0"/>
      </c:catAx>
      <c:valAx>
        <c:axId val="1207746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076876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#,##0.00</c:formatCode>
                <c:ptCount val="7"/>
                <c:pt idx="0">
                  <c:v>5.0800000000000003E-3</c:v>
                </c:pt>
                <c:pt idx="1">
                  <c:v>5.2599999999999999E-3</c:v>
                </c:pt>
                <c:pt idx="2">
                  <c:v>3.6700000000000001E-3</c:v>
                </c:pt>
                <c:pt idx="3">
                  <c:v>1.3199999999999998E-3</c:v>
                </c:pt>
                <c:pt idx="4">
                  <c:v>8.9999999999999998E-4</c:v>
                </c:pt>
                <c:pt idx="5">
                  <c:v>1.4299999999999998E-3</c:v>
                </c:pt>
                <c:pt idx="6">
                  <c:v>2.6199999999999999E-3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7.9837875000000003E-2</c:v>
                  </c:pt>
                  <c:pt idx="1">
                    <c:v>7.3703709999999992E-2</c:v>
                  </c:pt>
                  <c:pt idx="2">
                    <c:v>0.10766093334667806</c:v>
                  </c:pt>
                  <c:pt idx="3">
                    <c:v>0.10896641135957219</c:v>
                  </c:pt>
                  <c:pt idx="4">
                    <c:v>7.0966976000000001E-2</c:v>
                  </c:pt>
                  <c:pt idx="5">
                    <c:v>0.159182292</c:v>
                  </c:pt>
                  <c:pt idx="6">
                    <c:v>8.6902182999999994E-2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7.9837875000000003E-2</c:v>
                  </c:pt>
                  <c:pt idx="1">
                    <c:v>7.3703709999999992E-2</c:v>
                  </c:pt>
                  <c:pt idx="2">
                    <c:v>0.10766093334667806</c:v>
                  </c:pt>
                  <c:pt idx="3">
                    <c:v>0.10896641135957219</c:v>
                  </c:pt>
                  <c:pt idx="4">
                    <c:v>7.0966976000000001E-2</c:v>
                  </c:pt>
                  <c:pt idx="5">
                    <c:v>0.159182292</c:v>
                  </c:pt>
                  <c:pt idx="6">
                    <c:v>8.6902182999999994E-2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0.14624999999999999</c:v>
                </c:pt>
                <c:pt idx="1">
                  <c:v>0.16788999999999998</c:v>
                </c:pt>
                <c:pt idx="2">
                  <c:v>0.39003999999999994</c:v>
                </c:pt>
                <c:pt idx="3">
                  <c:v>0.29714999999999997</c:v>
                </c:pt>
                <c:pt idx="4">
                  <c:v>0.13732</c:v>
                </c:pt>
                <c:pt idx="5">
                  <c:v>0.42837000000000003</c:v>
                </c:pt>
                <c:pt idx="6">
                  <c:v>9.7610000000000002E-2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742912"/>
        <c:axId val="168744448"/>
      </c:barChart>
      <c:catAx>
        <c:axId val="168742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744448"/>
        <c:crosses val="autoZero"/>
        <c:auto val="1"/>
        <c:lblAlgn val="ctr"/>
        <c:lblOffset val="100"/>
        <c:noMultiLvlLbl val="0"/>
      </c:catAx>
      <c:valAx>
        <c:axId val="1687444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742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#,##0.00</c:formatCode>
                <c:ptCount val="7"/>
                <c:pt idx="0">
                  <c:v>5.0800000000000003E-3</c:v>
                </c:pt>
                <c:pt idx="1">
                  <c:v>5.2599999999999999E-3</c:v>
                </c:pt>
                <c:pt idx="2">
                  <c:v>3.6700000000000001E-3</c:v>
                </c:pt>
                <c:pt idx="3">
                  <c:v>1.3199999999999998E-3</c:v>
                </c:pt>
                <c:pt idx="4">
                  <c:v>8.9999999999999998E-4</c:v>
                </c:pt>
                <c:pt idx="5">
                  <c:v>1.4299999999999998E-3</c:v>
                </c:pt>
                <c:pt idx="6">
                  <c:v>2.6199999999999999E-3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7.9837875000000003E-2</c:v>
                  </c:pt>
                  <c:pt idx="1">
                    <c:v>7.3703709999999992E-2</c:v>
                  </c:pt>
                  <c:pt idx="2">
                    <c:v>0.10766093334667806</c:v>
                  </c:pt>
                  <c:pt idx="3">
                    <c:v>0.10896641135957219</c:v>
                  </c:pt>
                  <c:pt idx="4">
                    <c:v>7.0966976000000001E-2</c:v>
                  </c:pt>
                  <c:pt idx="5">
                    <c:v>0.159182292</c:v>
                  </c:pt>
                  <c:pt idx="6">
                    <c:v>8.6902182999999994E-2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7.9837875000000003E-2</c:v>
                  </c:pt>
                  <c:pt idx="1">
                    <c:v>7.3703709999999992E-2</c:v>
                  </c:pt>
                  <c:pt idx="2">
                    <c:v>0.10766093334667806</c:v>
                  </c:pt>
                  <c:pt idx="3">
                    <c:v>0.10896641135957219</c:v>
                  </c:pt>
                  <c:pt idx="4">
                    <c:v>7.0966976000000001E-2</c:v>
                  </c:pt>
                  <c:pt idx="5">
                    <c:v>0.159182292</c:v>
                  </c:pt>
                  <c:pt idx="6">
                    <c:v>8.6902182999999994E-2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0.14624999999999999</c:v>
                </c:pt>
                <c:pt idx="1">
                  <c:v>0.16788999999999998</c:v>
                </c:pt>
                <c:pt idx="2">
                  <c:v>0.39003999999999994</c:v>
                </c:pt>
                <c:pt idx="3">
                  <c:v>0.29714999999999997</c:v>
                </c:pt>
                <c:pt idx="4">
                  <c:v>0.13732</c:v>
                </c:pt>
                <c:pt idx="5">
                  <c:v>0.42837000000000003</c:v>
                </c:pt>
                <c:pt idx="6">
                  <c:v>9.7610000000000002E-2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762752"/>
        <c:axId val="121324672"/>
      </c:barChart>
      <c:catAx>
        <c:axId val="168762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324672"/>
        <c:crosses val="autoZero"/>
        <c:auto val="1"/>
        <c:lblAlgn val="ctr"/>
        <c:lblOffset val="100"/>
        <c:noMultiLvlLbl val="0"/>
      </c:catAx>
      <c:valAx>
        <c:axId val="1213246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7627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1.4E-2</c:v>
                </c:pt>
                <c:pt idx="1">
                  <c:v>1.9000000000000001E-4</c:v>
                </c:pt>
                <c:pt idx="2">
                  <c:v>2.0299999999999997E-3</c:v>
                </c:pt>
                <c:pt idx="3">
                  <c:v>1.4299999999999998E-3</c:v>
                </c:pt>
                <c:pt idx="4">
                  <c:v>0</c:v>
                </c:pt>
                <c:pt idx="5">
                  <c:v>0</c:v>
                </c:pt>
                <c:pt idx="6">
                  <c:v>2.6199999999999999E-3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9.3460764000000016E-2</c:v>
                  </c:pt>
                  <c:pt idx="1">
                    <c:v>5.9385703000000005E-2</c:v>
                  </c:pt>
                  <c:pt idx="2">
                    <c:v>6.1927783000000007E-2</c:v>
                  </c:pt>
                  <c:pt idx="3">
                    <c:v>3.6106525E-2</c:v>
                  </c:pt>
                  <c:pt idx="4">
                    <c:v>9.6420203999999995E-2</c:v>
                  </c:pt>
                  <c:pt idx="5">
                    <c:v>0.140518482</c:v>
                  </c:pt>
                  <c:pt idx="6">
                    <c:v>0.145681909</c:v>
                  </c:pt>
                  <c:pt idx="7">
                    <c:v>2.8723350000000002E-2</c:v>
                  </c:pt>
                  <c:pt idx="8">
                    <c:v>5.2294176000000005E-2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9.3460764000000016E-2</c:v>
                  </c:pt>
                  <c:pt idx="1">
                    <c:v>5.9385703000000005E-2</c:v>
                  </c:pt>
                  <c:pt idx="2">
                    <c:v>6.1927783000000007E-2</c:v>
                  </c:pt>
                  <c:pt idx="3">
                    <c:v>3.6106525E-2</c:v>
                  </c:pt>
                  <c:pt idx="4">
                    <c:v>9.6420203999999995E-2</c:v>
                  </c:pt>
                  <c:pt idx="5">
                    <c:v>0.140518482</c:v>
                  </c:pt>
                  <c:pt idx="6">
                    <c:v>0.145681909</c:v>
                  </c:pt>
                  <c:pt idx="7">
                    <c:v>2.8723350000000002E-2</c:v>
                  </c:pt>
                  <c:pt idx="8">
                    <c:v>5.2294176000000005E-2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0.22812000000000002</c:v>
                </c:pt>
                <c:pt idx="1">
                  <c:v>0.13800999999999999</c:v>
                </c:pt>
                <c:pt idx="2">
                  <c:v>0.14233000000000001</c:v>
                </c:pt>
                <c:pt idx="3">
                  <c:v>6.7250000000000004E-2</c:v>
                </c:pt>
                <c:pt idx="4">
                  <c:v>0.18303</c:v>
                </c:pt>
                <c:pt idx="5">
                  <c:v>0.37362000000000001</c:v>
                </c:pt>
                <c:pt idx="6">
                  <c:v>0.40276999999999996</c:v>
                </c:pt>
                <c:pt idx="7">
                  <c:v>3.9750000000000001E-2</c:v>
                </c:pt>
                <c:pt idx="8">
                  <c:v>8.9760000000000006E-2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388416"/>
        <c:axId val="121402496"/>
      </c:barChart>
      <c:catAx>
        <c:axId val="1213884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402496"/>
        <c:crosses val="autoZero"/>
        <c:auto val="1"/>
        <c:lblAlgn val="ctr"/>
        <c:lblOffset val="100"/>
        <c:noMultiLvlLbl val="0"/>
      </c:catAx>
      <c:valAx>
        <c:axId val="1214024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13884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1.4E-2</c:v>
                </c:pt>
                <c:pt idx="1">
                  <c:v>1.9000000000000001E-4</c:v>
                </c:pt>
                <c:pt idx="2">
                  <c:v>2.0299999999999997E-3</c:v>
                </c:pt>
                <c:pt idx="3">
                  <c:v>1.4299999999999998E-3</c:v>
                </c:pt>
                <c:pt idx="4">
                  <c:v>0</c:v>
                </c:pt>
                <c:pt idx="5">
                  <c:v>0</c:v>
                </c:pt>
                <c:pt idx="6">
                  <c:v>2.6199999999999999E-3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9.3460764000000016E-2</c:v>
                  </c:pt>
                  <c:pt idx="1">
                    <c:v>5.9385703000000005E-2</c:v>
                  </c:pt>
                  <c:pt idx="2">
                    <c:v>6.1927783000000007E-2</c:v>
                  </c:pt>
                  <c:pt idx="3">
                    <c:v>3.6106525E-2</c:v>
                  </c:pt>
                  <c:pt idx="4">
                    <c:v>9.6420203999999995E-2</c:v>
                  </c:pt>
                  <c:pt idx="5">
                    <c:v>0.140518482</c:v>
                  </c:pt>
                  <c:pt idx="6">
                    <c:v>0.145681909</c:v>
                  </c:pt>
                  <c:pt idx="7">
                    <c:v>2.8723350000000002E-2</c:v>
                  </c:pt>
                  <c:pt idx="8">
                    <c:v>5.2294176000000005E-2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9.3460764000000016E-2</c:v>
                  </c:pt>
                  <c:pt idx="1">
                    <c:v>5.9385703000000005E-2</c:v>
                  </c:pt>
                  <c:pt idx="2">
                    <c:v>6.1927783000000007E-2</c:v>
                  </c:pt>
                  <c:pt idx="3">
                    <c:v>3.6106525E-2</c:v>
                  </c:pt>
                  <c:pt idx="4">
                    <c:v>9.6420203999999995E-2</c:v>
                  </c:pt>
                  <c:pt idx="5">
                    <c:v>0.140518482</c:v>
                  </c:pt>
                  <c:pt idx="6">
                    <c:v>0.145681909</c:v>
                  </c:pt>
                  <c:pt idx="7">
                    <c:v>2.8723350000000002E-2</c:v>
                  </c:pt>
                  <c:pt idx="8">
                    <c:v>5.2294176000000005E-2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0.22812000000000002</c:v>
                </c:pt>
                <c:pt idx="1">
                  <c:v>0.13800999999999999</c:v>
                </c:pt>
                <c:pt idx="2">
                  <c:v>0.14233000000000001</c:v>
                </c:pt>
                <c:pt idx="3">
                  <c:v>6.7250000000000004E-2</c:v>
                </c:pt>
                <c:pt idx="4">
                  <c:v>0.18303</c:v>
                </c:pt>
                <c:pt idx="5">
                  <c:v>0.37362000000000001</c:v>
                </c:pt>
                <c:pt idx="6">
                  <c:v>0.40276999999999996</c:v>
                </c:pt>
                <c:pt idx="7">
                  <c:v>3.9750000000000001E-2</c:v>
                </c:pt>
                <c:pt idx="8">
                  <c:v>8.9760000000000006E-2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445376"/>
        <c:axId val="121455360"/>
      </c:barChart>
      <c:catAx>
        <c:axId val="1214453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455360"/>
        <c:crosses val="autoZero"/>
        <c:auto val="1"/>
        <c:lblAlgn val="ctr"/>
        <c:lblOffset val="100"/>
        <c:noMultiLvlLbl val="0"/>
      </c:catAx>
      <c:valAx>
        <c:axId val="1214553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14453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6.9000000000000006E-2</c:v>
                </c:pt>
                <c:pt idx="2">
                  <c:v>6.7000000000000004E-2</c:v>
                </c:pt>
                <c:pt idx="3">
                  <c:v>0.23300000000000001</c:v>
                </c:pt>
                <c:pt idx="4">
                  <c:v>0.17699999999999999</c:v>
                </c:pt>
                <c:pt idx="5">
                  <c:v>0.33600000000000002</c:v>
                </c:pt>
                <c:pt idx="6">
                  <c:v>1.0129999999999999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5.4787136000000007</c:v>
                  </c:pt>
                  <c:pt idx="2">
                    <c:v>33.291975802542659</c:v>
                  </c:pt>
                  <c:pt idx="3">
                    <c:v>58.354334448399712</c:v>
                  </c:pt>
                  <c:pt idx="4">
                    <c:v>31.306329599999998</c:v>
                  </c:pt>
                  <c:pt idx="5">
                    <c:v>77.952817800000005</c:v>
                  </c:pt>
                  <c:pt idx="6">
                    <c:v>21.395689599999997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5.4787136000000007</c:v>
                  </c:pt>
                  <c:pt idx="2">
                    <c:v>33.291975802542659</c:v>
                  </c:pt>
                  <c:pt idx="3">
                    <c:v>58.354334448399712</c:v>
                  </c:pt>
                  <c:pt idx="4">
                    <c:v>31.306329599999998</c:v>
                  </c:pt>
                  <c:pt idx="5">
                    <c:v>77.952817800000005</c:v>
                  </c:pt>
                  <c:pt idx="6">
                    <c:v>21.395689599999997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9.8680000000000003</c:v>
                </c:pt>
                <c:pt idx="2">
                  <c:v>72.067999999999998</c:v>
                </c:pt>
                <c:pt idx="3">
                  <c:v>141.91999999999999</c:v>
                </c:pt>
                <c:pt idx="4">
                  <c:v>59.024000000000001</c:v>
                </c:pt>
                <c:pt idx="5">
                  <c:v>227.79900000000001</c:v>
                </c:pt>
                <c:pt idx="6">
                  <c:v>24.032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475648"/>
        <c:axId val="168477440"/>
      </c:barChart>
      <c:catAx>
        <c:axId val="168475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477440"/>
        <c:crosses val="autoZero"/>
        <c:auto val="1"/>
        <c:lblAlgn val="ctr"/>
        <c:lblOffset val="100"/>
        <c:noMultiLvlLbl val="0"/>
      </c:catAx>
      <c:valAx>
        <c:axId val="1684774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475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208.74257441124996</c:v>
                </c:pt>
                <c:pt idx="1">
                  <c:v>213.638816580325</c:v>
                </c:pt>
                <c:pt idx="2">
                  <c:v>1667.739523780966</c:v>
                </c:pt>
                <c:pt idx="3">
                  <c:v>4.1572281755000002</c:v>
                </c:pt>
                <c:pt idx="4">
                  <c:v>19.427171144949998</c:v>
                </c:pt>
                <c:pt idx="5">
                  <c:v>0.60414886894999997</c:v>
                </c:pt>
                <c:pt idx="6">
                  <c:v>1.3354755921000001</c:v>
                </c:pt>
                <c:pt idx="7">
                  <c:v>122.25684501822396</c:v>
                </c:pt>
                <c:pt idx="8">
                  <c:v>262.65513207607495</c:v>
                </c:pt>
                <c:pt idx="9">
                  <c:v>136.74847317015789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6683044978605"/>
          <c:y val="8.5777059392499244E-2"/>
          <c:w val="0.79008718668210398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6.9000000000000006E-2</c:v>
                </c:pt>
                <c:pt idx="2">
                  <c:v>6.7000000000000004E-2</c:v>
                </c:pt>
                <c:pt idx="3">
                  <c:v>0.23300000000000001</c:v>
                </c:pt>
                <c:pt idx="4">
                  <c:v>0.17699999999999999</c:v>
                </c:pt>
                <c:pt idx="5">
                  <c:v>0.33600000000000002</c:v>
                </c:pt>
                <c:pt idx="6">
                  <c:v>1.0129999999999999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5.4787136000000007</c:v>
                  </c:pt>
                  <c:pt idx="2">
                    <c:v>33.291975802542659</c:v>
                  </c:pt>
                  <c:pt idx="3">
                    <c:v>58.354334448399712</c:v>
                  </c:pt>
                  <c:pt idx="4">
                    <c:v>31.306329599999998</c:v>
                  </c:pt>
                  <c:pt idx="5">
                    <c:v>77.952817800000005</c:v>
                  </c:pt>
                  <c:pt idx="6">
                    <c:v>21.395689599999997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5.4787136000000007</c:v>
                  </c:pt>
                  <c:pt idx="2">
                    <c:v>33.291975802542659</c:v>
                  </c:pt>
                  <c:pt idx="3">
                    <c:v>58.354334448399712</c:v>
                  </c:pt>
                  <c:pt idx="4">
                    <c:v>31.306329599999998</c:v>
                  </c:pt>
                  <c:pt idx="5">
                    <c:v>77.952817800000005</c:v>
                  </c:pt>
                  <c:pt idx="6">
                    <c:v>21.395689599999997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9.8680000000000003</c:v>
                </c:pt>
                <c:pt idx="2">
                  <c:v>72.067999999999998</c:v>
                </c:pt>
                <c:pt idx="3">
                  <c:v>141.91999999999999</c:v>
                </c:pt>
                <c:pt idx="4">
                  <c:v>59.024000000000001</c:v>
                </c:pt>
                <c:pt idx="5">
                  <c:v>227.79900000000001</c:v>
                </c:pt>
                <c:pt idx="6">
                  <c:v>24.032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569472"/>
        <c:axId val="196153728"/>
      </c:barChart>
      <c:catAx>
        <c:axId val="1685694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153728"/>
        <c:crosses val="autoZero"/>
        <c:auto val="1"/>
        <c:lblAlgn val="ctr"/>
        <c:lblOffset val="100"/>
        <c:noMultiLvlLbl val="0"/>
      </c:catAx>
      <c:valAx>
        <c:axId val="1961537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5694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0.13600000000000001</c:v>
                </c:pt>
                <c:pt idx="1">
                  <c:v>1.4999999999999999E-2</c:v>
                </c:pt>
                <c:pt idx="2">
                  <c:v>0.39500000000000002</c:v>
                </c:pt>
                <c:pt idx="3">
                  <c:v>0.33600000000000002</c:v>
                </c:pt>
                <c:pt idx="4">
                  <c:v>0</c:v>
                </c:pt>
                <c:pt idx="5">
                  <c:v>0</c:v>
                </c:pt>
                <c:pt idx="6">
                  <c:v>1.0129999999999999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0.76514219999999999</c:v>
                  </c:pt>
                  <c:pt idx="1">
                    <c:v>4.5967945000000006</c:v>
                  </c:pt>
                  <c:pt idx="2">
                    <c:v>4.3665661</c:v>
                  </c:pt>
                  <c:pt idx="3">
                    <c:v>3.9731040000000002</c:v>
                  </c:pt>
                  <c:pt idx="4">
                    <c:v>27.6016896</c:v>
                  </c:pt>
                  <c:pt idx="5">
                    <c:v>55.61075360000001</c:v>
                  </c:pt>
                  <c:pt idx="6">
                    <c:v>69.3258759</c:v>
                  </c:pt>
                  <c:pt idx="7">
                    <c:v>16.634943</c:v>
                  </c:pt>
                  <c:pt idx="8">
                    <c:v>52.304247000000004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0.76514219999999999</c:v>
                  </c:pt>
                  <c:pt idx="1">
                    <c:v>4.5967945000000006</c:v>
                  </c:pt>
                  <c:pt idx="2">
                    <c:v>4.3665661</c:v>
                  </c:pt>
                  <c:pt idx="3">
                    <c:v>3.9731040000000002</c:v>
                  </c:pt>
                  <c:pt idx="4">
                    <c:v>27.6016896</c:v>
                  </c:pt>
                  <c:pt idx="5">
                    <c:v>55.61075360000001</c:v>
                  </c:pt>
                  <c:pt idx="6">
                    <c:v>69.3258759</c:v>
                  </c:pt>
                  <c:pt idx="7">
                    <c:v>16.634943</c:v>
                  </c:pt>
                  <c:pt idx="8">
                    <c:v>52.304247000000004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1.3140000000000001</c:v>
                </c:pt>
                <c:pt idx="1">
                  <c:v>7.835</c:v>
                </c:pt>
                <c:pt idx="2">
                  <c:v>11.063000000000001</c:v>
                </c:pt>
                <c:pt idx="3">
                  <c:v>8.6560000000000006</c:v>
                </c:pt>
                <c:pt idx="4">
                  <c:v>56.375999999999998</c:v>
                </c:pt>
                <c:pt idx="5">
                  <c:v>150.05600000000001</c:v>
                </c:pt>
                <c:pt idx="6">
                  <c:v>178.721</c:v>
                </c:pt>
                <c:pt idx="7">
                  <c:v>25.695</c:v>
                </c:pt>
                <c:pt idx="8">
                  <c:v>94.995000000000005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55872"/>
        <c:axId val="121057664"/>
      </c:barChart>
      <c:catAx>
        <c:axId val="1210558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057664"/>
        <c:crosses val="autoZero"/>
        <c:auto val="1"/>
        <c:lblAlgn val="ctr"/>
        <c:lblOffset val="100"/>
        <c:noMultiLvlLbl val="0"/>
      </c:catAx>
      <c:valAx>
        <c:axId val="1210576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0558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0.13600000000000001</c:v>
                </c:pt>
                <c:pt idx="1">
                  <c:v>1.4999999999999999E-2</c:v>
                </c:pt>
                <c:pt idx="2">
                  <c:v>0.39500000000000002</c:v>
                </c:pt>
                <c:pt idx="3">
                  <c:v>0.33600000000000002</c:v>
                </c:pt>
                <c:pt idx="4">
                  <c:v>0</c:v>
                </c:pt>
                <c:pt idx="5">
                  <c:v>0</c:v>
                </c:pt>
                <c:pt idx="6">
                  <c:v>1.0129999999999999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0.76514219999999999</c:v>
                  </c:pt>
                  <c:pt idx="1">
                    <c:v>4.5967945000000006</c:v>
                  </c:pt>
                  <c:pt idx="2">
                    <c:v>4.3665661</c:v>
                  </c:pt>
                  <c:pt idx="3">
                    <c:v>3.9731040000000002</c:v>
                  </c:pt>
                  <c:pt idx="4">
                    <c:v>27.6016896</c:v>
                  </c:pt>
                  <c:pt idx="5">
                    <c:v>55.61075360000001</c:v>
                  </c:pt>
                  <c:pt idx="6">
                    <c:v>69.3258759</c:v>
                  </c:pt>
                  <c:pt idx="7">
                    <c:v>16.634943</c:v>
                  </c:pt>
                  <c:pt idx="8">
                    <c:v>52.304247000000004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0.76514219999999999</c:v>
                  </c:pt>
                  <c:pt idx="1">
                    <c:v>4.5967945000000006</c:v>
                  </c:pt>
                  <c:pt idx="2">
                    <c:v>4.3665661</c:v>
                  </c:pt>
                  <c:pt idx="3">
                    <c:v>3.9731040000000002</c:v>
                  </c:pt>
                  <c:pt idx="4">
                    <c:v>27.6016896</c:v>
                  </c:pt>
                  <c:pt idx="5">
                    <c:v>55.61075360000001</c:v>
                  </c:pt>
                  <c:pt idx="6">
                    <c:v>69.3258759</c:v>
                  </c:pt>
                  <c:pt idx="7">
                    <c:v>16.634943</c:v>
                  </c:pt>
                  <c:pt idx="8">
                    <c:v>52.304247000000004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1.3140000000000001</c:v>
                </c:pt>
                <c:pt idx="1">
                  <c:v>7.835</c:v>
                </c:pt>
                <c:pt idx="2">
                  <c:v>11.063000000000001</c:v>
                </c:pt>
                <c:pt idx="3">
                  <c:v>8.6560000000000006</c:v>
                </c:pt>
                <c:pt idx="4">
                  <c:v>56.375999999999998</c:v>
                </c:pt>
                <c:pt idx="5">
                  <c:v>150.05600000000001</c:v>
                </c:pt>
                <c:pt idx="6">
                  <c:v>178.721</c:v>
                </c:pt>
                <c:pt idx="7">
                  <c:v>25.695</c:v>
                </c:pt>
                <c:pt idx="8">
                  <c:v>94.995000000000005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125120"/>
        <c:axId val="121135104"/>
      </c:barChart>
      <c:catAx>
        <c:axId val="121125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135104"/>
        <c:crosses val="autoZero"/>
        <c:auto val="1"/>
        <c:lblAlgn val="ctr"/>
        <c:lblOffset val="100"/>
        <c:noMultiLvlLbl val="0"/>
      </c:catAx>
      <c:valAx>
        <c:axId val="121135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125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14.599</c:v>
                </c:pt>
                <c:pt idx="2">
                  <c:v>12.321</c:v>
                </c:pt>
                <c:pt idx="3">
                  <c:v>3.8719999999999999</c:v>
                </c:pt>
                <c:pt idx="4">
                  <c:v>2.0539999999999998</c:v>
                </c:pt>
                <c:pt idx="5">
                  <c:v>2.7280000000000002</c:v>
                </c:pt>
                <c:pt idx="6">
                  <c:v>1.1499999999999999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219.83821</c:v>
                  </c:pt>
                  <c:pt idx="2">
                    <c:v>156.9564172194878</c:v>
                  </c:pt>
                  <c:pt idx="3">
                    <c:v>54.356220439471407</c:v>
                  </c:pt>
                  <c:pt idx="4">
                    <c:v>43.254543599999998</c:v>
                  </c:pt>
                  <c:pt idx="5">
                    <c:v>88.23020360000001</c:v>
                  </c:pt>
                  <c:pt idx="6">
                    <c:v>12.4722127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219.83821</c:v>
                  </c:pt>
                  <c:pt idx="2">
                    <c:v>156.9564172194878</c:v>
                  </c:pt>
                  <c:pt idx="3">
                    <c:v>54.356220439471407</c:v>
                  </c:pt>
                  <c:pt idx="4">
                    <c:v>43.254543599999998</c:v>
                  </c:pt>
                  <c:pt idx="5">
                    <c:v>88.23020360000001</c:v>
                  </c:pt>
                  <c:pt idx="6">
                    <c:v>12.4722127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446.37200000000001</c:v>
                </c:pt>
                <c:pt idx="2">
                  <c:v>508.15300000000002</c:v>
                </c:pt>
                <c:pt idx="3">
                  <c:v>163.738</c:v>
                </c:pt>
                <c:pt idx="4">
                  <c:v>76.938000000000002</c:v>
                </c:pt>
                <c:pt idx="5">
                  <c:v>184.81399999999999</c:v>
                </c:pt>
                <c:pt idx="6">
                  <c:v>14.009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219328"/>
        <c:axId val="121221120"/>
      </c:barChart>
      <c:catAx>
        <c:axId val="1212193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221120"/>
        <c:crosses val="autoZero"/>
        <c:auto val="1"/>
        <c:lblAlgn val="ctr"/>
        <c:lblOffset val="100"/>
        <c:noMultiLvlLbl val="0"/>
      </c:catAx>
      <c:valAx>
        <c:axId val="1212211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2193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14.599</c:v>
                </c:pt>
                <c:pt idx="2">
                  <c:v>12.321</c:v>
                </c:pt>
                <c:pt idx="3">
                  <c:v>3.8719999999999999</c:v>
                </c:pt>
                <c:pt idx="4">
                  <c:v>2.0539999999999998</c:v>
                </c:pt>
                <c:pt idx="5">
                  <c:v>2.7280000000000002</c:v>
                </c:pt>
                <c:pt idx="6">
                  <c:v>1.1499999999999999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219.83821</c:v>
                  </c:pt>
                  <c:pt idx="2">
                    <c:v>156.9564172194878</c:v>
                  </c:pt>
                  <c:pt idx="3">
                    <c:v>54.356220439471407</c:v>
                  </c:pt>
                  <c:pt idx="4">
                    <c:v>43.254543599999998</c:v>
                  </c:pt>
                  <c:pt idx="5">
                    <c:v>88.23020360000001</c:v>
                  </c:pt>
                  <c:pt idx="6">
                    <c:v>12.4722127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219.83821</c:v>
                  </c:pt>
                  <c:pt idx="2">
                    <c:v>156.9564172194878</c:v>
                  </c:pt>
                  <c:pt idx="3">
                    <c:v>54.356220439471407</c:v>
                  </c:pt>
                  <c:pt idx="4">
                    <c:v>43.254543599999998</c:v>
                  </c:pt>
                  <c:pt idx="5">
                    <c:v>88.23020360000001</c:v>
                  </c:pt>
                  <c:pt idx="6">
                    <c:v>12.4722127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446.37200000000001</c:v>
                </c:pt>
                <c:pt idx="2">
                  <c:v>508.15300000000002</c:v>
                </c:pt>
                <c:pt idx="3">
                  <c:v>163.738</c:v>
                </c:pt>
                <c:pt idx="4">
                  <c:v>76.938000000000002</c:v>
                </c:pt>
                <c:pt idx="5">
                  <c:v>184.81399999999999</c:v>
                </c:pt>
                <c:pt idx="6">
                  <c:v>14.009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257664"/>
        <c:axId val="196259200"/>
      </c:barChart>
      <c:catAx>
        <c:axId val="196257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259200"/>
        <c:crosses val="autoZero"/>
        <c:auto val="1"/>
        <c:lblAlgn val="ctr"/>
        <c:lblOffset val="100"/>
        <c:noMultiLvlLbl val="0"/>
      </c:catAx>
      <c:valAx>
        <c:axId val="196259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6257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26.919</c:v>
                </c:pt>
                <c:pt idx="1">
                  <c:v>0.90400000000000003</c:v>
                </c:pt>
                <c:pt idx="2">
                  <c:v>5.0220000000000002</c:v>
                </c:pt>
                <c:pt idx="3">
                  <c:v>2.7280000000000002</c:v>
                </c:pt>
                <c:pt idx="4">
                  <c:v>0</c:v>
                </c:pt>
                <c:pt idx="5">
                  <c:v>0</c:v>
                </c:pt>
                <c:pt idx="6">
                  <c:v>1.1499999999999999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155.97089549999998</c:v>
                  </c:pt>
                  <c:pt idx="1">
                    <c:v>192.11836199999999</c:v>
                  </c:pt>
                  <c:pt idx="2">
                    <c:v>70.423705200000001</c:v>
                  </c:pt>
                  <c:pt idx="3">
                    <c:v>29.957609999999999</c:v>
                  </c:pt>
                  <c:pt idx="4">
                    <c:v>67.752470500000001</c:v>
                  </c:pt>
                  <c:pt idx="5">
                    <c:v>77.698498000000015</c:v>
                  </c:pt>
                  <c:pt idx="6">
                    <c:v>45.315609600000009</c:v>
                  </c:pt>
                  <c:pt idx="7">
                    <c:v>4.7256678000000001</c:v>
                  </c:pt>
                  <c:pt idx="8">
                    <c:v>6.0155785000000002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155.97089549999998</c:v>
                  </c:pt>
                  <c:pt idx="1">
                    <c:v>192.11836199999999</c:v>
                  </c:pt>
                  <c:pt idx="2">
                    <c:v>70.423705200000001</c:v>
                  </c:pt>
                  <c:pt idx="3">
                    <c:v>29.957609999999999</c:v>
                  </c:pt>
                  <c:pt idx="4">
                    <c:v>67.752470500000001</c:v>
                  </c:pt>
                  <c:pt idx="5">
                    <c:v>77.698498000000015</c:v>
                  </c:pt>
                  <c:pt idx="6">
                    <c:v>45.315609600000009</c:v>
                  </c:pt>
                  <c:pt idx="7">
                    <c:v>4.7256678000000001</c:v>
                  </c:pt>
                  <c:pt idx="8">
                    <c:v>6.0155785000000002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274.64499999999998</c:v>
                </c:pt>
                <c:pt idx="1">
                  <c:v>405.31299999999999</c:v>
                </c:pt>
                <c:pt idx="2">
                  <c:v>191.577</c:v>
                </c:pt>
                <c:pt idx="3">
                  <c:v>59.322000000000003</c:v>
                </c:pt>
                <c:pt idx="4">
                  <c:v>144.001</c:v>
                </c:pt>
                <c:pt idx="5">
                  <c:v>186.95500000000001</c:v>
                </c:pt>
                <c:pt idx="6">
                  <c:v>113.744</c:v>
                </c:pt>
                <c:pt idx="7">
                  <c:v>7.3620000000000001</c:v>
                </c:pt>
                <c:pt idx="8">
                  <c:v>11.105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454400"/>
        <c:axId val="210455936"/>
      </c:barChart>
      <c:catAx>
        <c:axId val="2104544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455936"/>
        <c:crosses val="autoZero"/>
        <c:auto val="1"/>
        <c:lblAlgn val="ctr"/>
        <c:lblOffset val="100"/>
        <c:noMultiLvlLbl val="0"/>
      </c:catAx>
      <c:valAx>
        <c:axId val="2104559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4544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26.919</c:v>
                </c:pt>
                <c:pt idx="1">
                  <c:v>0.90400000000000003</c:v>
                </c:pt>
                <c:pt idx="2">
                  <c:v>5.0220000000000002</c:v>
                </c:pt>
                <c:pt idx="3">
                  <c:v>2.7280000000000002</c:v>
                </c:pt>
                <c:pt idx="4">
                  <c:v>0</c:v>
                </c:pt>
                <c:pt idx="5">
                  <c:v>0</c:v>
                </c:pt>
                <c:pt idx="6">
                  <c:v>1.1499999999999999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155.97089549999998</c:v>
                  </c:pt>
                  <c:pt idx="1">
                    <c:v>192.11836199999999</c:v>
                  </c:pt>
                  <c:pt idx="2">
                    <c:v>70.423705200000001</c:v>
                  </c:pt>
                  <c:pt idx="3">
                    <c:v>29.957609999999999</c:v>
                  </c:pt>
                  <c:pt idx="4">
                    <c:v>67.752470500000001</c:v>
                  </c:pt>
                  <c:pt idx="5">
                    <c:v>77.698498000000015</c:v>
                  </c:pt>
                  <c:pt idx="6">
                    <c:v>45.315609600000009</c:v>
                  </c:pt>
                  <c:pt idx="7">
                    <c:v>4.7256678000000001</c:v>
                  </c:pt>
                  <c:pt idx="8">
                    <c:v>6.0155785000000002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155.97089549999998</c:v>
                  </c:pt>
                  <c:pt idx="1">
                    <c:v>192.11836199999999</c:v>
                  </c:pt>
                  <c:pt idx="2">
                    <c:v>70.423705200000001</c:v>
                  </c:pt>
                  <c:pt idx="3">
                    <c:v>29.957609999999999</c:v>
                  </c:pt>
                  <c:pt idx="4">
                    <c:v>67.752470500000001</c:v>
                  </c:pt>
                  <c:pt idx="5">
                    <c:v>77.698498000000015</c:v>
                  </c:pt>
                  <c:pt idx="6">
                    <c:v>45.315609600000009</c:v>
                  </c:pt>
                  <c:pt idx="7">
                    <c:v>4.7256678000000001</c:v>
                  </c:pt>
                  <c:pt idx="8">
                    <c:v>6.0155785000000002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274.64499999999998</c:v>
                </c:pt>
                <c:pt idx="1">
                  <c:v>405.31299999999999</c:v>
                </c:pt>
                <c:pt idx="2">
                  <c:v>191.577</c:v>
                </c:pt>
                <c:pt idx="3">
                  <c:v>59.322000000000003</c:v>
                </c:pt>
                <c:pt idx="4">
                  <c:v>144.001</c:v>
                </c:pt>
                <c:pt idx="5">
                  <c:v>186.95500000000001</c:v>
                </c:pt>
                <c:pt idx="6">
                  <c:v>113.744</c:v>
                </c:pt>
                <c:pt idx="7">
                  <c:v>7.3620000000000001</c:v>
                </c:pt>
                <c:pt idx="8">
                  <c:v>11.105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274944"/>
        <c:axId val="208276480"/>
      </c:barChart>
      <c:catAx>
        <c:axId val="208274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276480"/>
        <c:crosses val="autoZero"/>
        <c:auto val="1"/>
        <c:lblAlgn val="ctr"/>
        <c:lblOffset val="100"/>
        <c:noMultiLvlLbl val="0"/>
      </c:catAx>
      <c:valAx>
        <c:axId val="2082764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82749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1.6849000000000001</c:v>
                </c:pt>
                <c:pt idx="1">
                  <c:v>536.60700000000008</c:v>
                </c:pt>
                <c:pt idx="2">
                  <c:v>1430.7469999999998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71.901039999999995</c:v>
                </c:pt>
                <c:pt idx="1">
                  <c:v>16154.744999999999</c:v>
                </c:pt>
                <c:pt idx="2">
                  <c:v>81518.971999999994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15.146039999999999</c:v>
                </c:pt>
                <c:pt idx="1">
                  <c:v>5408.4549999999999</c:v>
                </c:pt>
                <c:pt idx="2">
                  <c:v>11210.630999999999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65056"/>
        <c:axId val="208366592"/>
      </c:barChart>
      <c:catAx>
        <c:axId val="208365056"/>
        <c:scaling>
          <c:orientation val="maxMin"/>
        </c:scaling>
        <c:delete val="0"/>
        <c:axPos val="l"/>
        <c:majorTickMark val="out"/>
        <c:minorTickMark val="none"/>
        <c:tickLblPos val="nextTo"/>
        <c:crossAx val="208366592"/>
        <c:crosses val="autoZero"/>
        <c:auto val="1"/>
        <c:lblAlgn val="ctr"/>
        <c:lblOffset val="100"/>
        <c:noMultiLvlLbl val="0"/>
      </c:catAx>
      <c:valAx>
        <c:axId val="2083665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83650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1.6849000000000001</c:v>
                </c:pt>
                <c:pt idx="1">
                  <c:v>536.60700000000008</c:v>
                </c:pt>
                <c:pt idx="2">
                  <c:v>1430.7469999999998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71.901039999999995</c:v>
                </c:pt>
                <c:pt idx="1">
                  <c:v>16154.744999999999</c:v>
                </c:pt>
                <c:pt idx="2">
                  <c:v>81518.971999999994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15.146039999999999</c:v>
                </c:pt>
                <c:pt idx="1">
                  <c:v>5408.4549999999999</c:v>
                </c:pt>
                <c:pt idx="2">
                  <c:v>11210.630999999999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446592"/>
        <c:axId val="208448128"/>
      </c:barChart>
      <c:catAx>
        <c:axId val="208446592"/>
        <c:scaling>
          <c:orientation val="maxMin"/>
        </c:scaling>
        <c:delete val="0"/>
        <c:axPos val="l"/>
        <c:majorTickMark val="out"/>
        <c:minorTickMark val="none"/>
        <c:tickLblPos val="nextTo"/>
        <c:crossAx val="208448128"/>
        <c:crosses val="autoZero"/>
        <c:auto val="1"/>
        <c:lblAlgn val="ctr"/>
        <c:lblOffset val="100"/>
        <c:noMultiLvlLbl val="0"/>
      </c:catAx>
      <c:valAx>
        <c:axId val="2084481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84465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#,##0.00</c:formatCode>
                <c:ptCount val="7"/>
                <c:pt idx="0">
                  <c:v>1.83E-3</c:v>
                </c:pt>
                <c:pt idx="1">
                  <c:v>5.4000000000000003E-3</c:v>
                </c:pt>
                <c:pt idx="2">
                  <c:v>1.5890000000000001E-2</c:v>
                </c:pt>
                <c:pt idx="3">
                  <c:v>5.6250000000000001E-2</c:v>
                </c:pt>
                <c:pt idx="4">
                  <c:v>1.4599999999999999E-3</c:v>
                </c:pt>
                <c:pt idx="5">
                  <c:v>3.4000000000000002E-4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6.0805800000000008E-4</c:v>
                  </c:pt>
                  <c:pt idx="1">
                    <c:v>7.4517732000000003E-2</c:v>
                  </c:pt>
                  <c:pt idx="2">
                    <c:v>0.25475679914111848</c:v>
                  </c:pt>
                  <c:pt idx="3">
                    <c:v>0.35681701656797249</c:v>
                  </c:pt>
                  <c:pt idx="4">
                    <c:v>6.1840643999999993E-2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6.0805800000000008E-4</c:v>
                  </c:pt>
                  <c:pt idx="1">
                    <c:v>7.4517732000000003E-2</c:v>
                  </c:pt>
                  <c:pt idx="2">
                    <c:v>0.25475679914111848</c:v>
                  </c:pt>
                  <c:pt idx="3">
                    <c:v>0.35681701656797249</c:v>
                  </c:pt>
                  <c:pt idx="4">
                    <c:v>6.1840643999999993E-2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8.3000000000000001E-4</c:v>
                </c:pt>
                <c:pt idx="1">
                  <c:v>8.4659999999999999E-2</c:v>
                </c:pt>
                <c:pt idx="2">
                  <c:v>0.80735000000000001</c:v>
                </c:pt>
                <c:pt idx="3">
                  <c:v>1.4661599999999999</c:v>
                </c:pt>
                <c:pt idx="4">
                  <c:v>0.14441999999999999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543744"/>
        <c:axId val="210545280"/>
      </c:barChart>
      <c:catAx>
        <c:axId val="210543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545280"/>
        <c:crosses val="autoZero"/>
        <c:auto val="1"/>
        <c:lblAlgn val="ctr"/>
        <c:lblOffset val="100"/>
        <c:noMultiLvlLbl val="0"/>
      </c:catAx>
      <c:valAx>
        <c:axId val="2105452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05437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208.74257441124996</c:v>
                </c:pt>
                <c:pt idx="1">
                  <c:v>213.638816580325</c:v>
                </c:pt>
                <c:pt idx="2">
                  <c:v>1667.739523780966</c:v>
                </c:pt>
                <c:pt idx="3">
                  <c:v>4.1572281755000002</c:v>
                </c:pt>
                <c:pt idx="4">
                  <c:v>19.427171144949998</c:v>
                </c:pt>
                <c:pt idx="5">
                  <c:v>0.60414886894999997</c:v>
                </c:pt>
                <c:pt idx="6">
                  <c:v>1.3354755921000001</c:v>
                </c:pt>
                <c:pt idx="7">
                  <c:v>122.25684501822396</c:v>
                </c:pt>
                <c:pt idx="8">
                  <c:v>262.65513207607495</c:v>
                </c:pt>
                <c:pt idx="9">
                  <c:v>136.74847317015789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#,##0.00</c:formatCode>
                <c:ptCount val="7"/>
                <c:pt idx="0">
                  <c:v>1.83E-3</c:v>
                </c:pt>
                <c:pt idx="1">
                  <c:v>5.4000000000000003E-3</c:v>
                </c:pt>
                <c:pt idx="2">
                  <c:v>1.5890000000000001E-2</c:v>
                </c:pt>
                <c:pt idx="3">
                  <c:v>5.6250000000000001E-2</c:v>
                </c:pt>
                <c:pt idx="4">
                  <c:v>1.4599999999999999E-3</c:v>
                </c:pt>
                <c:pt idx="5">
                  <c:v>3.4000000000000002E-4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6.0805800000000008E-4</c:v>
                  </c:pt>
                  <c:pt idx="1">
                    <c:v>7.4517732000000003E-2</c:v>
                  </c:pt>
                  <c:pt idx="2">
                    <c:v>0.25475679914111848</c:v>
                  </c:pt>
                  <c:pt idx="3">
                    <c:v>0.35681701656797249</c:v>
                  </c:pt>
                  <c:pt idx="4">
                    <c:v>6.1840643999999993E-2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6.0805800000000008E-4</c:v>
                  </c:pt>
                  <c:pt idx="1">
                    <c:v>7.4517732000000003E-2</c:v>
                  </c:pt>
                  <c:pt idx="2">
                    <c:v>0.25475679914111848</c:v>
                  </c:pt>
                  <c:pt idx="3">
                    <c:v>0.35681701656797249</c:v>
                  </c:pt>
                  <c:pt idx="4">
                    <c:v>6.1840643999999993E-2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8.3000000000000001E-4</c:v>
                </c:pt>
                <c:pt idx="1">
                  <c:v>8.4659999999999999E-2</c:v>
                </c:pt>
                <c:pt idx="2">
                  <c:v>0.80735000000000001</c:v>
                </c:pt>
                <c:pt idx="3">
                  <c:v>1.4661599999999999</c:v>
                </c:pt>
                <c:pt idx="4">
                  <c:v>0.14441999999999999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872192"/>
        <c:axId val="208873728"/>
      </c:barChart>
      <c:catAx>
        <c:axId val="2088721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873728"/>
        <c:crosses val="autoZero"/>
        <c:auto val="1"/>
        <c:lblAlgn val="ctr"/>
        <c:lblOffset val="100"/>
        <c:noMultiLvlLbl val="0"/>
      </c:catAx>
      <c:valAx>
        <c:axId val="2088737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88721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1.1999999999999999E-4</c:v>
                </c:pt>
                <c:pt idx="1">
                  <c:v>4.7400000000000003E-3</c:v>
                </c:pt>
                <c:pt idx="2">
                  <c:v>6.1700000000000001E-3</c:v>
                </c:pt>
                <c:pt idx="3">
                  <c:v>5.5700000000000003E-3</c:v>
                </c:pt>
                <c:pt idx="4">
                  <c:v>2.811E-2</c:v>
                </c:pt>
                <c:pt idx="5">
                  <c:v>3.3759999999999998E-2</c:v>
                </c:pt>
                <c:pt idx="6">
                  <c:v>2.7200000000000002E-3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7.0706919999999993E-2</c:v>
                  </c:pt>
                  <c:pt idx="2">
                    <c:v>7.5858692000000005E-2</c:v>
                  </c:pt>
                  <c:pt idx="3">
                    <c:v>7.3585334999999988E-2</c:v>
                  </c:pt>
                  <c:pt idx="4">
                    <c:v>0.28048364799999997</c:v>
                  </c:pt>
                  <c:pt idx="5">
                    <c:v>0.30234392999999998</c:v>
                  </c:pt>
                  <c:pt idx="6">
                    <c:v>0.11402124800000001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7.0706919999999993E-2</c:v>
                  </c:pt>
                  <c:pt idx="2">
                    <c:v>7.5858692000000005E-2</c:v>
                  </c:pt>
                  <c:pt idx="3">
                    <c:v>7.3585334999999988E-2</c:v>
                  </c:pt>
                  <c:pt idx="4">
                    <c:v>0.28048364799999997</c:v>
                  </c:pt>
                  <c:pt idx="5">
                    <c:v>0.30234392999999998</c:v>
                  </c:pt>
                  <c:pt idx="6">
                    <c:v>0.11402124800000001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5.7159999999999996E-2</c:v>
                </c:pt>
                <c:pt idx="2">
                  <c:v>0.14924000000000001</c:v>
                </c:pt>
                <c:pt idx="3">
                  <c:v>0.13366999999999998</c:v>
                </c:pt>
                <c:pt idx="4">
                  <c:v>0.90361999999999998</c:v>
                </c:pt>
                <c:pt idx="5">
                  <c:v>0.92886000000000002</c:v>
                </c:pt>
                <c:pt idx="6">
                  <c:v>0.33088000000000001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973824"/>
        <c:axId val="208975360"/>
      </c:barChart>
      <c:catAx>
        <c:axId val="2089738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208975360"/>
        <c:crosses val="autoZero"/>
        <c:auto val="1"/>
        <c:lblAlgn val="ctr"/>
        <c:lblOffset val="100"/>
        <c:noMultiLvlLbl val="0"/>
      </c:catAx>
      <c:valAx>
        <c:axId val="2089753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208973824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1.1999999999999999E-4</c:v>
                </c:pt>
                <c:pt idx="1">
                  <c:v>4.7400000000000003E-3</c:v>
                </c:pt>
                <c:pt idx="2">
                  <c:v>6.1700000000000001E-3</c:v>
                </c:pt>
                <c:pt idx="3">
                  <c:v>5.5700000000000003E-3</c:v>
                </c:pt>
                <c:pt idx="4">
                  <c:v>2.811E-2</c:v>
                </c:pt>
                <c:pt idx="5">
                  <c:v>3.3759999999999998E-2</c:v>
                </c:pt>
                <c:pt idx="6">
                  <c:v>2.7200000000000002E-3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7.0706919999999993E-2</c:v>
                  </c:pt>
                  <c:pt idx="2">
                    <c:v>7.5858692000000005E-2</c:v>
                  </c:pt>
                  <c:pt idx="3">
                    <c:v>7.3585334999999988E-2</c:v>
                  </c:pt>
                  <c:pt idx="4">
                    <c:v>0.28048364799999997</c:v>
                  </c:pt>
                  <c:pt idx="5">
                    <c:v>0.30234392999999998</c:v>
                  </c:pt>
                  <c:pt idx="6">
                    <c:v>0.11402124800000001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7.0706919999999993E-2</c:v>
                  </c:pt>
                  <c:pt idx="2">
                    <c:v>7.5858692000000005E-2</c:v>
                  </c:pt>
                  <c:pt idx="3">
                    <c:v>7.3585334999999988E-2</c:v>
                  </c:pt>
                  <c:pt idx="4">
                    <c:v>0.28048364799999997</c:v>
                  </c:pt>
                  <c:pt idx="5">
                    <c:v>0.30234392999999998</c:v>
                  </c:pt>
                  <c:pt idx="6">
                    <c:v>0.11402124800000001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5.7159999999999996E-2</c:v>
                </c:pt>
                <c:pt idx="2">
                  <c:v>0.14924000000000001</c:v>
                </c:pt>
                <c:pt idx="3">
                  <c:v>0.13366999999999998</c:v>
                </c:pt>
                <c:pt idx="4">
                  <c:v>0.90361999999999998</c:v>
                </c:pt>
                <c:pt idx="5">
                  <c:v>0.92886000000000002</c:v>
                </c:pt>
                <c:pt idx="6">
                  <c:v>0.33088000000000001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242944"/>
        <c:axId val="210257024"/>
      </c:barChart>
      <c:catAx>
        <c:axId val="210242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257024"/>
        <c:crosses val="autoZero"/>
        <c:auto val="1"/>
        <c:lblAlgn val="ctr"/>
        <c:lblOffset val="100"/>
        <c:noMultiLvlLbl val="0"/>
      </c:catAx>
      <c:valAx>
        <c:axId val="2102570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02429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2.3E-2</c:v>
                </c:pt>
                <c:pt idx="1">
                  <c:v>0.27600000000000002</c:v>
                </c:pt>
                <c:pt idx="2">
                  <c:v>2.3919999999999999</c:v>
                </c:pt>
                <c:pt idx="3">
                  <c:v>12.023999999999999</c:v>
                </c:pt>
                <c:pt idx="4">
                  <c:v>0.23100000000000001</c:v>
                </c:pt>
                <c:pt idx="5">
                  <c:v>5.8999999999999997E-2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5.8615999999999998E-3</c:v>
                  </c:pt>
                  <c:pt idx="1">
                    <c:v>3.65368</c:v>
                  </c:pt>
                  <c:pt idx="2">
                    <c:v>88.047882124140742</c:v>
                  </c:pt>
                  <c:pt idx="3">
                    <c:v>149.79578974889853</c:v>
                  </c:pt>
                  <c:pt idx="4">
                    <c:v>25.226042499999998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5.8615999999999998E-3</c:v>
                  </c:pt>
                  <c:pt idx="1">
                    <c:v>3.65368</c:v>
                  </c:pt>
                  <c:pt idx="2">
                    <c:v>88.047882124140742</c:v>
                  </c:pt>
                  <c:pt idx="3">
                    <c:v>149.79578974889853</c:v>
                  </c:pt>
                  <c:pt idx="4">
                    <c:v>25.226042499999998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8.0000000000000002E-3</c:v>
                </c:pt>
                <c:pt idx="1">
                  <c:v>3.488</c:v>
                </c:pt>
                <c:pt idx="2">
                  <c:v>226.268</c:v>
                </c:pt>
                <c:pt idx="3">
                  <c:v>607.77800000000002</c:v>
                </c:pt>
                <c:pt idx="4">
                  <c:v>56.674999999999997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340480"/>
        <c:axId val="210342272"/>
      </c:barChart>
      <c:catAx>
        <c:axId val="210340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342272"/>
        <c:crosses val="autoZero"/>
        <c:auto val="1"/>
        <c:lblAlgn val="ctr"/>
        <c:lblOffset val="100"/>
        <c:noMultiLvlLbl val="0"/>
      </c:catAx>
      <c:valAx>
        <c:axId val="2103422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3404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2.3E-2</c:v>
                </c:pt>
                <c:pt idx="1">
                  <c:v>0.27600000000000002</c:v>
                </c:pt>
                <c:pt idx="2">
                  <c:v>2.3919999999999999</c:v>
                </c:pt>
                <c:pt idx="3">
                  <c:v>12.023999999999999</c:v>
                </c:pt>
                <c:pt idx="4">
                  <c:v>0.23100000000000001</c:v>
                </c:pt>
                <c:pt idx="5">
                  <c:v>5.8999999999999997E-2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5.8615999999999998E-3</c:v>
                  </c:pt>
                  <c:pt idx="1">
                    <c:v>3.65368</c:v>
                  </c:pt>
                  <c:pt idx="2">
                    <c:v>88.047882124140742</c:v>
                  </c:pt>
                  <c:pt idx="3">
                    <c:v>149.79578974889853</c:v>
                  </c:pt>
                  <c:pt idx="4">
                    <c:v>25.226042499999998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5.8615999999999998E-3</c:v>
                  </c:pt>
                  <c:pt idx="1">
                    <c:v>3.65368</c:v>
                  </c:pt>
                  <c:pt idx="2">
                    <c:v>88.047882124140742</c:v>
                  </c:pt>
                  <c:pt idx="3">
                    <c:v>149.79578974889853</c:v>
                  </c:pt>
                  <c:pt idx="4">
                    <c:v>25.226042499999998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8.0000000000000002E-3</c:v>
                </c:pt>
                <c:pt idx="1">
                  <c:v>3.488</c:v>
                </c:pt>
                <c:pt idx="2">
                  <c:v>226.268</c:v>
                </c:pt>
                <c:pt idx="3">
                  <c:v>607.77800000000002</c:v>
                </c:pt>
                <c:pt idx="4">
                  <c:v>56.674999999999997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422016"/>
        <c:axId val="210432000"/>
      </c:barChart>
      <c:catAx>
        <c:axId val="2104220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432000"/>
        <c:crosses val="autoZero"/>
        <c:auto val="1"/>
        <c:lblAlgn val="ctr"/>
        <c:lblOffset val="100"/>
        <c:noMultiLvlLbl val="0"/>
      </c:catAx>
      <c:valAx>
        <c:axId val="2104320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4220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0.115</c:v>
                </c:pt>
                <c:pt idx="2">
                  <c:v>0.66100000000000003</c:v>
                </c:pt>
                <c:pt idx="3">
                  <c:v>0.92100000000000004</c:v>
                </c:pt>
                <c:pt idx="4">
                  <c:v>4.9290000000000003</c:v>
                </c:pt>
                <c:pt idx="5">
                  <c:v>7.6660000000000004</c:v>
                </c:pt>
                <c:pt idx="6">
                  <c:v>0.71299999999999997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3.6192428999999997</c:v>
                  </c:pt>
                  <c:pt idx="2">
                    <c:v>2.1133008000000002</c:v>
                  </c:pt>
                  <c:pt idx="3">
                    <c:v>15.6761894</c:v>
                  </c:pt>
                  <c:pt idx="4">
                    <c:v>85.489161499999994</c:v>
                  </c:pt>
                  <c:pt idx="5">
                    <c:v>133.2614959</c:v>
                  </c:pt>
                  <c:pt idx="6">
                    <c:v>71.593290999999994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3.6192428999999997</c:v>
                  </c:pt>
                  <c:pt idx="2">
                    <c:v>2.1133008000000002</c:v>
                  </c:pt>
                  <c:pt idx="3">
                    <c:v>15.6761894</c:v>
                  </c:pt>
                  <c:pt idx="4">
                    <c:v>85.489161499999994</c:v>
                  </c:pt>
                  <c:pt idx="5">
                    <c:v>133.2614959</c:v>
                  </c:pt>
                  <c:pt idx="6">
                    <c:v>71.593290999999994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2.891</c:v>
                </c:pt>
                <c:pt idx="2">
                  <c:v>4.1340000000000003</c:v>
                </c:pt>
                <c:pt idx="3">
                  <c:v>22.762</c:v>
                </c:pt>
                <c:pt idx="4">
                  <c:v>276.21699999999998</c:v>
                </c:pt>
                <c:pt idx="5">
                  <c:v>395.08300000000003</c:v>
                </c:pt>
                <c:pt idx="6">
                  <c:v>193.13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978880"/>
        <c:axId val="209980416"/>
      </c:barChart>
      <c:catAx>
        <c:axId val="209978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980416"/>
        <c:crosses val="autoZero"/>
        <c:auto val="1"/>
        <c:lblAlgn val="ctr"/>
        <c:lblOffset val="100"/>
        <c:noMultiLvlLbl val="0"/>
      </c:catAx>
      <c:valAx>
        <c:axId val="2099804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9788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0.115</c:v>
                </c:pt>
                <c:pt idx="2">
                  <c:v>0.66100000000000003</c:v>
                </c:pt>
                <c:pt idx="3">
                  <c:v>0.92100000000000004</c:v>
                </c:pt>
                <c:pt idx="4">
                  <c:v>4.9290000000000003</c:v>
                </c:pt>
                <c:pt idx="5">
                  <c:v>7.6660000000000004</c:v>
                </c:pt>
                <c:pt idx="6">
                  <c:v>0.71299999999999997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3.6192428999999997</c:v>
                  </c:pt>
                  <c:pt idx="2">
                    <c:v>2.1133008000000002</c:v>
                  </c:pt>
                  <c:pt idx="3">
                    <c:v>15.6761894</c:v>
                  </c:pt>
                  <c:pt idx="4">
                    <c:v>85.489161499999994</c:v>
                  </c:pt>
                  <c:pt idx="5">
                    <c:v>133.2614959</c:v>
                  </c:pt>
                  <c:pt idx="6">
                    <c:v>71.593290999999994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3.6192428999999997</c:v>
                  </c:pt>
                  <c:pt idx="2">
                    <c:v>2.1133008000000002</c:v>
                  </c:pt>
                  <c:pt idx="3">
                    <c:v>15.6761894</c:v>
                  </c:pt>
                  <c:pt idx="4">
                    <c:v>85.489161499999994</c:v>
                  </c:pt>
                  <c:pt idx="5">
                    <c:v>133.2614959</c:v>
                  </c:pt>
                  <c:pt idx="6">
                    <c:v>71.593290999999994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2.891</c:v>
                </c:pt>
                <c:pt idx="2">
                  <c:v>4.1340000000000003</c:v>
                </c:pt>
                <c:pt idx="3">
                  <c:v>22.762</c:v>
                </c:pt>
                <c:pt idx="4">
                  <c:v>276.21699999999998</c:v>
                </c:pt>
                <c:pt idx="5">
                  <c:v>395.08300000000003</c:v>
                </c:pt>
                <c:pt idx="6">
                  <c:v>193.13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035840"/>
        <c:axId val="210037376"/>
      </c:barChart>
      <c:catAx>
        <c:axId val="2100358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037376"/>
        <c:crosses val="autoZero"/>
        <c:auto val="1"/>
        <c:lblAlgn val="ctr"/>
        <c:lblOffset val="100"/>
        <c:noMultiLvlLbl val="0"/>
      </c:catAx>
      <c:valAx>
        <c:axId val="2100373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0358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4.18</c:v>
                </c:pt>
                <c:pt idx="1">
                  <c:v>14.766999999999999</c:v>
                </c:pt>
                <c:pt idx="2">
                  <c:v>17.87</c:v>
                </c:pt>
                <c:pt idx="3">
                  <c:v>20.18</c:v>
                </c:pt>
                <c:pt idx="4">
                  <c:v>0.75800000000000001</c:v>
                </c:pt>
                <c:pt idx="5">
                  <c:v>3.6999999999999998E-2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1.3437718000000001</c:v>
                  </c:pt>
                  <c:pt idx="1">
                    <c:v>209.88636729999999</c:v>
                  </c:pt>
                  <c:pt idx="2">
                    <c:v>217.69503692544183</c:v>
                  </c:pt>
                  <c:pt idx="3">
                    <c:v>152.91288550320587</c:v>
                  </c:pt>
                  <c:pt idx="4">
                    <c:v>24.913853299999996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1.3437718000000001</c:v>
                  </c:pt>
                  <c:pt idx="1">
                    <c:v>209.88636729999999</c:v>
                  </c:pt>
                  <c:pt idx="2">
                    <c:v>217.69503692544183</c:v>
                  </c:pt>
                  <c:pt idx="3">
                    <c:v>152.91288550320587</c:v>
                  </c:pt>
                  <c:pt idx="4">
                    <c:v>24.913853299999996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1.8340000000000001</c:v>
                </c:pt>
                <c:pt idx="1">
                  <c:v>193.78299999999999</c:v>
                </c:pt>
                <c:pt idx="2">
                  <c:v>631.40800000000002</c:v>
                </c:pt>
                <c:pt idx="3">
                  <c:v>670.923</c:v>
                </c:pt>
                <c:pt idx="4">
                  <c:v>42.420999999999999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125184"/>
        <c:axId val="210126720"/>
      </c:barChart>
      <c:catAx>
        <c:axId val="210125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126720"/>
        <c:crosses val="autoZero"/>
        <c:auto val="1"/>
        <c:lblAlgn val="ctr"/>
        <c:lblOffset val="100"/>
        <c:noMultiLvlLbl val="0"/>
      </c:catAx>
      <c:valAx>
        <c:axId val="210126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4990973734292772"/>
              <c:y val="0.945142426877777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101251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4.18</c:v>
                </c:pt>
                <c:pt idx="1">
                  <c:v>14.766999999999999</c:v>
                </c:pt>
                <c:pt idx="2">
                  <c:v>17.87</c:v>
                </c:pt>
                <c:pt idx="3">
                  <c:v>20.18</c:v>
                </c:pt>
                <c:pt idx="4">
                  <c:v>0.75800000000000001</c:v>
                </c:pt>
                <c:pt idx="5">
                  <c:v>3.6999999999999998E-2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1.3437718000000001</c:v>
                  </c:pt>
                  <c:pt idx="1">
                    <c:v>209.88636729999999</c:v>
                  </c:pt>
                  <c:pt idx="2">
                    <c:v>217.69503692544183</c:v>
                  </c:pt>
                  <c:pt idx="3">
                    <c:v>152.91288550320587</c:v>
                  </c:pt>
                  <c:pt idx="4">
                    <c:v>24.913853299999996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1.3437718000000001</c:v>
                  </c:pt>
                  <c:pt idx="1">
                    <c:v>209.88636729999999</c:v>
                  </c:pt>
                  <c:pt idx="2">
                    <c:v>217.69503692544183</c:v>
                  </c:pt>
                  <c:pt idx="3">
                    <c:v>152.91288550320587</c:v>
                  </c:pt>
                  <c:pt idx="4">
                    <c:v>24.913853299999996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1.8340000000000001</c:v>
                </c:pt>
                <c:pt idx="1">
                  <c:v>193.78299999999999</c:v>
                </c:pt>
                <c:pt idx="2">
                  <c:v>631.40800000000002</c:v>
                </c:pt>
                <c:pt idx="3">
                  <c:v>670.923</c:v>
                </c:pt>
                <c:pt idx="4">
                  <c:v>42.420999999999999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227200"/>
        <c:axId val="210228736"/>
      </c:barChart>
      <c:catAx>
        <c:axId val="210227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228736"/>
        <c:crosses val="autoZero"/>
        <c:auto val="1"/>
        <c:lblAlgn val="ctr"/>
        <c:lblOffset val="100"/>
        <c:noMultiLvlLbl val="0"/>
      </c:catAx>
      <c:valAx>
        <c:axId val="2102287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146550310205622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102272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12.166</c:v>
                </c:pt>
                <c:pt idx="2">
                  <c:v>16.834</c:v>
                </c:pt>
                <c:pt idx="3">
                  <c:v>6.2880000000000003</c:v>
                </c:pt>
                <c:pt idx="4">
                  <c:v>12.988</c:v>
                </c:pt>
                <c:pt idx="5">
                  <c:v>9.0869999999999997</c:v>
                </c:pt>
                <c:pt idx="6">
                  <c:v>0.42799999999999999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208.64649</c:v>
                  </c:pt>
                  <c:pt idx="2">
                    <c:v>45.642456999999993</c:v>
                  </c:pt>
                  <c:pt idx="3">
                    <c:v>72.855221999999998</c:v>
                  </c:pt>
                  <c:pt idx="4">
                    <c:v>220.8089468</c:v>
                  </c:pt>
                  <c:pt idx="5">
                    <c:v>115.4528133</c:v>
                  </c:pt>
                  <c:pt idx="6">
                    <c:v>35.976111599999996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208.64649</c:v>
                  </c:pt>
                  <c:pt idx="2">
                    <c:v>45.642456999999993</c:v>
                  </c:pt>
                  <c:pt idx="3">
                    <c:v>72.855221999999998</c:v>
                  </c:pt>
                  <c:pt idx="4">
                    <c:v>220.8089468</c:v>
                  </c:pt>
                  <c:pt idx="5">
                    <c:v>115.4528133</c:v>
                  </c:pt>
                  <c:pt idx="6">
                    <c:v>35.976111599999996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168.06</c:v>
                </c:pt>
                <c:pt idx="2">
                  <c:v>93.817999999999998</c:v>
                </c:pt>
                <c:pt idx="3">
                  <c:v>124.03</c:v>
                </c:pt>
                <c:pt idx="4">
                  <c:v>696.11900000000003</c:v>
                </c:pt>
                <c:pt idx="5">
                  <c:v>361.58100000000002</c:v>
                </c:pt>
                <c:pt idx="6">
                  <c:v>96.762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016704"/>
        <c:axId val="211022592"/>
      </c:barChart>
      <c:catAx>
        <c:axId val="211016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1022592"/>
        <c:crosses val="autoZero"/>
        <c:auto val="1"/>
        <c:lblAlgn val="ctr"/>
        <c:lblOffset val="100"/>
        <c:noMultiLvlLbl val="0"/>
      </c:catAx>
      <c:valAx>
        <c:axId val="2110225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10167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9.9240000000000009E-2</c:v>
                </c:pt>
                <c:pt idx="1">
                  <c:v>6.1499500000000005</c:v>
                </c:pt>
                <c:pt idx="2">
                  <c:v>1.01444</c:v>
                </c:pt>
                <c:pt idx="3">
                  <c:v>2.4315099999999998</c:v>
                </c:pt>
                <c:pt idx="4">
                  <c:v>2.5845900000000004</c:v>
                </c:pt>
                <c:pt idx="5">
                  <c:v>0.80296999999999996</c:v>
                </c:pt>
                <c:pt idx="6">
                  <c:v>8.5999999999999998E-4</c:v>
                </c:pt>
                <c:pt idx="7">
                  <c:v>2.0530900000000001</c:v>
                </c:pt>
                <c:pt idx="8">
                  <c:v>11.57648</c:v>
                </c:pt>
                <c:pt idx="9">
                  <c:v>11.30297</c:v>
                </c:pt>
                <c:pt idx="10">
                  <c:v>3.2985799999999998</c:v>
                </c:pt>
                <c:pt idx="11">
                  <c:v>10.76736</c:v>
                </c:pt>
                <c:pt idx="12">
                  <c:v>8.6606400000000008</c:v>
                </c:pt>
                <c:pt idx="13">
                  <c:v>1.6849000000000001</c:v>
                </c:pt>
                <c:pt idx="14">
                  <c:v>5.0137899999999993</c:v>
                </c:pt>
                <c:pt idx="15">
                  <c:v>4.9671199999999995</c:v>
                </c:pt>
                <c:pt idx="16">
                  <c:v>1.4416600000000002</c:v>
                </c:pt>
                <c:pt idx="17">
                  <c:v>2.9285799999999997</c:v>
                </c:pt>
                <c:pt idx="18">
                  <c:v>11.59169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684096"/>
        <c:axId val="161682176"/>
      </c:barChart>
      <c:valAx>
        <c:axId val="161682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1684096"/>
        <c:crosses val="max"/>
        <c:crossBetween val="between"/>
      </c:valAx>
      <c:catAx>
        <c:axId val="161684096"/>
        <c:scaling>
          <c:orientation val="maxMin"/>
        </c:scaling>
        <c:delete val="0"/>
        <c:axPos val="l"/>
        <c:majorTickMark val="out"/>
        <c:minorTickMark val="none"/>
        <c:tickLblPos val="nextTo"/>
        <c:crossAx val="161682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12.166</c:v>
                </c:pt>
                <c:pt idx="2">
                  <c:v>16.834</c:v>
                </c:pt>
                <c:pt idx="3">
                  <c:v>6.2880000000000003</c:v>
                </c:pt>
                <c:pt idx="4">
                  <c:v>12.988</c:v>
                </c:pt>
                <c:pt idx="5">
                  <c:v>9.0869999999999997</c:v>
                </c:pt>
                <c:pt idx="6">
                  <c:v>0.42799999999999999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208.64649</c:v>
                  </c:pt>
                  <c:pt idx="2">
                    <c:v>45.642456999999993</c:v>
                  </c:pt>
                  <c:pt idx="3">
                    <c:v>72.855221999999998</c:v>
                  </c:pt>
                  <c:pt idx="4">
                    <c:v>220.8089468</c:v>
                  </c:pt>
                  <c:pt idx="5">
                    <c:v>115.4528133</c:v>
                  </c:pt>
                  <c:pt idx="6">
                    <c:v>35.976111599999996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208.64649</c:v>
                  </c:pt>
                  <c:pt idx="2">
                    <c:v>45.642456999999993</c:v>
                  </c:pt>
                  <c:pt idx="3">
                    <c:v>72.855221999999998</c:v>
                  </c:pt>
                  <c:pt idx="4">
                    <c:v>220.8089468</c:v>
                  </c:pt>
                  <c:pt idx="5">
                    <c:v>115.4528133</c:v>
                  </c:pt>
                  <c:pt idx="6">
                    <c:v>35.976111599999996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168.06</c:v>
                </c:pt>
                <c:pt idx="2">
                  <c:v>93.817999999999998</c:v>
                </c:pt>
                <c:pt idx="3">
                  <c:v>124.03</c:v>
                </c:pt>
                <c:pt idx="4">
                  <c:v>696.11900000000003</c:v>
                </c:pt>
                <c:pt idx="5">
                  <c:v>361.58100000000002</c:v>
                </c:pt>
                <c:pt idx="6">
                  <c:v>96.762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832000"/>
        <c:axId val="210837888"/>
      </c:barChart>
      <c:catAx>
        <c:axId val="210832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837888"/>
        <c:crosses val="autoZero"/>
        <c:auto val="1"/>
        <c:lblAlgn val="ctr"/>
        <c:lblOffset val="100"/>
        <c:noMultiLvlLbl val="0"/>
      </c:catAx>
      <c:valAx>
        <c:axId val="2108378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155971290183284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108320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2.5845900000000004</c:v>
                </c:pt>
                <c:pt idx="1">
                  <c:v>909.221</c:v>
                </c:pt>
                <c:pt idx="2">
                  <c:v>1598.1599999999999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12.561449999999999</c:v>
                </c:pt>
                <c:pt idx="1">
                  <c:v>4499.2340000000004</c:v>
                </c:pt>
                <c:pt idx="2">
                  <c:v>9612.4709999999995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73.585939999999994</c:v>
                </c:pt>
                <c:pt idx="1">
                  <c:v>16691.351999999999</c:v>
                </c:pt>
                <c:pt idx="2">
                  <c:v>82949.718999999997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897152"/>
        <c:axId val="210903040"/>
      </c:barChart>
      <c:catAx>
        <c:axId val="210897152"/>
        <c:scaling>
          <c:orientation val="maxMin"/>
        </c:scaling>
        <c:delete val="0"/>
        <c:axPos val="l"/>
        <c:majorTickMark val="out"/>
        <c:minorTickMark val="none"/>
        <c:tickLblPos val="nextTo"/>
        <c:crossAx val="210903040"/>
        <c:crosses val="autoZero"/>
        <c:auto val="1"/>
        <c:lblAlgn val="ctr"/>
        <c:lblOffset val="100"/>
        <c:noMultiLvlLbl val="0"/>
      </c:catAx>
      <c:valAx>
        <c:axId val="210903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08971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2.5845900000000004</c:v>
                </c:pt>
                <c:pt idx="1">
                  <c:v>909.221</c:v>
                </c:pt>
                <c:pt idx="2">
                  <c:v>1598.1599999999999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12.561449999999999</c:v>
                </c:pt>
                <c:pt idx="1">
                  <c:v>4499.2340000000004</c:v>
                </c:pt>
                <c:pt idx="2">
                  <c:v>9612.4709999999995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73.585939999999994</c:v>
                </c:pt>
                <c:pt idx="1">
                  <c:v>16691.351999999999</c:v>
                </c:pt>
                <c:pt idx="2">
                  <c:v>82949.718999999997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40128"/>
        <c:axId val="211041664"/>
      </c:barChart>
      <c:catAx>
        <c:axId val="211040128"/>
        <c:scaling>
          <c:orientation val="maxMin"/>
        </c:scaling>
        <c:delete val="0"/>
        <c:axPos val="l"/>
        <c:majorTickMark val="out"/>
        <c:minorTickMark val="none"/>
        <c:tickLblPos val="nextTo"/>
        <c:crossAx val="211041664"/>
        <c:crosses val="autoZero"/>
        <c:auto val="1"/>
        <c:lblAlgn val="ctr"/>
        <c:lblOffset val="100"/>
        <c:noMultiLvlLbl val="0"/>
      </c:catAx>
      <c:valAx>
        <c:axId val="21104166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10401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9.9240000000000009E-2</c:v>
                </c:pt>
                <c:pt idx="1">
                  <c:v>6.1499500000000005</c:v>
                </c:pt>
                <c:pt idx="2">
                  <c:v>1.01444</c:v>
                </c:pt>
                <c:pt idx="3">
                  <c:v>2.4315099999999998</c:v>
                </c:pt>
                <c:pt idx="4">
                  <c:v>2.5845900000000004</c:v>
                </c:pt>
                <c:pt idx="5">
                  <c:v>0.80296999999999996</c:v>
                </c:pt>
                <c:pt idx="6">
                  <c:v>8.5999999999999998E-4</c:v>
                </c:pt>
                <c:pt idx="7">
                  <c:v>2.0530900000000001</c:v>
                </c:pt>
                <c:pt idx="8">
                  <c:v>11.57648</c:v>
                </c:pt>
                <c:pt idx="9">
                  <c:v>11.30297</c:v>
                </c:pt>
                <c:pt idx="10">
                  <c:v>3.2985799999999998</c:v>
                </c:pt>
                <c:pt idx="11">
                  <c:v>10.76736</c:v>
                </c:pt>
                <c:pt idx="12">
                  <c:v>8.6606400000000008</c:v>
                </c:pt>
                <c:pt idx="13">
                  <c:v>1.6849000000000001</c:v>
                </c:pt>
                <c:pt idx="14">
                  <c:v>5.0137899999999993</c:v>
                </c:pt>
                <c:pt idx="15">
                  <c:v>4.9671199999999995</c:v>
                </c:pt>
                <c:pt idx="16">
                  <c:v>1.4416600000000002</c:v>
                </c:pt>
                <c:pt idx="17">
                  <c:v>2.9285799999999997</c:v>
                </c:pt>
                <c:pt idx="18">
                  <c:v>11.59169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861632"/>
        <c:axId val="161859456"/>
      </c:barChart>
      <c:valAx>
        <c:axId val="161859456"/>
        <c:scaling>
          <c:orientation val="minMax"/>
          <c:max val="1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1861632"/>
        <c:crosses val="max"/>
        <c:crossBetween val="between"/>
        <c:majorUnit val="2"/>
        <c:minorUnit val="0.4"/>
      </c:valAx>
      <c:catAx>
        <c:axId val="161861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18594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9.9240000000000009E-2</c:v>
                </c:pt>
                <c:pt idx="1">
                  <c:v>6.1499500000000005</c:v>
                </c:pt>
                <c:pt idx="2">
                  <c:v>1.01444</c:v>
                </c:pt>
                <c:pt idx="3">
                  <c:v>2.4315099999999998</c:v>
                </c:pt>
                <c:pt idx="4">
                  <c:v>2.5845900000000004</c:v>
                </c:pt>
                <c:pt idx="5">
                  <c:v>0.80296999999999996</c:v>
                </c:pt>
                <c:pt idx="6">
                  <c:v>8.5999999999999998E-4</c:v>
                </c:pt>
                <c:pt idx="7">
                  <c:v>2.0530900000000001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9.9240000000000009E-2</c:v>
                </c:pt>
                <c:pt idx="1">
                  <c:v>6.1499500000000005</c:v>
                </c:pt>
                <c:pt idx="2">
                  <c:v>1.01444</c:v>
                </c:pt>
                <c:pt idx="3">
                  <c:v>2.4315099999999998</c:v>
                </c:pt>
                <c:pt idx="4">
                  <c:v>2.5845900000000004</c:v>
                </c:pt>
                <c:pt idx="5">
                  <c:v>0.80296999999999996</c:v>
                </c:pt>
                <c:pt idx="6">
                  <c:v>8.5999999999999998E-4</c:v>
                </c:pt>
                <c:pt idx="7">
                  <c:v>2.0530900000000001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11.57648</c:v>
                </c:pt>
                <c:pt idx="1">
                  <c:v>11.30297</c:v>
                </c:pt>
                <c:pt idx="2">
                  <c:v>3.2985799999999998</c:v>
                </c:pt>
                <c:pt idx="3">
                  <c:v>10.76736</c:v>
                </c:pt>
                <c:pt idx="4">
                  <c:v>8.6606400000000008</c:v>
                </c:pt>
                <c:pt idx="5">
                  <c:v>1.6849000000000001</c:v>
                </c:pt>
                <c:pt idx="6">
                  <c:v>5.0137899999999993</c:v>
                </c:pt>
                <c:pt idx="7">
                  <c:v>4.9671199999999995</c:v>
                </c:pt>
                <c:pt idx="8">
                  <c:v>1.4416600000000002</c:v>
                </c:pt>
                <c:pt idx="9">
                  <c:v>2.9285799999999997</c:v>
                </c:pt>
                <c:pt idx="10">
                  <c:v>11.59169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0.13405565919305842</c:v>
                </c:pt>
                <c:pt idx="1">
                  <c:v>0.8659443408069416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11.57648</c:v>
                </c:pt>
                <c:pt idx="1">
                  <c:v>11.30297</c:v>
                </c:pt>
                <c:pt idx="2">
                  <c:v>3.2985799999999998</c:v>
                </c:pt>
                <c:pt idx="3">
                  <c:v>10.76736</c:v>
                </c:pt>
                <c:pt idx="4">
                  <c:v>8.6606400000000008</c:v>
                </c:pt>
                <c:pt idx="5">
                  <c:v>1.6849000000000001</c:v>
                </c:pt>
                <c:pt idx="6">
                  <c:v>5.0137899999999993</c:v>
                </c:pt>
                <c:pt idx="7">
                  <c:v>4.9671199999999995</c:v>
                </c:pt>
                <c:pt idx="8">
                  <c:v>1.4416600000000002</c:v>
                </c:pt>
                <c:pt idx="9">
                  <c:v>2.9285799999999997</c:v>
                </c:pt>
                <c:pt idx="10">
                  <c:v>11.59169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5.8049999999999997E-2</c:v>
                </c:pt>
                <c:pt idx="1">
                  <c:v>0.1188</c:v>
                </c:pt>
                <c:pt idx="2">
                  <c:v>0.12329</c:v>
                </c:pt>
                <c:pt idx="3">
                  <c:v>0.70046000000000008</c:v>
                </c:pt>
                <c:pt idx="4">
                  <c:v>6.7799999999999999E-2</c:v>
                </c:pt>
                <c:pt idx="5">
                  <c:v>6.695000000000001E-2</c:v>
                </c:pt>
                <c:pt idx="6">
                  <c:v>5.2100000000000002E-3</c:v>
                </c:pt>
                <c:pt idx="8">
                  <c:v>7.0980000000000001E-2</c:v>
                </c:pt>
                <c:pt idx="9">
                  <c:v>5.8529999999999999E-2</c:v>
                </c:pt>
                <c:pt idx="10">
                  <c:v>0.10764</c:v>
                </c:pt>
                <c:pt idx="11">
                  <c:v>0.47292000000000001</c:v>
                </c:pt>
                <c:pt idx="12">
                  <c:v>0.27051999999999998</c:v>
                </c:pt>
                <c:pt idx="13">
                  <c:v>0.1976</c:v>
                </c:pt>
                <c:pt idx="14">
                  <c:v>0.24415999999999996</c:v>
                </c:pt>
                <c:pt idx="16">
                  <c:v>0.12903000000000001</c:v>
                </c:pt>
                <c:pt idx="17">
                  <c:v>0.17733000000000002</c:v>
                </c:pt>
                <c:pt idx="18">
                  <c:v>0.23092000000000001</c:v>
                </c:pt>
                <c:pt idx="19">
                  <c:v>1.1733699999999998</c:v>
                </c:pt>
                <c:pt idx="20">
                  <c:v>0.33832000000000001</c:v>
                </c:pt>
                <c:pt idx="21">
                  <c:v>0.26455000000000001</c:v>
                </c:pt>
                <c:pt idx="22">
                  <c:v>0.24937000000000001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0.22255018200000001</c:v>
                  </c:pt>
                  <c:pt idx="1">
                    <c:v>0.25887845499999995</c:v>
                  </c:pt>
                  <c:pt idx="2">
                    <c:v>0.50897740695347937</c:v>
                  </c:pt>
                  <c:pt idx="3">
                    <c:v>0.83930573217568283</c:v>
                  </c:pt>
                  <c:pt idx="4">
                    <c:v>0.34448386199999992</c:v>
                  </c:pt>
                  <c:pt idx="5">
                    <c:v>0.20240274800000002</c:v>
                  </c:pt>
                  <c:pt idx="6">
                    <c:v>3.5546784339038275E-2</c:v>
                  </c:pt>
                  <c:pt idx="8">
                    <c:v>0.72331074000000006</c:v>
                  </c:pt>
                  <c:pt idx="9">
                    <c:v>0.89578166699999995</c:v>
                  </c:pt>
                  <c:pt idx="10">
                    <c:v>1.1157056537927648</c:v>
                  </c:pt>
                  <c:pt idx="11">
                    <c:v>0.94209315368787816</c:v>
                  </c:pt>
                  <c:pt idx="12">
                    <c:v>0.83728479600000005</c:v>
                  </c:pt>
                  <c:pt idx="13">
                    <c:v>0.89262263999999991</c:v>
                  </c:pt>
                  <c:pt idx="14">
                    <c:v>0.61111083132621158</c:v>
                  </c:pt>
                  <c:pt idx="16">
                    <c:v>0.74054467000000002</c:v>
                  </c:pt>
                  <c:pt idx="17">
                    <c:v>0.89618415600000001</c:v>
                  </c:pt>
                  <c:pt idx="18">
                    <c:v>1.245029625587541</c:v>
                  </c:pt>
                  <c:pt idx="19">
                    <c:v>1.2614391272619807</c:v>
                  </c:pt>
                  <c:pt idx="20">
                    <c:v>0.89728095600000002</c:v>
                  </c:pt>
                  <c:pt idx="21">
                    <c:v>0.90657308999999997</c:v>
                  </c:pt>
                  <c:pt idx="22">
                    <c:v>0.61326206483813839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0.22255018200000001</c:v>
                  </c:pt>
                  <c:pt idx="1">
                    <c:v>0.25887845499999995</c:v>
                  </c:pt>
                  <c:pt idx="2">
                    <c:v>0.50897740695347937</c:v>
                  </c:pt>
                  <c:pt idx="3">
                    <c:v>0.83930573217568283</c:v>
                  </c:pt>
                  <c:pt idx="4">
                    <c:v>0.34448386199999992</c:v>
                  </c:pt>
                  <c:pt idx="5">
                    <c:v>0.20240274800000002</c:v>
                  </c:pt>
                  <c:pt idx="6">
                    <c:v>3.5546784339038275E-2</c:v>
                  </c:pt>
                  <c:pt idx="8">
                    <c:v>0.72331074000000006</c:v>
                  </c:pt>
                  <c:pt idx="9">
                    <c:v>0.89578166699999995</c:v>
                  </c:pt>
                  <c:pt idx="10">
                    <c:v>1.1157056537927648</c:v>
                  </c:pt>
                  <c:pt idx="11">
                    <c:v>0.94209315368787816</c:v>
                  </c:pt>
                  <c:pt idx="12">
                    <c:v>0.83728479600000005</c:v>
                  </c:pt>
                  <c:pt idx="13">
                    <c:v>0.89262263999999991</c:v>
                  </c:pt>
                  <c:pt idx="14">
                    <c:v>0.61111083132621158</c:v>
                  </c:pt>
                  <c:pt idx="16">
                    <c:v>0.74054467000000002</c:v>
                  </c:pt>
                  <c:pt idx="17">
                    <c:v>0.89618415600000001</c:v>
                  </c:pt>
                  <c:pt idx="18">
                    <c:v>1.245029625587541</c:v>
                  </c:pt>
                  <c:pt idx="19">
                    <c:v>1.2614391272619807</c:v>
                  </c:pt>
                  <c:pt idx="20">
                    <c:v>0.89728095600000002</c:v>
                  </c:pt>
                  <c:pt idx="21">
                    <c:v>0.90657308999999997</c:v>
                  </c:pt>
                  <c:pt idx="22">
                    <c:v>0.61326206483813839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0.40266000000000002</c:v>
                </c:pt>
                <c:pt idx="1">
                  <c:v>0.60841000000000001</c:v>
                </c:pt>
                <c:pt idx="2">
                  <c:v>3.47967</c:v>
                </c:pt>
                <c:pt idx="3">
                  <c:v>7.5020300000000004</c:v>
                </c:pt>
                <c:pt idx="4">
                  <c:v>1.43177</c:v>
                </c:pt>
                <c:pt idx="5">
                  <c:v>0.50626000000000004</c:v>
                </c:pt>
                <c:pt idx="6">
                  <c:v>7.4689999999999993E-2</c:v>
                </c:pt>
                <c:pt idx="8">
                  <c:v>7.1121999999999996</c:v>
                </c:pt>
                <c:pt idx="9">
                  <c:v>9.3603100000000001</c:v>
                </c:pt>
                <c:pt idx="10">
                  <c:v>21.098800000000001</c:v>
                </c:pt>
                <c:pt idx="11">
                  <c:v>12.02722</c:v>
                </c:pt>
                <c:pt idx="12">
                  <c:v>9.0811799999999998</c:v>
                </c:pt>
                <c:pt idx="13">
                  <c:v>9.2403999999999993</c:v>
                </c:pt>
                <c:pt idx="14">
                  <c:v>4.2434799999999999</c:v>
                </c:pt>
                <c:pt idx="16">
                  <c:v>7.5182200000000003</c:v>
                </c:pt>
                <c:pt idx="17">
                  <c:v>9.9245200000000011</c:v>
                </c:pt>
                <c:pt idx="18">
                  <c:v>24.61983</c:v>
                </c:pt>
                <c:pt idx="19">
                  <c:v>19.480879999999999</c:v>
                </c:pt>
                <c:pt idx="20">
                  <c:v>10.45782</c:v>
                </c:pt>
                <c:pt idx="21">
                  <c:v>9.7063500000000005</c:v>
                </c:pt>
                <c:pt idx="22">
                  <c:v>4.3391099999999998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26624"/>
        <c:axId val="45232512"/>
      </c:barChart>
      <c:catAx>
        <c:axId val="452266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232512"/>
        <c:crosses val="autoZero"/>
        <c:auto val="1"/>
        <c:lblAlgn val="ctr"/>
        <c:lblOffset val="100"/>
        <c:noMultiLvlLbl val="0"/>
      </c:catAx>
      <c:valAx>
        <c:axId val="45232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2266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5.8049999999999997E-2</c:v>
                </c:pt>
                <c:pt idx="1">
                  <c:v>0.1188</c:v>
                </c:pt>
                <c:pt idx="2">
                  <c:v>0.12329</c:v>
                </c:pt>
                <c:pt idx="3">
                  <c:v>0.70046000000000008</c:v>
                </c:pt>
                <c:pt idx="4">
                  <c:v>6.7799999999999999E-2</c:v>
                </c:pt>
                <c:pt idx="5">
                  <c:v>6.695000000000001E-2</c:v>
                </c:pt>
                <c:pt idx="6">
                  <c:v>5.2100000000000002E-3</c:v>
                </c:pt>
                <c:pt idx="8">
                  <c:v>7.0980000000000001E-2</c:v>
                </c:pt>
                <c:pt idx="9">
                  <c:v>5.8529999999999999E-2</c:v>
                </c:pt>
                <c:pt idx="10">
                  <c:v>0.10764</c:v>
                </c:pt>
                <c:pt idx="11">
                  <c:v>0.47292000000000001</c:v>
                </c:pt>
                <c:pt idx="12">
                  <c:v>0.27051999999999998</c:v>
                </c:pt>
                <c:pt idx="13">
                  <c:v>0.1976</c:v>
                </c:pt>
                <c:pt idx="14">
                  <c:v>0.24415999999999996</c:v>
                </c:pt>
                <c:pt idx="16">
                  <c:v>0.12903000000000001</c:v>
                </c:pt>
                <c:pt idx="17">
                  <c:v>0.17733000000000002</c:v>
                </c:pt>
                <c:pt idx="18">
                  <c:v>0.23092000000000001</c:v>
                </c:pt>
                <c:pt idx="19">
                  <c:v>1.1733699999999998</c:v>
                </c:pt>
                <c:pt idx="20">
                  <c:v>0.33832000000000001</c:v>
                </c:pt>
                <c:pt idx="21">
                  <c:v>0.26455000000000001</c:v>
                </c:pt>
                <c:pt idx="22">
                  <c:v>0.24937000000000001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0.22255018200000001</c:v>
                  </c:pt>
                  <c:pt idx="1">
                    <c:v>0.25887845499999995</c:v>
                  </c:pt>
                  <c:pt idx="2">
                    <c:v>0.50897740695347937</c:v>
                  </c:pt>
                  <c:pt idx="3">
                    <c:v>0.83930573217568283</c:v>
                  </c:pt>
                  <c:pt idx="4">
                    <c:v>0.34448386199999992</c:v>
                  </c:pt>
                  <c:pt idx="5">
                    <c:v>0.20240274800000002</c:v>
                  </c:pt>
                  <c:pt idx="6">
                    <c:v>3.5546784339038275E-2</c:v>
                  </c:pt>
                  <c:pt idx="8">
                    <c:v>0.72331074000000006</c:v>
                  </c:pt>
                  <c:pt idx="9">
                    <c:v>0.89578166699999995</c:v>
                  </c:pt>
                  <c:pt idx="10">
                    <c:v>1.1157056537927648</c:v>
                  </c:pt>
                  <c:pt idx="11">
                    <c:v>0.94209315368787816</c:v>
                  </c:pt>
                  <c:pt idx="12">
                    <c:v>0.83728479600000005</c:v>
                  </c:pt>
                  <c:pt idx="13">
                    <c:v>0.89262263999999991</c:v>
                  </c:pt>
                  <c:pt idx="14">
                    <c:v>0.61111083132621158</c:v>
                  </c:pt>
                  <c:pt idx="16">
                    <c:v>0.74054467000000002</c:v>
                  </c:pt>
                  <c:pt idx="17">
                    <c:v>0.89618415600000001</c:v>
                  </c:pt>
                  <c:pt idx="18">
                    <c:v>1.245029625587541</c:v>
                  </c:pt>
                  <c:pt idx="19">
                    <c:v>1.2614391272619807</c:v>
                  </c:pt>
                  <c:pt idx="20">
                    <c:v>0.89728095600000002</c:v>
                  </c:pt>
                  <c:pt idx="21">
                    <c:v>0.90657308999999997</c:v>
                  </c:pt>
                  <c:pt idx="22">
                    <c:v>0.61326206483813839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0.22255018200000001</c:v>
                  </c:pt>
                  <c:pt idx="1">
                    <c:v>0.25887845499999995</c:v>
                  </c:pt>
                  <c:pt idx="2">
                    <c:v>0.50897740695347937</c:v>
                  </c:pt>
                  <c:pt idx="3">
                    <c:v>0.83930573217568283</c:v>
                  </c:pt>
                  <c:pt idx="4">
                    <c:v>0.34448386199999992</c:v>
                  </c:pt>
                  <c:pt idx="5">
                    <c:v>0.20240274800000002</c:v>
                  </c:pt>
                  <c:pt idx="6">
                    <c:v>3.5546784339038275E-2</c:v>
                  </c:pt>
                  <c:pt idx="8">
                    <c:v>0.72331074000000006</c:v>
                  </c:pt>
                  <c:pt idx="9">
                    <c:v>0.89578166699999995</c:v>
                  </c:pt>
                  <c:pt idx="10">
                    <c:v>1.1157056537927648</c:v>
                  </c:pt>
                  <c:pt idx="11">
                    <c:v>0.94209315368787816</c:v>
                  </c:pt>
                  <c:pt idx="12">
                    <c:v>0.83728479600000005</c:v>
                  </c:pt>
                  <c:pt idx="13">
                    <c:v>0.89262263999999991</c:v>
                  </c:pt>
                  <c:pt idx="14">
                    <c:v>0.61111083132621158</c:v>
                  </c:pt>
                  <c:pt idx="16">
                    <c:v>0.74054467000000002</c:v>
                  </c:pt>
                  <c:pt idx="17">
                    <c:v>0.89618415600000001</c:v>
                  </c:pt>
                  <c:pt idx="18">
                    <c:v>1.245029625587541</c:v>
                  </c:pt>
                  <c:pt idx="19">
                    <c:v>1.2614391272619807</c:v>
                  </c:pt>
                  <c:pt idx="20">
                    <c:v>0.89728095600000002</c:v>
                  </c:pt>
                  <c:pt idx="21">
                    <c:v>0.90657308999999997</c:v>
                  </c:pt>
                  <c:pt idx="22">
                    <c:v>0.61326206483813839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0.40266000000000002</c:v>
                </c:pt>
                <c:pt idx="1">
                  <c:v>0.60841000000000001</c:v>
                </c:pt>
                <c:pt idx="2">
                  <c:v>3.47967</c:v>
                </c:pt>
                <c:pt idx="3">
                  <c:v>7.5020300000000004</c:v>
                </c:pt>
                <c:pt idx="4">
                  <c:v>1.43177</c:v>
                </c:pt>
                <c:pt idx="5">
                  <c:v>0.50626000000000004</c:v>
                </c:pt>
                <c:pt idx="6">
                  <c:v>7.4689999999999993E-2</c:v>
                </c:pt>
                <c:pt idx="8">
                  <c:v>7.1121999999999996</c:v>
                </c:pt>
                <c:pt idx="9">
                  <c:v>9.3603100000000001</c:v>
                </c:pt>
                <c:pt idx="10">
                  <c:v>21.098800000000001</c:v>
                </c:pt>
                <c:pt idx="11">
                  <c:v>12.02722</c:v>
                </c:pt>
                <c:pt idx="12">
                  <c:v>9.0811799999999998</c:v>
                </c:pt>
                <c:pt idx="13">
                  <c:v>9.2403999999999993</c:v>
                </c:pt>
                <c:pt idx="14">
                  <c:v>4.2434799999999999</c:v>
                </c:pt>
                <c:pt idx="16">
                  <c:v>7.5182200000000003</c:v>
                </c:pt>
                <c:pt idx="17">
                  <c:v>9.9245200000000011</c:v>
                </c:pt>
                <c:pt idx="18">
                  <c:v>24.61983</c:v>
                </c:pt>
                <c:pt idx="19">
                  <c:v>19.480879999999999</c:v>
                </c:pt>
                <c:pt idx="20">
                  <c:v>10.45782</c:v>
                </c:pt>
                <c:pt idx="21">
                  <c:v>9.7063500000000005</c:v>
                </c:pt>
                <c:pt idx="22">
                  <c:v>4.3391099999999998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861696"/>
        <c:axId val="44871680"/>
      </c:barChart>
      <c:catAx>
        <c:axId val="44861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4871680"/>
        <c:crosses val="autoZero"/>
        <c:auto val="1"/>
        <c:lblAlgn val="ctr"/>
        <c:lblOffset val="100"/>
        <c:noMultiLvlLbl val="0"/>
      </c:catAx>
      <c:valAx>
        <c:axId val="44871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48616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6.1359999999999998E-2</c:v>
                </c:pt>
                <c:pt idx="1">
                  <c:v>4.1829999999999999E-2</c:v>
                </c:pt>
                <c:pt idx="2">
                  <c:v>0.14169000000000001</c:v>
                </c:pt>
                <c:pt idx="3">
                  <c:v>2.673E-2</c:v>
                </c:pt>
                <c:pt idx="4">
                  <c:v>0.27811999999999998</c:v>
                </c:pt>
                <c:pt idx="5">
                  <c:v>0.43392999999999998</c:v>
                </c:pt>
                <c:pt idx="6">
                  <c:v>0.14651</c:v>
                </c:pt>
                <c:pt idx="7">
                  <c:v>1.026E-2</c:v>
                </c:pt>
                <c:pt idx="8">
                  <c:v>1.1999999999999999E-4</c:v>
                </c:pt>
                <c:pt idx="10">
                  <c:v>9.9229999999999999E-2</c:v>
                </c:pt>
                <c:pt idx="11">
                  <c:v>0.11758</c:v>
                </c:pt>
                <c:pt idx="12">
                  <c:v>0.22259999999999999</c:v>
                </c:pt>
                <c:pt idx="13">
                  <c:v>0.33173000000000002</c:v>
                </c:pt>
                <c:pt idx="14">
                  <c:v>0.39585999999999999</c:v>
                </c:pt>
                <c:pt idx="15">
                  <c:v>0.14226</c:v>
                </c:pt>
                <c:pt idx="16">
                  <c:v>0.10441</c:v>
                </c:pt>
                <c:pt idx="17">
                  <c:v>7.9500000000000005E-3</c:v>
                </c:pt>
                <c:pt idx="18">
                  <c:v>7.2999999999999996E-4</c:v>
                </c:pt>
                <c:pt idx="20">
                  <c:v>0.16059000000000001</c:v>
                </c:pt>
                <c:pt idx="21">
                  <c:v>0.15941</c:v>
                </c:pt>
                <c:pt idx="22">
                  <c:v>0.36429</c:v>
                </c:pt>
                <c:pt idx="23">
                  <c:v>0.35846</c:v>
                </c:pt>
                <c:pt idx="24">
                  <c:v>0.67398000000000002</c:v>
                </c:pt>
                <c:pt idx="25">
                  <c:v>0.57619000000000009</c:v>
                </c:pt>
                <c:pt idx="26">
                  <c:v>0.25091999999999998</c:v>
                </c:pt>
                <c:pt idx="27">
                  <c:v>1.821E-2</c:v>
                </c:pt>
                <c:pt idx="28">
                  <c:v>8.4999999999999995E-4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0.22516778400000001</c:v>
                  </c:pt>
                  <c:pt idx="1">
                    <c:v>0.26351387499999995</c:v>
                  </c:pt>
                  <c:pt idx="2">
                    <c:v>0.172318528</c:v>
                  </c:pt>
                  <c:pt idx="3">
                    <c:v>0.223145076</c:v>
                  </c:pt>
                  <c:pt idx="4">
                    <c:v>0.58739366400000004</c:v>
                  </c:pt>
                  <c:pt idx="5">
                    <c:v>0.56742018399999994</c:v>
                  </c:pt>
                  <c:pt idx="6">
                    <c:v>0.50095535700000005</c:v>
                  </c:pt>
                  <c:pt idx="7">
                    <c:v>9.1186041000000009E-2</c:v>
                  </c:pt>
                  <c:pt idx="8">
                    <c:v>0.130236822</c:v>
                  </c:pt>
                  <c:pt idx="10">
                    <c:v>0.83549982800000011</c:v>
                  </c:pt>
                  <c:pt idx="11">
                    <c:v>0.7634841200000001</c:v>
                  </c:pt>
                  <c:pt idx="12">
                    <c:v>0.69805389500000004</c:v>
                  </c:pt>
                  <c:pt idx="13">
                    <c:v>0.69798353400000013</c:v>
                  </c:pt>
                  <c:pt idx="14">
                    <c:v>0.74655566000000007</c:v>
                  </c:pt>
                  <c:pt idx="15">
                    <c:v>0.75780898599999991</c:v>
                  </c:pt>
                  <c:pt idx="16">
                    <c:v>0.94365726900000002</c:v>
                  </c:pt>
                  <c:pt idx="17">
                    <c:v>0.41997674800000001</c:v>
                  </c:pt>
                  <c:pt idx="18">
                    <c:v>0.39959491000000003</c:v>
                  </c:pt>
                  <c:pt idx="20">
                    <c:v>0.8528366879999999</c:v>
                  </c:pt>
                  <c:pt idx="21">
                    <c:v>0.80315125500000006</c:v>
                  </c:pt>
                  <c:pt idx="22">
                    <c:v>0.72006179999999997</c:v>
                  </c:pt>
                  <c:pt idx="23">
                    <c:v>0.732469025</c:v>
                  </c:pt>
                  <c:pt idx="24">
                    <c:v>0.89671268400000015</c:v>
                  </c:pt>
                  <c:pt idx="25">
                    <c:v>0.91698539400000012</c:v>
                  </c:pt>
                  <c:pt idx="26">
                    <c:v>1.064712297</c:v>
                  </c:pt>
                  <c:pt idx="27">
                    <c:v>0.42359999999999998</c:v>
                  </c:pt>
                  <c:pt idx="28">
                    <c:v>0.425682108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0.22516778400000001</c:v>
                  </c:pt>
                  <c:pt idx="1">
                    <c:v>0.26351387499999995</c:v>
                  </c:pt>
                  <c:pt idx="2">
                    <c:v>0.172318528</c:v>
                  </c:pt>
                  <c:pt idx="3">
                    <c:v>0.223145076</c:v>
                  </c:pt>
                  <c:pt idx="4">
                    <c:v>0.58739366400000004</c:v>
                  </c:pt>
                  <c:pt idx="5">
                    <c:v>0.56742018399999994</c:v>
                  </c:pt>
                  <c:pt idx="6">
                    <c:v>0.50095535700000005</c:v>
                  </c:pt>
                  <c:pt idx="7">
                    <c:v>9.1186041000000009E-2</c:v>
                  </c:pt>
                  <c:pt idx="8">
                    <c:v>0.130236822</c:v>
                  </c:pt>
                  <c:pt idx="10">
                    <c:v>0.83549982800000011</c:v>
                  </c:pt>
                  <c:pt idx="11">
                    <c:v>0.7634841200000001</c:v>
                  </c:pt>
                  <c:pt idx="12">
                    <c:v>0.69805389500000004</c:v>
                  </c:pt>
                  <c:pt idx="13">
                    <c:v>0.69798353400000013</c:v>
                  </c:pt>
                  <c:pt idx="14">
                    <c:v>0.74655566000000007</c:v>
                  </c:pt>
                  <c:pt idx="15">
                    <c:v>0.75780898599999991</c:v>
                  </c:pt>
                  <c:pt idx="16">
                    <c:v>0.94365726900000002</c:v>
                  </c:pt>
                  <c:pt idx="17">
                    <c:v>0.41997674800000001</c:v>
                  </c:pt>
                  <c:pt idx="18">
                    <c:v>0.39959491000000003</c:v>
                  </c:pt>
                  <c:pt idx="20">
                    <c:v>0.8528366879999999</c:v>
                  </c:pt>
                  <c:pt idx="21">
                    <c:v>0.80315125500000006</c:v>
                  </c:pt>
                  <c:pt idx="22">
                    <c:v>0.72006179999999997</c:v>
                  </c:pt>
                  <c:pt idx="23">
                    <c:v>0.732469025</c:v>
                  </c:pt>
                  <c:pt idx="24">
                    <c:v>0.89671268400000015</c:v>
                  </c:pt>
                  <c:pt idx="25">
                    <c:v>0.91698539400000012</c:v>
                  </c:pt>
                  <c:pt idx="26">
                    <c:v>1.064712297</c:v>
                  </c:pt>
                  <c:pt idx="27">
                    <c:v>0.42359999999999998</c:v>
                  </c:pt>
                  <c:pt idx="28">
                    <c:v>0.425682108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0.46056000000000002</c:v>
                </c:pt>
                <c:pt idx="1">
                  <c:v>0.75875000000000004</c:v>
                </c:pt>
                <c:pt idx="2">
                  <c:v>0.68271999999999999</c:v>
                </c:pt>
                <c:pt idx="3">
                  <c:v>0.83138999999999996</c:v>
                </c:pt>
                <c:pt idx="4">
                  <c:v>3.9635199999999999</c:v>
                </c:pt>
                <c:pt idx="5">
                  <c:v>3.8184399999999998</c:v>
                </c:pt>
                <c:pt idx="6">
                  <c:v>3.0015300000000003</c:v>
                </c:pt>
                <c:pt idx="7">
                  <c:v>0.20833000000000002</c:v>
                </c:pt>
                <c:pt idx="8">
                  <c:v>0.28026000000000001</c:v>
                </c:pt>
                <c:pt idx="10">
                  <c:v>9.3665900000000004</c:v>
                </c:pt>
                <c:pt idx="11">
                  <c:v>12.314260000000001</c:v>
                </c:pt>
                <c:pt idx="12">
                  <c:v>8.9379500000000007</c:v>
                </c:pt>
                <c:pt idx="13">
                  <c:v>7.5785400000000003</c:v>
                </c:pt>
                <c:pt idx="14">
                  <c:v>10.08859</c:v>
                </c:pt>
                <c:pt idx="15">
                  <c:v>8.4014299999999995</c:v>
                </c:pt>
                <c:pt idx="16">
                  <c:v>11.01117</c:v>
                </c:pt>
                <c:pt idx="17">
                  <c:v>2.8647800000000001</c:v>
                </c:pt>
                <c:pt idx="18">
                  <c:v>1.6003000000000001</c:v>
                </c:pt>
                <c:pt idx="20">
                  <c:v>9.8366399999999992</c:v>
                </c:pt>
                <c:pt idx="21">
                  <c:v>13.059370000000001</c:v>
                </c:pt>
                <c:pt idx="22">
                  <c:v>9.6782500000000002</c:v>
                </c:pt>
                <c:pt idx="23">
                  <c:v>8.4678500000000003</c:v>
                </c:pt>
                <c:pt idx="24">
                  <c:v>13.924110000000001</c:v>
                </c:pt>
                <c:pt idx="25">
                  <c:v>12.161610000000001</c:v>
                </c:pt>
                <c:pt idx="26">
                  <c:v>14.02783</c:v>
                </c:pt>
                <c:pt idx="27">
                  <c:v>3</c:v>
                </c:pt>
                <c:pt idx="28">
                  <c:v>1.8910799999999999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4912"/>
        <c:axId val="45336448"/>
      </c:barChart>
      <c:catAx>
        <c:axId val="45334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336448"/>
        <c:crosses val="autoZero"/>
        <c:auto val="1"/>
        <c:lblAlgn val="ctr"/>
        <c:lblOffset val="100"/>
        <c:noMultiLvlLbl val="0"/>
      </c:catAx>
      <c:valAx>
        <c:axId val="45336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334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6.1359999999999998E-2</c:v>
                </c:pt>
                <c:pt idx="1">
                  <c:v>4.1829999999999999E-2</c:v>
                </c:pt>
                <c:pt idx="2">
                  <c:v>0.14169000000000001</c:v>
                </c:pt>
                <c:pt idx="3">
                  <c:v>2.673E-2</c:v>
                </c:pt>
                <c:pt idx="4">
                  <c:v>0.27811999999999998</c:v>
                </c:pt>
                <c:pt idx="5">
                  <c:v>0.43392999999999998</c:v>
                </c:pt>
                <c:pt idx="6">
                  <c:v>0.14651</c:v>
                </c:pt>
                <c:pt idx="7">
                  <c:v>1.026E-2</c:v>
                </c:pt>
                <c:pt idx="8">
                  <c:v>1.1999999999999999E-4</c:v>
                </c:pt>
                <c:pt idx="10">
                  <c:v>9.9229999999999999E-2</c:v>
                </c:pt>
                <c:pt idx="11">
                  <c:v>0.11758</c:v>
                </c:pt>
                <c:pt idx="12">
                  <c:v>0.22259999999999999</c:v>
                </c:pt>
                <c:pt idx="13">
                  <c:v>0.33173000000000002</c:v>
                </c:pt>
                <c:pt idx="14">
                  <c:v>0.39585999999999999</c:v>
                </c:pt>
                <c:pt idx="15">
                  <c:v>0.14226</c:v>
                </c:pt>
                <c:pt idx="16">
                  <c:v>0.10441</c:v>
                </c:pt>
                <c:pt idx="17">
                  <c:v>7.9500000000000005E-3</c:v>
                </c:pt>
                <c:pt idx="18">
                  <c:v>7.2999999999999996E-4</c:v>
                </c:pt>
                <c:pt idx="20">
                  <c:v>0.16059000000000001</c:v>
                </c:pt>
                <c:pt idx="21">
                  <c:v>0.15941</c:v>
                </c:pt>
                <c:pt idx="22">
                  <c:v>0.36429</c:v>
                </c:pt>
                <c:pt idx="23">
                  <c:v>0.35846</c:v>
                </c:pt>
                <c:pt idx="24">
                  <c:v>0.67398000000000002</c:v>
                </c:pt>
                <c:pt idx="25">
                  <c:v>0.57619000000000009</c:v>
                </c:pt>
                <c:pt idx="26">
                  <c:v>0.25091999999999998</c:v>
                </c:pt>
                <c:pt idx="27">
                  <c:v>1.821E-2</c:v>
                </c:pt>
                <c:pt idx="28">
                  <c:v>8.4999999999999995E-4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0.22516778400000001</c:v>
                  </c:pt>
                  <c:pt idx="1">
                    <c:v>0.26351387499999995</c:v>
                  </c:pt>
                  <c:pt idx="2">
                    <c:v>0.172318528</c:v>
                  </c:pt>
                  <c:pt idx="3">
                    <c:v>0.223145076</c:v>
                  </c:pt>
                  <c:pt idx="4">
                    <c:v>0.58739366400000004</c:v>
                  </c:pt>
                  <c:pt idx="5">
                    <c:v>0.56742018399999994</c:v>
                  </c:pt>
                  <c:pt idx="6">
                    <c:v>0.50095535700000005</c:v>
                  </c:pt>
                  <c:pt idx="7">
                    <c:v>9.1186041000000009E-2</c:v>
                  </c:pt>
                  <c:pt idx="8">
                    <c:v>0.130236822</c:v>
                  </c:pt>
                  <c:pt idx="10">
                    <c:v>0.83549982800000011</c:v>
                  </c:pt>
                  <c:pt idx="11">
                    <c:v>0.7634841200000001</c:v>
                  </c:pt>
                  <c:pt idx="12">
                    <c:v>0.69805389500000004</c:v>
                  </c:pt>
                  <c:pt idx="13">
                    <c:v>0.69798353400000013</c:v>
                  </c:pt>
                  <c:pt idx="14">
                    <c:v>0.74655566000000007</c:v>
                  </c:pt>
                  <c:pt idx="15">
                    <c:v>0.75780898599999991</c:v>
                  </c:pt>
                  <c:pt idx="16">
                    <c:v>0.94365726900000002</c:v>
                  </c:pt>
                  <c:pt idx="17">
                    <c:v>0.41997674800000001</c:v>
                  </c:pt>
                  <c:pt idx="18">
                    <c:v>0.39959491000000003</c:v>
                  </c:pt>
                  <c:pt idx="20">
                    <c:v>0.8528366879999999</c:v>
                  </c:pt>
                  <c:pt idx="21">
                    <c:v>0.80315125500000006</c:v>
                  </c:pt>
                  <c:pt idx="22">
                    <c:v>0.72006179999999997</c:v>
                  </c:pt>
                  <c:pt idx="23">
                    <c:v>0.732469025</c:v>
                  </c:pt>
                  <c:pt idx="24">
                    <c:v>0.89671268400000015</c:v>
                  </c:pt>
                  <c:pt idx="25">
                    <c:v>0.91698539400000012</c:v>
                  </c:pt>
                  <c:pt idx="26">
                    <c:v>1.064712297</c:v>
                  </c:pt>
                  <c:pt idx="27">
                    <c:v>0.42359999999999998</c:v>
                  </c:pt>
                  <c:pt idx="28">
                    <c:v>0.425682108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0.22516778400000001</c:v>
                  </c:pt>
                  <c:pt idx="1">
                    <c:v>0.26351387499999995</c:v>
                  </c:pt>
                  <c:pt idx="2">
                    <c:v>0.172318528</c:v>
                  </c:pt>
                  <c:pt idx="3">
                    <c:v>0.223145076</c:v>
                  </c:pt>
                  <c:pt idx="4">
                    <c:v>0.58739366400000004</c:v>
                  </c:pt>
                  <c:pt idx="5">
                    <c:v>0.56742018399999994</c:v>
                  </c:pt>
                  <c:pt idx="6">
                    <c:v>0.50095535700000005</c:v>
                  </c:pt>
                  <c:pt idx="7">
                    <c:v>9.1186041000000009E-2</c:v>
                  </c:pt>
                  <c:pt idx="8">
                    <c:v>0.130236822</c:v>
                  </c:pt>
                  <c:pt idx="10">
                    <c:v>0.83549982800000011</c:v>
                  </c:pt>
                  <c:pt idx="11">
                    <c:v>0.7634841200000001</c:v>
                  </c:pt>
                  <c:pt idx="12">
                    <c:v>0.69805389500000004</c:v>
                  </c:pt>
                  <c:pt idx="13">
                    <c:v>0.69798353400000013</c:v>
                  </c:pt>
                  <c:pt idx="14">
                    <c:v>0.74655566000000007</c:v>
                  </c:pt>
                  <c:pt idx="15">
                    <c:v>0.75780898599999991</c:v>
                  </c:pt>
                  <c:pt idx="16">
                    <c:v>0.94365726900000002</c:v>
                  </c:pt>
                  <c:pt idx="17">
                    <c:v>0.41997674800000001</c:v>
                  </c:pt>
                  <c:pt idx="18">
                    <c:v>0.39959491000000003</c:v>
                  </c:pt>
                  <c:pt idx="20">
                    <c:v>0.8528366879999999</c:v>
                  </c:pt>
                  <c:pt idx="21">
                    <c:v>0.80315125500000006</c:v>
                  </c:pt>
                  <c:pt idx="22">
                    <c:v>0.72006179999999997</c:v>
                  </c:pt>
                  <c:pt idx="23">
                    <c:v>0.732469025</c:v>
                  </c:pt>
                  <c:pt idx="24">
                    <c:v>0.89671268400000015</c:v>
                  </c:pt>
                  <c:pt idx="25">
                    <c:v>0.91698539400000012</c:v>
                  </c:pt>
                  <c:pt idx="26">
                    <c:v>1.064712297</c:v>
                  </c:pt>
                  <c:pt idx="27">
                    <c:v>0.42359999999999998</c:v>
                  </c:pt>
                  <c:pt idx="28">
                    <c:v>0.425682108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0.46056000000000002</c:v>
                </c:pt>
                <c:pt idx="1">
                  <c:v>0.75875000000000004</c:v>
                </c:pt>
                <c:pt idx="2">
                  <c:v>0.68271999999999999</c:v>
                </c:pt>
                <c:pt idx="3">
                  <c:v>0.83138999999999996</c:v>
                </c:pt>
                <c:pt idx="4">
                  <c:v>3.9635199999999999</c:v>
                </c:pt>
                <c:pt idx="5">
                  <c:v>3.8184399999999998</c:v>
                </c:pt>
                <c:pt idx="6">
                  <c:v>3.0015300000000003</c:v>
                </c:pt>
                <c:pt idx="7">
                  <c:v>0.20833000000000002</c:v>
                </c:pt>
                <c:pt idx="8">
                  <c:v>0.28026000000000001</c:v>
                </c:pt>
                <c:pt idx="10">
                  <c:v>9.3665900000000004</c:v>
                </c:pt>
                <c:pt idx="11">
                  <c:v>12.314260000000001</c:v>
                </c:pt>
                <c:pt idx="12">
                  <c:v>8.9379500000000007</c:v>
                </c:pt>
                <c:pt idx="13">
                  <c:v>7.5785400000000003</c:v>
                </c:pt>
                <c:pt idx="14">
                  <c:v>10.08859</c:v>
                </c:pt>
                <c:pt idx="15">
                  <c:v>8.4014299999999995</c:v>
                </c:pt>
                <c:pt idx="16">
                  <c:v>11.01117</c:v>
                </c:pt>
                <c:pt idx="17">
                  <c:v>2.8647800000000001</c:v>
                </c:pt>
                <c:pt idx="18">
                  <c:v>1.6003000000000001</c:v>
                </c:pt>
                <c:pt idx="20">
                  <c:v>9.8366399999999992</c:v>
                </c:pt>
                <c:pt idx="21">
                  <c:v>13.059370000000001</c:v>
                </c:pt>
                <c:pt idx="22">
                  <c:v>9.6782500000000002</c:v>
                </c:pt>
                <c:pt idx="23">
                  <c:v>8.4678500000000003</c:v>
                </c:pt>
                <c:pt idx="24">
                  <c:v>13.924110000000001</c:v>
                </c:pt>
                <c:pt idx="25">
                  <c:v>12.161610000000001</c:v>
                </c:pt>
                <c:pt idx="26">
                  <c:v>14.02783</c:v>
                </c:pt>
                <c:pt idx="27">
                  <c:v>3</c:v>
                </c:pt>
                <c:pt idx="28">
                  <c:v>1.8910799999999999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527040"/>
        <c:axId val="45528576"/>
      </c:barChart>
      <c:catAx>
        <c:axId val="455270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528576"/>
        <c:crosses val="autoZero"/>
        <c:auto val="1"/>
        <c:lblAlgn val="ctr"/>
        <c:lblOffset val="100"/>
        <c:noMultiLvlLbl val="0"/>
      </c:catAx>
      <c:valAx>
        <c:axId val="45528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5270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68.859863884940026</c:v>
                </c:pt>
                <c:pt idx="1">
                  <c:v>73.585939999999994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20.68930067315252</c:v>
                </c:pt>
                <c:pt idx="1">
                  <c:v>15.146039999999999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5985152"/>
        <c:axId val="45991040"/>
      </c:barChart>
      <c:catAx>
        <c:axId val="45985152"/>
        <c:scaling>
          <c:orientation val="maxMin"/>
        </c:scaling>
        <c:delete val="0"/>
        <c:axPos val="l"/>
        <c:majorTickMark val="out"/>
        <c:minorTickMark val="none"/>
        <c:tickLblPos val="nextTo"/>
        <c:crossAx val="45991040"/>
        <c:crosses val="autoZero"/>
        <c:auto val="1"/>
        <c:lblAlgn val="ctr"/>
        <c:lblOffset val="100"/>
        <c:noMultiLvlLbl val="0"/>
      </c:catAx>
      <c:valAx>
        <c:axId val="45991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9851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89158179035075"/>
          <c:y val="0.16869820843264874"/>
          <c:w val="9.2892020210772933E-2"/>
          <c:h val="0.144485673826806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68.859863884940026</c:v>
                </c:pt>
                <c:pt idx="1">
                  <c:v>73.585939999999994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20.68930067315252</c:v>
                </c:pt>
                <c:pt idx="1">
                  <c:v>15.146039999999999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6025344"/>
        <c:axId val="46043520"/>
      </c:barChart>
      <c:catAx>
        <c:axId val="46025344"/>
        <c:scaling>
          <c:orientation val="maxMin"/>
        </c:scaling>
        <c:delete val="0"/>
        <c:axPos val="l"/>
        <c:majorTickMark val="out"/>
        <c:minorTickMark val="none"/>
        <c:tickLblPos val="nextTo"/>
        <c:crossAx val="46043520"/>
        <c:crosses val="autoZero"/>
        <c:auto val="1"/>
        <c:lblAlgn val="ctr"/>
        <c:lblOffset val="100"/>
        <c:noMultiLvlLbl val="0"/>
      </c:catAx>
      <c:valAx>
        <c:axId val="46043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025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40.951999999999998</c:v>
                </c:pt>
                <c:pt idx="1">
                  <c:v>2366.4559999999997</c:v>
                </c:pt>
                <c:pt idx="2">
                  <c:v>305.959</c:v>
                </c:pt>
                <c:pt idx="3">
                  <c:v>816.29699999999991</c:v>
                </c:pt>
                <c:pt idx="4">
                  <c:v>909.221</c:v>
                </c:pt>
                <c:pt idx="5">
                  <c:v>217.012</c:v>
                </c:pt>
                <c:pt idx="6">
                  <c:v>1.2999999999999999E-2</c:v>
                </c:pt>
                <c:pt idx="7">
                  <c:v>748.90300000000002</c:v>
                </c:pt>
                <c:pt idx="8">
                  <c:v>4033.4110000000001</c:v>
                </c:pt>
                <c:pt idx="9">
                  <c:v>4063.3680000000004</c:v>
                </c:pt>
                <c:pt idx="10">
                  <c:v>716.28399999999999</c:v>
                </c:pt>
                <c:pt idx="11">
                  <c:v>2798.4459999999999</c:v>
                </c:pt>
                <c:pt idx="12">
                  <c:v>1117.0819999999999</c:v>
                </c:pt>
                <c:pt idx="13">
                  <c:v>536.60700000000008</c:v>
                </c:pt>
                <c:pt idx="14">
                  <c:v>415.93099999999998</c:v>
                </c:pt>
                <c:pt idx="15">
                  <c:v>259.99700000000001</c:v>
                </c:pt>
                <c:pt idx="16">
                  <c:v>449.18</c:v>
                </c:pt>
                <c:pt idx="17">
                  <c:v>354.57799999999997</c:v>
                </c:pt>
                <c:pt idx="18">
                  <c:v>1857.5609999999999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910656"/>
        <c:axId val="45908736"/>
      </c:barChart>
      <c:valAx>
        <c:axId val="45908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910656"/>
        <c:crosses val="max"/>
        <c:crossBetween val="between"/>
      </c:valAx>
      <c:catAx>
        <c:axId val="45910656"/>
        <c:scaling>
          <c:orientation val="maxMin"/>
        </c:scaling>
        <c:delete val="0"/>
        <c:axPos val="l"/>
        <c:majorTickMark val="out"/>
        <c:minorTickMark val="none"/>
        <c:tickLblPos val="nextTo"/>
        <c:crossAx val="459087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40.951999999999998</c:v>
                </c:pt>
                <c:pt idx="1">
                  <c:v>2366.4559999999997</c:v>
                </c:pt>
                <c:pt idx="2">
                  <c:v>305.959</c:v>
                </c:pt>
                <c:pt idx="3">
                  <c:v>816.29699999999991</c:v>
                </c:pt>
                <c:pt idx="4">
                  <c:v>909.221</c:v>
                </c:pt>
                <c:pt idx="5">
                  <c:v>217.012</c:v>
                </c:pt>
                <c:pt idx="6">
                  <c:v>1.2999999999999999E-2</c:v>
                </c:pt>
                <c:pt idx="7">
                  <c:v>748.90300000000002</c:v>
                </c:pt>
                <c:pt idx="8">
                  <c:v>4033.4110000000001</c:v>
                </c:pt>
                <c:pt idx="9">
                  <c:v>4063.3680000000004</c:v>
                </c:pt>
                <c:pt idx="10">
                  <c:v>716.28399999999999</c:v>
                </c:pt>
                <c:pt idx="11">
                  <c:v>2798.4459999999999</c:v>
                </c:pt>
                <c:pt idx="12">
                  <c:v>1117.0819999999999</c:v>
                </c:pt>
                <c:pt idx="13">
                  <c:v>536.60700000000008</c:v>
                </c:pt>
                <c:pt idx="14">
                  <c:v>415.93099999999998</c:v>
                </c:pt>
                <c:pt idx="15">
                  <c:v>259.99700000000001</c:v>
                </c:pt>
                <c:pt idx="16">
                  <c:v>449.18</c:v>
                </c:pt>
                <c:pt idx="17">
                  <c:v>354.57799999999997</c:v>
                </c:pt>
                <c:pt idx="18">
                  <c:v>1857.5609999999999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806144"/>
        <c:axId val="44799872"/>
      </c:barChart>
      <c:valAx>
        <c:axId val="44799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806144"/>
        <c:crosses val="max"/>
        <c:crossBetween val="between"/>
      </c:valAx>
      <c:catAx>
        <c:axId val="44806144"/>
        <c:scaling>
          <c:orientation val="maxMin"/>
        </c:scaling>
        <c:delete val="0"/>
        <c:axPos val="l"/>
        <c:majorTickMark val="out"/>
        <c:minorTickMark val="none"/>
        <c:tickLblPos val="nextTo"/>
        <c:crossAx val="44799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40.951999999999998</c:v>
                </c:pt>
                <c:pt idx="1">
                  <c:v>2366.4559999999997</c:v>
                </c:pt>
                <c:pt idx="2">
                  <c:v>305.959</c:v>
                </c:pt>
                <c:pt idx="3">
                  <c:v>816.29699999999991</c:v>
                </c:pt>
                <c:pt idx="4">
                  <c:v>909.221</c:v>
                </c:pt>
                <c:pt idx="5">
                  <c:v>217.012</c:v>
                </c:pt>
                <c:pt idx="6">
                  <c:v>1.2999999999999999E-2</c:v>
                </c:pt>
                <c:pt idx="7">
                  <c:v>748.90300000000002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3085.8239381461217</c:v>
                </c:pt>
                <c:pt idx="1">
                  <c:v>94158.151240498482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40.951999999999998</c:v>
                </c:pt>
                <c:pt idx="1">
                  <c:v>2366.4559999999997</c:v>
                </c:pt>
                <c:pt idx="2">
                  <c:v>305.959</c:v>
                </c:pt>
                <c:pt idx="3">
                  <c:v>816.29699999999991</c:v>
                </c:pt>
                <c:pt idx="4">
                  <c:v>909.221</c:v>
                </c:pt>
                <c:pt idx="5">
                  <c:v>217.012</c:v>
                </c:pt>
                <c:pt idx="6">
                  <c:v>1.2999999999999999E-2</c:v>
                </c:pt>
                <c:pt idx="7">
                  <c:v>748.90300000000002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4033.4110000000001</c:v>
                </c:pt>
                <c:pt idx="1">
                  <c:v>4063.3680000000004</c:v>
                </c:pt>
                <c:pt idx="2">
                  <c:v>716.28399999999999</c:v>
                </c:pt>
                <c:pt idx="3">
                  <c:v>2798.4459999999999</c:v>
                </c:pt>
                <c:pt idx="4">
                  <c:v>1117.0819999999999</c:v>
                </c:pt>
                <c:pt idx="5">
                  <c:v>536.60700000000008</c:v>
                </c:pt>
                <c:pt idx="6">
                  <c:v>415.93099999999998</c:v>
                </c:pt>
                <c:pt idx="7">
                  <c:v>259.99700000000001</c:v>
                </c:pt>
                <c:pt idx="8">
                  <c:v>449.18</c:v>
                </c:pt>
                <c:pt idx="9">
                  <c:v>354.57799999999997</c:v>
                </c:pt>
                <c:pt idx="10">
                  <c:v>1857.5609999999999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4033.4110000000001</c:v>
                </c:pt>
                <c:pt idx="1">
                  <c:v>4063.3680000000004</c:v>
                </c:pt>
                <c:pt idx="2">
                  <c:v>716.28399999999999</c:v>
                </c:pt>
                <c:pt idx="3">
                  <c:v>2798.4459999999999</c:v>
                </c:pt>
                <c:pt idx="4">
                  <c:v>1117.0819999999999</c:v>
                </c:pt>
                <c:pt idx="5">
                  <c:v>536.60700000000008</c:v>
                </c:pt>
                <c:pt idx="6">
                  <c:v>415.93099999999998</c:v>
                </c:pt>
                <c:pt idx="7">
                  <c:v>259.99700000000001</c:v>
                </c:pt>
                <c:pt idx="8">
                  <c:v>449.18</c:v>
                </c:pt>
                <c:pt idx="9">
                  <c:v>354.57799999999997</c:v>
                </c:pt>
                <c:pt idx="10">
                  <c:v>1857.5609999999999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2.3E-2</c:v>
                </c:pt>
                <c:pt idx="1">
                  <c:v>6.407</c:v>
                </c:pt>
                <c:pt idx="2">
                  <c:v>17.134</c:v>
                </c:pt>
                <c:pt idx="3">
                  <c:v>204.91300000000001</c:v>
                </c:pt>
                <c:pt idx="4">
                  <c:v>21.552</c:v>
                </c:pt>
                <c:pt idx="5">
                  <c:v>20.977</c:v>
                </c:pt>
                <c:pt idx="6">
                  <c:v>2.4609999999999999</c:v>
                </c:pt>
                <c:pt idx="8">
                  <c:v>0</c:v>
                </c:pt>
                <c:pt idx="9">
                  <c:v>0.79400000000000004</c:v>
                </c:pt>
                <c:pt idx="10">
                  <c:v>5.4509999999999996</c:v>
                </c:pt>
                <c:pt idx="11">
                  <c:v>65.346999999999994</c:v>
                </c:pt>
                <c:pt idx="12">
                  <c:v>43.643999999999998</c:v>
                </c:pt>
                <c:pt idx="13">
                  <c:v>37.155999999999999</c:v>
                </c:pt>
                <c:pt idx="14">
                  <c:v>67.424999999999997</c:v>
                </c:pt>
                <c:pt idx="16">
                  <c:v>2.3E-2</c:v>
                </c:pt>
                <c:pt idx="17">
                  <c:v>7.2009999999999996</c:v>
                </c:pt>
                <c:pt idx="18">
                  <c:v>22.585000000000001</c:v>
                </c:pt>
                <c:pt idx="19">
                  <c:v>270.26100000000002</c:v>
                </c:pt>
                <c:pt idx="20">
                  <c:v>65.195999999999998</c:v>
                </c:pt>
                <c:pt idx="21">
                  <c:v>58.133000000000003</c:v>
                </c:pt>
                <c:pt idx="22">
                  <c:v>69.887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0.13320579999999999</c:v>
                  </c:pt>
                  <c:pt idx="1">
                    <c:v>11.176635599999999</c:v>
                  </c:pt>
                  <c:pt idx="2">
                    <c:v>169.08725122208693</c:v>
                  </c:pt>
                  <c:pt idx="3">
                    <c:v>347.20525676678449</c:v>
                  </c:pt>
                  <c:pt idx="4">
                    <c:v>224.97072360000001</c:v>
                  </c:pt>
                  <c:pt idx="5">
                    <c:v>153.28385399999999</c:v>
                  </c:pt>
                  <c:pt idx="6">
                    <c:v>12.967984602193027</c:v>
                  </c:pt>
                  <c:pt idx="8">
                    <c:v>6.7210225000000001</c:v>
                  </c:pt>
                  <c:pt idx="9">
                    <c:v>57.272684699999999</c:v>
                  </c:pt>
                  <c:pt idx="10">
                    <c:v>223.59423347040277</c:v>
                  </c:pt>
                  <c:pt idx="11">
                    <c:v>328.33542545613108</c:v>
                  </c:pt>
                  <c:pt idx="12">
                    <c:v>447.34636900000004</c:v>
                  </c:pt>
                  <c:pt idx="13">
                    <c:v>388.25560969999998</c:v>
                  </c:pt>
                  <c:pt idx="14">
                    <c:v>419.01854585969363</c:v>
                  </c:pt>
                  <c:pt idx="16">
                    <c:v>6.7260207000000003</c:v>
                  </c:pt>
                  <c:pt idx="17">
                    <c:v>56.988504999999996</c:v>
                  </c:pt>
                  <c:pt idx="18">
                    <c:v>283.54083054643775</c:v>
                  </c:pt>
                  <c:pt idx="19">
                    <c:v>481.84725988763188</c:v>
                  </c:pt>
                  <c:pt idx="20">
                    <c:v>501.74062500000002</c:v>
                  </c:pt>
                  <c:pt idx="21">
                    <c:v>412.44503299999997</c:v>
                  </c:pt>
                  <c:pt idx="22">
                    <c:v>419.85256954899182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0.13320579999999999</c:v>
                  </c:pt>
                  <c:pt idx="1">
                    <c:v>11.176635599999999</c:v>
                  </c:pt>
                  <c:pt idx="2">
                    <c:v>169.08725122208693</c:v>
                  </c:pt>
                  <c:pt idx="3">
                    <c:v>347.20525676678449</c:v>
                  </c:pt>
                  <c:pt idx="4">
                    <c:v>224.97072360000001</c:v>
                  </c:pt>
                  <c:pt idx="5">
                    <c:v>153.28385399999999</c:v>
                  </c:pt>
                  <c:pt idx="6">
                    <c:v>12.967984602193027</c:v>
                  </c:pt>
                  <c:pt idx="8">
                    <c:v>6.7210225000000001</c:v>
                  </c:pt>
                  <c:pt idx="9">
                    <c:v>57.272684699999999</c:v>
                  </c:pt>
                  <c:pt idx="10">
                    <c:v>223.59423347040277</c:v>
                  </c:pt>
                  <c:pt idx="11">
                    <c:v>328.33542545613108</c:v>
                  </c:pt>
                  <c:pt idx="12">
                    <c:v>447.34636900000004</c:v>
                  </c:pt>
                  <c:pt idx="13">
                    <c:v>388.25560969999998</c:v>
                  </c:pt>
                  <c:pt idx="14">
                    <c:v>419.01854585969363</c:v>
                  </c:pt>
                  <c:pt idx="16">
                    <c:v>6.7260207000000003</c:v>
                  </c:pt>
                  <c:pt idx="17">
                    <c:v>56.988504999999996</c:v>
                  </c:pt>
                  <c:pt idx="18">
                    <c:v>283.54083054643775</c:v>
                  </c:pt>
                  <c:pt idx="19">
                    <c:v>481.84725988763188</c:v>
                  </c:pt>
                  <c:pt idx="20">
                    <c:v>501.74062500000002</c:v>
                  </c:pt>
                  <c:pt idx="21">
                    <c:v>412.44503299999997</c:v>
                  </c:pt>
                  <c:pt idx="22">
                    <c:v>419.85256954899182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0.182</c:v>
                </c:pt>
                <c:pt idx="1">
                  <c:v>18.486000000000001</c:v>
                </c:pt>
                <c:pt idx="2">
                  <c:v>898.74800000000005</c:v>
                </c:pt>
                <c:pt idx="3">
                  <c:v>2978.913</c:v>
                </c:pt>
                <c:pt idx="4">
                  <c:v>890.26800000000003</c:v>
                </c:pt>
                <c:pt idx="5">
                  <c:v>318.54500000000002</c:v>
                </c:pt>
                <c:pt idx="6">
                  <c:v>29.847000000000001</c:v>
                </c:pt>
                <c:pt idx="8">
                  <c:v>15.685</c:v>
                </c:pt>
                <c:pt idx="9">
                  <c:v>403.613</c:v>
                </c:pt>
                <c:pt idx="10">
                  <c:v>2894.002</c:v>
                </c:pt>
                <c:pt idx="11">
                  <c:v>3164.973</c:v>
                </c:pt>
                <c:pt idx="12">
                  <c:v>3712.4180000000001</c:v>
                </c:pt>
                <c:pt idx="13">
                  <c:v>3810.163</c:v>
                </c:pt>
                <c:pt idx="14">
                  <c:v>2470.6790000000001</c:v>
                </c:pt>
                <c:pt idx="16">
                  <c:v>15.897</c:v>
                </c:pt>
                <c:pt idx="17">
                  <c:v>422.45</c:v>
                </c:pt>
                <c:pt idx="18">
                  <c:v>3766.3159999999998</c:v>
                </c:pt>
                <c:pt idx="19">
                  <c:v>6122.3159999999998</c:v>
                </c:pt>
                <c:pt idx="20">
                  <c:v>4603.125</c:v>
                </c:pt>
                <c:pt idx="21">
                  <c:v>4120.33</c:v>
                </c:pt>
                <c:pt idx="22">
                  <c:v>2511.556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85984"/>
        <c:axId val="45387776"/>
      </c:barChart>
      <c:catAx>
        <c:axId val="453859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387776"/>
        <c:crosses val="autoZero"/>
        <c:auto val="1"/>
        <c:lblAlgn val="ctr"/>
        <c:lblOffset val="100"/>
        <c:noMultiLvlLbl val="0"/>
      </c:catAx>
      <c:valAx>
        <c:axId val="45387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3859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2.3E-2</c:v>
                </c:pt>
                <c:pt idx="1">
                  <c:v>6.407</c:v>
                </c:pt>
                <c:pt idx="2">
                  <c:v>17.134</c:v>
                </c:pt>
                <c:pt idx="3">
                  <c:v>204.91300000000001</c:v>
                </c:pt>
                <c:pt idx="4">
                  <c:v>21.552</c:v>
                </c:pt>
                <c:pt idx="5">
                  <c:v>20.977</c:v>
                </c:pt>
                <c:pt idx="6">
                  <c:v>2.4609999999999999</c:v>
                </c:pt>
                <c:pt idx="8">
                  <c:v>0</c:v>
                </c:pt>
                <c:pt idx="9">
                  <c:v>0.79400000000000004</c:v>
                </c:pt>
                <c:pt idx="10">
                  <c:v>5.4509999999999996</c:v>
                </c:pt>
                <c:pt idx="11">
                  <c:v>65.346999999999994</c:v>
                </c:pt>
                <c:pt idx="12">
                  <c:v>43.643999999999998</c:v>
                </c:pt>
                <c:pt idx="13">
                  <c:v>37.155999999999999</c:v>
                </c:pt>
                <c:pt idx="14">
                  <c:v>67.424999999999997</c:v>
                </c:pt>
                <c:pt idx="16">
                  <c:v>2.3E-2</c:v>
                </c:pt>
                <c:pt idx="17">
                  <c:v>7.2009999999999996</c:v>
                </c:pt>
                <c:pt idx="18">
                  <c:v>22.585000000000001</c:v>
                </c:pt>
                <c:pt idx="19">
                  <c:v>270.26100000000002</c:v>
                </c:pt>
                <c:pt idx="20">
                  <c:v>65.195999999999998</c:v>
                </c:pt>
                <c:pt idx="21">
                  <c:v>58.133000000000003</c:v>
                </c:pt>
                <c:pt idx="22">
                  <c:v>69.887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0.13320579999999999</c:v>
                  </c:pt>
                  <c:pt idx="1">
                    <c:v>11.176635599999999</c:v>
                  </c:pt>
                  <c:pt idx="2">
                    <c:v>169.08725122208693</c:v>
                  </c:pt>
                  <c:pt idx="3">
                    <c:v>347.20525676678449</c:v>
                  </c:pt>
                  <c:pt idx="4">
                    <c:v>224.97072360000001</c:v>
                  </c:pt>
                  <c:pt idx="5">
                    <c:v>153.28385399999999</c:v>
                  </c:pt>
                  <c:pt idx="6">
                    <c:v>12.967984602193027</c:v>
                  </c:pt>
                  <c:pt idx="8">
                    <c:v>6.7210225000000001</c:v>
                  </c:pt>
                  <c:pt idx="9">
                    <c:v>57.272684699999999</c:v>
                  </c:pt>
                  <c:pt idx="10">
                    <c:v>223.59423347040277</c:v>
                  </c:pt>
                  <c:pt idx="11">
                    <c:v>328.33542545613108</c:v>
                  </c:pt>
                  <c:pt idx="12">
                    <c:v>447.34636900000004</c:v>
                  </c:pt>
                  <c:pt idx="13">
                    <c:v>388.25560969999998</c:v>
                  </c:pt>
                  <c:pt idx="14">
                    <c:v>419.01854585969363</c:v>
                  </c:pt>
                  <c:pt idx="16">
                    <c:v>6.7260207000000003</c:v>
                  </c:pt>
                  <c:pt idx="17">
                    <c:v>56.988504999999996</c:v>
                  </c:pt>
                  <c:pt idx="18">
                    <c:v>283.54083054643775</c:v>
                  </c:pt>
                  <c:pt idx="19">
                    <c:v>481.84725988763188</c:v>
                  </c:pt>
                  <c:pt idx="20">
                    <c:v>501.74062500000002</c:v>
                  </c:pt>
                  <c:pt idx="21">
                    <c:v>412.44503299999997</c:v>
                  </c:pt>
                  <c:pt idx="22">
                    <c:v>419.85256954899182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0.13320579999999999</c:v>
                  </c:pt>
                  <c:pt idx="1">
                    <c:v>11.176635599999999</c:v>
                  </c:pt>
                  <c:pt idx="2">
                    <c:v>169.08725122208693</c:v>
                  </c:pt>
                  <c:pt idx="3">
                    <c:v>347.20525676678449</c:v>
                  </c:pt>
                  <c:pt idx="4">
                    <c:v>224.97072360000001</c:v>
                  </c:pt>
                  <c:pt idx="5">
                    <c:v>153.28385399999999</c:v>
                  </c:pt>
                  <c:pt idx="6">
                    <c:v>12.967984602193027</c:v>
                  </c:pt>
                  <c:pt idx="8">
                    <c:v>6.7210225000000001</c:v>
                  </c:pt>
                  <c:pt idx="9">
                    <c:v>57.272684699999999</c:v>
                  </c:pt>
                  <c:pt idx="10">
                    <c:v>223.59423347040277</c:v>
                  </c:pt>
                  <c:pt idx="11">
                    <c:v>328.33542545613108</c:v>
                  </c:pt>
                  <c:pt idx="12">
                    <c:v>447.34636900000004</c:v>
                  </c:pt>
                  <c:pt idx="13">
                    <c:v>388.25560969999998</c:v>
                  </c:pt>
                  <c:pt idx="14">
                    <c:v>419.01854585969363</c:v>
                  </c:pt>
                  <c:pt idx="16">
                    <c:v>6.7260207000000003</c:v>
                  </c:pt>
                  <c:pt idx="17">
                    <c:v>56.988504999999996</c:v>
                  </c:pt>
                  <c:pt idx="18">
                    <c:v>283.54083054643775</c:v>
                  </c:pt>
                  <c:pt idx="19">
                    <c:v>481.84725988763188</c:v>
                  </c:pt>
                  <c:pt idx="20">
                    <c:v>501.74062500000002</c:v>
                  </c:pt>
                  <c:pt idx="21">
                    <c:v>412.44503299999997</c:v>
                  </c:pt>
                  <c:pt idx="22">
                    <c:v>419.85256954899182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0.182</c:v>
                </c:pt>
                <c:pt idx="1">
                  <c:v>18.486000000000001</c:v>
                </c:pt>
                <c:pt idx="2">
                  <c:v>898.74800000000005</c:v>
                </c:pt>
                <c:pt idx="3">
                  <c:v>2978.913</c:v>
                </c:pt>
                <c:pt idx="4">
                  <c:v>890.26800000000003</c:v>
                </c:pt>
                <c:pt idx="5">
                  <c:v>318.54500000000002</c:v>
                </c:pt>
                <c:pt idx="6">
                  <c:v>29.847000000000001</c:v>
                </c:pt>
                <c:pt idx="8">
                  <c:v>15.685</c:v>
                </c:pt>
                <c:pt idx="9">
                  <c:v>403.613</c:v>
                </c:pt>
                <c:pt idx="10">
                  <c:v>2894.002</c:v>
                </c:pt>
                <c:pt idx="11">
                  <c:v>3164.973</c:v>
                </c:pt>
                <c:pt idx="12">
                  <c:v>3712.4180000000001</c:v>
                </c:pt>
                <c:pt idx="13">
                  <c:v>3810.163</c:v>
                </c:pt>
                <c:pt idx="14">
                  <c:v>2470.6790000000001</c:v>
                </c:pt>
                <c:pt idx="16">
                  <c:v>15.897</c:v>
                </c:pt>
                <c:pt idx="17">
                  <c:v>422.45</c:v>
                </c:pt>
                <c:pt idx="18">
                  <c:v>3766.3159999999998</c:v>
                </c:pt>
                <c:pt idx="19">
                  <c:v>6122.3159999999998</c:v>
                </c:pt>
                <c:pt idx="20">
                  <c:v>4603.125</c:v>
                </c:pt>
                <c:pt idx="21">
                  <c:v>4120.33</c:v>
                </c:pt>
                <c:pt idx="22">
                  <c:v>2511.556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30656"/>
        <c:axId val="45432192"/>
      </c:barChart>
      <c:catAx>
        <c:axId val="45430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432192"/>
        <c:crosses val="autoZero"/>
        <c:auto val="1"/>
        <c:lblAlgn val="ctr"/>
        <c:lblOffset val="100"/>
        <c:noMultiLvlLbl val="0"/>
      </c:catAx>
      <c:valAx>
        <c:axId val="45432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430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4.0000000000000001E-3</c:v>
                </c:pt>
                <c:pt idx="1">
                  <c:v>0.81499999999999995</c:v>
                </c:pt>
                <c:pt idx="2">
                  <c:v>13.045999999999999</c:v>
                </c:pt>
                <c:pt idx="3">
                  <c:v>4.5179999999999998</c:v>
                </c:pt>
                <c:pt idx="4">
                  <c:v>68.149000000000001</c:v>
                </c:pt>
                <c:pt idx="5">
                  <c:v>134.27000000000001</c:v>
                </c:pt>
                <c:pt idx="6">
                  <c:v>48.497</c:v>
                </c:pt>
                <c:pt idx="7">
                  <c:v>4.157</c:v>
                </c:pt>
                <c:pt idx="8">
                  <c:v>1.2E-2</c:v>
                </c:pt>
                <c:pt idx="10">
                  <c:v>0.51</c:v>
                </c:pt>
                <c:pt idx="11">
                  <c:v>4.0419999999999998</c:v>
                </c:pt>
                <c:pt idx="12">
                  <c:v>34.118000000000002</c:v>
                </c:pt>
                <c:pt idx="13">
                  <c:v>56.331000000000003</c:v>
                </c:pt>
                <c:pt idx="14">
                  <c:v>73.799000000000007</c:v>
                </c:pt>
                <c:pt idx="15">
                  <c:v>27.021999999999998</c:v>
                </c:pt>
                <c:pt idx="16">
                  <c:v>22.003</c:v>
                </c:pt>
                <c:pt idx="17">
                  <c:v>1.9039999999999999</c:v>
                </c:pt>
                <c:pt idx="18">
                  <c:v>8.7999999999999995E-2</c:v>
                </c:pt>
                <c:pt idx="20">
                  <c:v>0.51400000000000001</c:v>
                </c:pt>
                <c:pt idx="21">
                  <c:v>4.8570000000000002</c:v>
                </c:pt>
                <c:pt idx="22">
                  <c:v>47.164000000000001</c:v>
                </c:pt>
                <c:pt idx="23">
                  <c:v>60.85</c:v>
                </c:pt>
                <c:pt idx="24">
                  <c:v>141.94800000000001</c:v>
                </c:pt>
                <c:pt idx="25">
                  <c:v>161.292</c:v>
                </c:pt>
                <c:pt idx="26">
                  <c:v>70.498999999999995</c:v>
                </c:pt>
                <c:pt idx="27">
                  <c:v>6.0609999999999999</c:v>
                </c:pt>
                <c:pt idx="2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0.15410180000000001</c:v>
                  </c:pt>
                  <c:pt idx="1">
                    <c:v>10.073865400000001</c:v>
                  </c:pt>
                  <c:pt idx="2">
                    <c:v>16.011329400000001</c:v>
                  </c:pt>
                  <c:pt idx="3">
                    <c:v>55.416708</c:v>
                  </c:pt>
                  <c:pt idx="4">
                    <c:v>243.40964049999999</c:v>
                  </c:pt>
                  <c:pt idx="5">
                    <c:v>217.7817336</c:v>
                  </c:pt>
                  <c:pt idx="6">
                    <c:v>277.63384559999997</c:v>
                  </c:pt>
                  <c:pt idx="7">
                    <c:v>47.526950000000006</c:v>
                  </c:pt>
                  <c:pt idx="8">
                    <c:v>89.150830200000001</c:v>
                  </c:pt>
                  <c:pt idx="10">
                    <c:v>12.1605738</c:v>
                  </c:pt>
                  <c:pt idx="11">
                    <c:v>37.856907999999997</c:v>
                  </c:pt>
                  <c:pt idx="12">
                    <c:v>84.175154499999991</c:v>
                  </c:pt>
                  <c:pt idx="13">
                    <c:v>127.73768039999999</c:v>
                  </c:pt>
                  <c:pt idx="14">
                    <c:v>237.10239800000002</c:v>
                  </c:pt>
                  <c:pt idx="15">
                    <c:v>315.10784100000001</c:v>
                  </c:pt>
                  <c:pt idx="16">
                    <c:v>447.99822119999999</c:v>
                  </c:pt>
                  <c:pt idx="17">
                    <c:v>315.93056099999995</c:v>
                  </c:pt>
                  <c:pt idx="18">
                    <c:v>380.49783199999996</c:v>
                  </c:pt>
                  <c:pt idx="20">
                    <c:v>12.1659048</c:v>
                  </c:pt>
                  <c:pt idx="21">
                    <c:v>39.225242399999999</c:v>
                  </c:pt>
                  <c:pt idx="22">
                    <c:v>85.870230300000003</c:v>
                  </c:pt>
                  <c:pt idx="23">
                    <c:v>139.497254</c:v>
                  </c:pt>
                  <c:pt idx="24">
                    <c:v>326.04560699999996</c:v>
                  </c:pt>
                  <c:pt idx="25">
                    <c:v>376.50345600000003</c:v>
                  </c:pt>
                  <c:pt idx="26">
                    <c:v>523.28851340000006</c:v>
                  </c:pt>
                  <c:pt idx="27">
                    <c:v>318.74448000000001</c:v>
                  </c:pt>
                  <c:pt idx="28">
                    <c:v>395.91436290000007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0.15410180000000001</c:v>
                  </c:pt>
                  <c:pt idx="1">
                    <c:v>10.073865400000001</c:v>
                  </c:pt>
                  <c:pt idx="2">
                    <c:v>16.011329400000001</c:v>
                  </c:pt>
                  <c:pt idx="3">
                    <c:v>55.416708</c:v>
                  </c:pt>
                  <c:pt idx="4">
                    <c:v>243.40964049999999</c:v>
                  </c:pt>
                  <c:pt idx="5">
                    <c:v>217.7817336</c:v>
                  </c:pt>
                  <c:pt idx="6">
                    <c:v>277.63384559999997</c:v>
                  </c:pt>
                  <c:pt idx="7">
                    <c:v>47.526950000000006</c:v>
                  </c:pt>
                  <c:pt idx="8">
                    <c:v>89.150830200000001</c:v>
                  </c:pt>
                  <c:pt idx="10">
                    <c:v>12.1605738</c:v>
                  </c:pt>
                  <c:pt idx="11">
                    <c:v>37.856907999999997</c:v>
                  </c:pt>
                  <c:pt idx="12">
                    <c:v>84.175154499999991</c:v>
                  </c:pt>
                  <c:pt idx="13">
                    <c:v>127.73768039999999</c:v>
                  </c:pt>
                  <c:pt idx="14">
                    <c:v>237.10239800000002</c:v>
                  </c:pt>
                  <c:pt idx="15">
                    <c:v>315.10784100000001</c:v>
                  </c:pt>
                  <c:pt idx="16">
                    <c:v>447.99822119999999</c:v>
                  </c:pt>
                  <c:pt idx="17">
                    <c:v>315.93056099999995</c:v>
                  </c:pt>
                  <c:pt idx="18">
                    <c:v>380.49783199999996</c:v>
                  </c:pt>
                  <c:pt idx="20">
                    <c:v>12.1659048</c:v>
                  </c:pt>
                  <c:pt idx="21">
                    <c:v>39.225242399999999</c:v>
                  </c:pt>
                  <c:pt idx="22">
                    <c:v>85.870230300000003</c:v>
                  </c:pt>
                  <c:pt idx="23">
                    <c:v>139.497254</c:v>
                  </c:pt>
                  <c:pt idx="24">
                    <c:v>326.04560699999996</c:v>
                  </c:pt>
                  <c:pt idx="25">
                    <c:v>376.50345600000003</c:v>
                  </c:pt>
                  <c:pt idx="26">
                    <c:v>523.28851340000006</c:v>
                  </c:pt>
                  <c:pt idx="27">
                    <c:v>318.74448000000001</c:v>
                  </c:pt>
                  <c:pt idx="28">
                    <c:v>395.91436290000007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0.254</c:v>
                </c:pt>
                <c:pt idx="1">
                  <c:v>24.251000000000001</c:v>
                </c:pt>
                <c:pt idx="2">
                  <c:v>57.573999999999998</c:v>
                </c:pt>
                <c:pt idx="3">
                  <c:v>198.84</c:v>
                </c:pt>
                <c:pt idx="4">
                  <c:v>1448.0050000000001</c:v>
                </c:pt>
                <c:pt idx="5">
                  <c:v>1541.2719999999999</c:v>
                </c:pt>
                <c:pt idx="6">
                  <c:v>1552.7619999999999</c:v>
                </c:pt>
                <c:pt idx="7">
                  <c:v>115.75</c:v>
                </c:pt>
                <c:pt idx="8">
                  <c:v>196.28100000000001</c:v>
                </c:pt>
                <c:pt idx="10">
                  <c:v>49.817999999999998</c:v>
                </c:pt>
                <c:pt idx="11">
                  <c:v>501.416</c:v>
                </c:pt>
                <c:pt idx="12">
                  <c:v>883.26499999999999</c:v>
                </c:pt>
                <c:pt idx="13">
                  <c:v>1223.5409999999999</c:v>
                </c:pt>
                <c:pt idx="14">
                  <c:v>2619.9160000000002</c:v>
                </c:pt>
                <c:pt idx="15">
                  <c:v>2933.9650000000001</c:v>
                </c:pt>
                <c:pt idx="16">
                  <c:v>4710.8119999999999</c:v>
                </c:pt>
                <c:pt idx="17">
                  <c:v>2044.8579999999999</c:v>
                </c:pt>
                <c:pt idx="18">
                  <c:v>1503.944</c:v>
                </c:pt>
                <c:pt idx="20">
                  <c:v>50.148000000000003</c:v>
                </c:pt>
                <c:pt idx="21">
                  <c:v>527.221</c:v>
                </c:pt>
                <c:pt idx="22">
                  <c:v>944.66700000000003</c:v>
                </c:pt>
                <c:pt idx="23">
                  <c:v>1432.21</c:v>
                </c:pt>
                <c:pt idx="24">
                  <c:v>4030.23</c:v>
                </c:pt>
                <c:pt idx="25">
                  <c:v>4482.1840000000002</c:v>
                </c:pt>
                <c:pt idx="26">
                  <c:v>6244.4930000000004</c:v>
                </c:pt>
                <c:pt idx="27">
                  <c:v>2142.1</c:v>
                </c:pt>
                <c:pt idx="28">
                  <c:v>1708.7370000000001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854528"/>
        <c:axId val="46856064"/>
      </c:barChart>
      <c:catAx>
        <c:axId val="46854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856064"/>
        <c:crosses val="autoZero"/>
        <c:auto val="1"/>
        <c:lblAlgn val="ctr"/>
        <c:lblOffset val="100"/>
        <c:noMultiLvlLbl val="0"/>
      </c:catAx>
      <c:valAx>
        <c:axId val="46856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854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4.0000000000000001E-3</c:v>
                </c:pt>
                <c:pt idx="1">
                  <c:v>0.81499999999999995</c:v>
                </c:pt>
                <c:pt idx="2">
                  <c:v>13.045999999999999</c:v>
                </c:pt>
                <c:pt idx="3">
                  <c:v>4.5179999999999998</c:v>
                </c:pt>
                <c:pt idx="4">
                  <c:v>68.149000000000001</c:v>
                </c:pt>
                <c:pt idx="5">
                  <c:v>134.27000000000001</c:v>
                </c:pt>
                <c:pt idx="6">
                  <c:v>48.497</c:v>
                </c:pt>
                <c:pt idx="7">
                  <c:v>4.157</c:v>
                </c:pt>
                <c:pt idx="8">
                  <c:v>1.2E-2</c:v>
                </c:pt>
                <c:pt idx="10">
                  <c:v>0.51</c:v>
                </c:pt>
                <c:pt idx="11">
                  <c:v>4.0419999999999998</c:v>
                </c:pt>
                <c:pt idx="12">
                  <c:v>34.118000000000002</c:v>
                </c:pt>
                <c:pt idx="13">
                  <c:v>56.331000000000003</c:v>
                </c:pt>
                <c:pt idx="14">
                  <c:v>73.799000000000007</c:v>
                </c:pt>
                <c:pt idx="15">
                  <c:v>27.021999999999998</c:v>
                </c:pt>
                <c:pt idx="16">
                  <c:v>22.003</c:v>
                </c:pt>
                <c:pt idx="17">
                  <c:v>1.9039999999999999</c:v>
                </c:pt>
                <c:pt idx="18">
                  <c:v>8.7999999999999995E-2</c:v>
                </c:pt>
                <c:pt idx="20">
                  <c:v>0.51400000000000001</c:v>
                </c:pt>
                <c:pt idx="21">
                  <c:v>4.8570000000000002</c:v>
                </c:pt>
                <c:pt idx="22">
                  <c:v>47.164000000000001</c:v>
                </c:pt>
                <c:pt idx="23">
                  <c:v>60.85</c:v>
                </c:pt>
                <c:pt idx="24">
                  <c:v>141.94800000000001</c:v>
                </c:pt>
                <c:pt idx="25">
                  <c:v>161.292</c:v>
                </c:pt>
                <c:pt idx="26">
                  <c:v>70.498999999999995</c:v>
                </c:pt>
                <c:pt idx="27">
                  <c:v>6.0609999999999999</c:v>
                </c:pt>
                <c:pt idx="2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0.15410180000000001</c:v>
                  </c:pt>
                  <c:pt idx="1">
                    <c:v>10.073865400000001</c:v>
                  </c:pt>
                  <c:pt idx="2">
                    <c:v>16.011329400000001</c:v>
                  </c:pt>
                  <c:pt idx="3">
                    <c:v>55.416708</c:v>
                  </c:pt>
                  <c:pt idx="4">
                    <c:v>243.40964049999999</c:v>
                  </c:pt>
                  <c:pt idx="5">
                    <c:v>217.7817336</c:v>
                  </c:pt>
                  <c:pt idx="6">
                    <c:v>277.63384559999997</c:v>
                  </c:pt>
                  <c:pt idx="7">
                    <c:v>47.526950000000006</c:v>
                  </c:pt>
                  <c:pt idx="8">
                    <c:v>89.150830200000001</c:v>
                  </c:pt>
                  <c:pt idx="10">
                    <c:v>12.1605738</c:v>
                  </c:pt>
                  <c:pt idx="11">
                    <c:v>37.856907999999997</c:v>
                  </c:pt>
                  <c:pt idx="12">
                    <c:v>84.175154499999991</c:v>
                  </c:pt>
                  <c:pt idx="13">
                    <c:v>127.73768039999999</c:v>
                  </c:pt>
                  <c:pt idx="14">
                    <c:v>237.10239800000002</c:v>
                  </c:pt>
                  <c:pt idx="15">
                    <c:v>315.10784100000001</c:v>
                  </c:pt>
                  <c:pt idx="16">
                    <c:v>447.99822119999999</c:v>
                  </c:pt>
                  <c:pt idx="17">
                    <c:v>315.93056099999995</c:v>
                  </c:pt>
                  <c:pt idx="18">
                    <c:v>380.49783199999996</c:v>
                  </c:pt>
                  <c:pt idx="20">
                    <c:v>12.1659048</c:v>
                  </c:pt>
                  <c:pt idx="21">
                    <c:v>39.225242399999999</c:v>
                  </c:pt>
                  <c:pt idx="22">
                    <c:v>85.870230300000003</c:v>
                  </c:pt>
                  <c:pt idx="23">
                    <c:v>139.497254</c:v>
                  </c:pt>
                  <c:pt idx="24">
                    <c:v>326.04560699999996</c:v>
                  </c:pt>
                  <c:pt idx="25">
                    <c:v>376.50345600000003</c:v>
                  </c:pt>
                  <c:pt idx="26">
                    <c:v>523.28851340000006</c:v>
                  </c:pt>
                  <c:pt idx="27">
                    <c:v>318.74448000000001</c:v>
                  </c:pt>
                  <c:pt idx="28">
                    <c:v>395.91436290000007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0.15410180000000001</c:v>
                  </c:pt>
                  <c:pt idx="1">
                    <c:v>10.073865400000001</c:v>
                  </c:pt>
                  <c:pt idx="2">
                    <c:v>16.011329400000001</c:v>
                  </c:pt>
                  <c:pt idx="3">
                    <c:v>55.416708</c:v>
                  </c:pt>
                  <c:pt idx="4">
                    <c:v>243.40964049999999</c:v>
                  </c:pt>
                  <c:pt idx="5">
                    <c:v>217.7817336</c:v>
                  </c:pt>
                  <c:pt idx="6">
                    <c:v>277.63384559999997</c:v>
                  </c:pt>
                  <c:pt idx="7">
                    <c:v>47.526950000000006</c:v>
                  </c:pt>
                  <c:pt idx="8">
                    <c:v>89.150830200000001</c:v>
                  </c:pt>
                  <c:pt idx="10">
                    <c:v>12.1605738</c:v>
                  </c:pt>
                  <c:pt idx="11">
                    <c:v>37.856907999999997</c:v>
                  </c:pt>
                  <c:pt idx="12">
                    <c:v>84.175154499999991</c:v>
                  </c:pt>
                  <c:pt idx="13">
                    <c:v>127.73768039999999</c:v>
                  </c:pt>
                  <c:pt idx="14">
                    <c:v>237.10239800000002</c:v>
                  </c:pt>
                  <c:pt idx="15">
                    <c:v>315.10784100000001</c:v>
                  </c:pt>
                  <c:pt idx="16">
                    <c:v>447.99822119999999</c:v>
                  </c:pt>
                  <c:pt idx="17">
                    <c:v>315.93056099999995</c:v>
                  </c:pt>
                  <c:pt idx="18">
                    <c:v>380.49783199999996</c:v>
                  </c:pt>
                  <c:pt idx="20">
                    <c:v>12.1659048</c:v>
                  </c:pt>
                  <c:pt idx="21">
                    <c:v>39.225242399999999</c:v>
                  </c:pt>
                  <c:pt idx="22">
                    <c:v>85.870230300000003</c:v>
                  </c:pt>
                  <c:pt idx="23">
                    <c:v>139.497254</c:v>
                  </c:pt>
                  <c:pt idx="24">
                    <c:v>326.04560699999996</c:v>
                  </c:pt>
                  <c:pt idx="25">
                    <c:v>376.50345600000003</c:v>
                  </c:pt>
                  <c:pt idx="26">
                    <c:v>523.28851340000006</c:v>
                  </c:pt>
                  <c:pt idx="27">
                    <c:v>318.74448000000001</c:v>
                  </c:pt>
                  <c:pt idx="28">
                    <c:v>395.91436290000007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0.254</c:v>
                </c:pt>
                <c:pt idx="1">
                  <c:v>24.251000000000001</c:v>
                </c:pt>
                <c:pt idx="2">
                  <c:v>57.573999999999998</c:v>
                </c:pt>
                <c:pt idx="3">
                  <c:v>198.84</c:v>
                </c:pt>
                <c:pt idx="4">
                  <c:v>1448.0050000000001</c:v>
                </c:pt>
                <c:pt idx="5">
                  <c:v>1541.2719999999999</c:v>
                </c:pt>
                <c:pt idx="6">
                  <c:v>1552.7619999999999</c:v>
                </c:pt>
                <c:pt idx="7">
                  <c:v>115.75</c:v>
                </c:pt>
                <c:pt idx="8">
                  <c:v>196.28100000000001</c:v>
                </c:pt>
                <c:pt idx="10">
                  <c:v>49.817999999999998</c:v>
                </c:pt>
                <c:pt idx="11">
                  <c:v>501.416</c:v>
                </c:pt>
                <c:pt idx="12">
                  <c:v>883.26499999999999</c:v>
                </c:pt>
                <c:pt idx="13">
                  <c:v>1223.5409999999999</c:v>
                </c:pt>
                <c:pt idx="14">
                  <c:v>2619.9160000000002</c:v>
                </c:pt>
                <c:pt idx="15">
                  <c:v>2933.9650000000001</c:v>
                </c:pt>
                <c:pt idx="16">
                  <c:v>4710.8119999999999</c:v>
                </c:pt>
                <c:pt idx="17">
                  <c:v>2044.8579999999999</c:v>
                </c:pt>
                <c:pt idx="18">
                  <c:v>1503.944</c:v>
                </c:pt>
                <c:pt idx="20">
                  <c:v>50.148000000000003</c:v>
                </c:pt>
                <c:pt idx="21">
                  <c:v>527.221</c:v>
                </c:pt>
                <c:pt idx="22">
                  <c:v>944.66700000000003</c:v>
                </c:pt>
                <c:pt idx="23">
                  <c:v>1432.21</c:v>
                </c:pt>
                <c:pt idx="24">
                  <c:v>4030.23</c:v>
                </c:pt>
                <c:pt idx="25">
                  <c:v>4482.1840000000002</c:v>
                </c:pt>
                <c:pt idx="26">
                  <c:v>6244.4930000000004</c:v>
                </c:pt>
                <c:pt idx="27">
                  <c:v>2142.1</c:v>
                </c:pt>
                <c:pt idx="28">
                  <c:v>1708.7370000000001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993408"/>
        <c:axId val="46994944"/>
      </c:barChart>
      <c:catAx>
        <c:axId val="469934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994944"/>
        <c:crosses val="autoZero"/>
        <c:auto val="1"/>
        <c:lblAlgn val="ctr"/>
        <c:lblOffset val="100"/>
        <c:noMultiLvlLbl val="0"/>
      </c:catAx>
      <c:valAx>
        <c:axId val="46994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69934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117.13</c:v>
                </c:pt>
                <c:pt idx="1">
                  <c:v>4123.7560000000003</c:v>
                </c:pt>
                <c:pt idx="2">
                  <c:v>855.13499999999999</c:v>
                </c:pt>
                <c:pt idx="3">
                  <c:v>2213.884</c:v>
                </c:pt>
                <c:pt idx="4">
                  <c:v>1598.1599999999999</c:v>
                </c:pt>
                <c:pt idx="5">
                  <c:v>683.61800000000005</c:v>
                </c:pt>
                <c:pt idx="6">
                  <c:v>2.3E-2</c:v>
                </c:pt>
                <c:pt idx="7">
                  <c:v>1614.5260000000001</c:v>
                </c:pt>
                <c:pt idx="8">
                  <c:v>7605.835</c:v>
                </c:pt>
                <c:pt idx="9">
                  <c:v>7487.375</c:v>
                </c:pt>
                <c:pt idx="10">
                  <c:v>3584.1550000000002</c:v>
                </c:pt>
                <c:pt idx="11">
                  <c:v>9242.4510000000009</c:v>
                </c:pt>
                <c:pt idx="12">
                  <c:v>11349.578000000001</c:v>
                </c:pt>
                <c:pt idx="13">
                  <c:v>1430.7469999999998</c:v>
                </c:pt>
                <c:pt idx="14">
                  <c:v>11662.627999999999</c:v>
                </c:pt>
                <c:pt idx="15">
                  <c:v>10154.85</c:v>
                </c:pt>
                <c:pt idx="16">
                  <c:v>1694.64</c:v>
                </c:pt>
                <c:pt idx="17">
                  <c:v>3217.19</c:v>
                </c:pt>
                <c:pt idx="18">
                  <c:v>15446.957999999999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628288"/>
        <c:axId val="47617920"/>
      </c:barChart>
      <c:valAx>
        <c:axId val="47617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628288"/>
        <c:crosses val="max"/>
        <c:crossBetween val="between"/>
      </c:valAx>
      <c:catAx>
        <c:axId val="47628288"/>
        <c:scaling>
          <c:orientation val="maxMin"/>
        </c:scaling>
        <c:delete val="0"/>
        <c:axPos val="l"/>
        <c:majorTickMark val="out"/>
        <c:minorTickMark val="none"/>
        <c:tickLblPos val="nextTo"/>
        <c:crossAx val="476179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117.13</c:v>
                </c:pt>
                <c:pt idx="1">
                  <c:v>4123.7560000000003</c:v>
                </c:pt>
                <c:pt idx="2">
                  <c:v>855.13499999999999</c:v>
                </c:pt>
                <c:pt idx="3">
                  <c:v>2213.884</c:v>
                </c:pt>
                <c:pt idx="4">
                  <c:v>1598.1599999999999</c:v>
                </c:pt>
                <c:pt idx="5">
                  <c:v>683.61800000000005</c:v>
                </c:pt>
                <c:pt idx="6">
                  <c:v>2.3E-2</c:v>
                </c:pt>
                <c:pt idx="7">
                  <c:v>1614.5260000000001</c:v>
                </c:pt>
                <c:pt idx="8">
                  <c:v>7605.835</c:v>
                </c:pt>
                <c:pt idx="9">
                  <c:v>7487.375</c:v>
                </c:pt>
                <c:pt idx="10">
                  <c:v>3584.1550000000002</c:v>
                </c:pt>
                <c:pt idx="11">
                  <c:v>9242.4510000000009</c:v>
                </c:pt>
                <c:pt idx="12">
                  <c:v>11349.578000000001</c:v>
                </c:pt>
                <c:pt idx="13">
                  <c:v>1430.7469999999998</c:v>
                </c:pt>
                <c:pt idx="14">
                  <c:v>11662.627999999999</c:v>
                </c:pt>
                <c:pt idx="15">
                  <c:v>10154.85</c:v>
                </c:pt>
                <c:pt idx="16">
                  <c:v>1694.64</c:v>
                </c:pt>
                <c:pt idx="17">
                  <c:v>3217.19</c:v>
                </c:pt>
                <c:pt idx="18">
                  <c:v>15446.957999999999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281280"/>
        <c:axId val="47275008"/>
      </c:barChart>
      <c:valAx>
        <c:axId val="47275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281280"/>
        <c:crosses val="max"/>
        <c:crossBetween val="between"/>
      </c:valAx>
      <c:catAx>
        <c:axId val="47281280"/>
        <c:scaling>
          <c:orientation val="maxMin"/>
        </c:scaling>
        <c:delete val="0"/>
        <c:axPos val="l"/>
        <c:majorTickMark val="out"/>
        <c:minorTickMark val="none"/>
        <c:tickLblPos val="nextTo"/>
        <c:crossAx val="47275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4.18</c:v>
                </c:pt>
                <c:pt idx="1">
                  <c:v>260.28899999999999</c:v>
                </c:pt>
                <c:pt idx="2">
                  <c:v>201.69</c:v>
                </c:pt>
                <c:pt idx="3">
                  <c:v>305.67899999999997</c:v>
                </c:pt>
                <c:pt idx="4">
                  <c:v>23.302</c:v>
                </c:pt>
                <c:pt idx="5">
                  <c:v>23.89</c:v>
                </c:pt>
                <c:pt idx="6">
                  <c:v>6.069</c:v>
                </c:pt>
                <c:pt idx="8">
                  <c:v>0</c:v>
                </c:pt>
                <c:pt idx="9">
                  <c:v>128.63999999999999</c:v>
                </c:pt>
                <c:pt idx="10">
                  <c:v>320.30700000000002</c:v>
                </c:pt>
                <c:pt idx="11">
                  <c:v>643.42100000000005</c:v>
                </c:pt>
                <c:pt idx="12">
                  <c:v>272.47899999999998</c:v>
                </c:pt>
                <c:pt idx="13">
                  <c:v>116.26900000000001</c:v>
                </c:pt>
                <c:pt idx="14">
                  <c:v>179.19499999999999</c:v>
                </c:pt>
                <c:pt idx="16">
                  <c:v>4.18</c:v>
                </c:pt>
                <c:pt idx="17">
                  <c:v>388.92899999999997</c:v>
                </c:pt>
                <c:pt idx="18">
                  <c:v>521.99800000000005</c:v>
                </c:pt>
                <c:pt idx="19">
                  <c:v>949.09900000000005</c:v>
                </c:pt>
                <c:pt idx="20">
                  <c:v>295.78199999999998</c:v>
                </c:pt>
                <c:pt idx="21">
                  <c:v>140.15799999999999</c:v>
                </c:pt>
                <c:pt idx="22">
                  <c:v>185.26499999999999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18.827395599999999</c:v>
                  </c:pt>
                  <c:pt idx="1">
                    <c:v>700.76532020000002</c:v>
                  </c:pt>
                  <c:pt idx="2">
                    <c:v>697.33713949125899</c:v>
                  </c:pt>
                  <c:pt idx="3">
                    <c:v>529.50291414117532</c:v>
                  </c:pt>
                  <c:pt idx="4">
                    <c:v>127.6996032</c:v>
                  </c:pt>
                  <c:pt idx="5">
                    <c:v>105.91210199999999</c:v>
                  </c:pt>
                  <c:pt idx="6">
                    <c:v>37.40756494748787</c:v>
                  </c:pt>
                  <c:pt idx="8">
                    <c:v>310.90113600000001</c:v>
                  </c:pt>
                  <c:pt idx="9">
                    <c:v>2582.7814272000005</c:v>
                  </c:pt>
                  <c:pt idx="10">
                    <c:v>2352.6306668303619</c:v>
                  </c:pt>
                  <c:pt idx="11">
                    <c:v>1150.272739306366</c:v>
                  </c:pt>
                  <c:pt idx="12">
                    <c:v>1196.406281</c:v>
                  </c:pt>
                  <c:pt idx="13">
                    <c:v>413.04413159999996</c:v>
                  </c:pt>
                  <c:pt idx="14">
                    <c:v>252.28016548012641</c:v>
                  </c:pt>
                  <c:pt idx="16">
                    <c:v>311.53254719999995</c:v>
                  </c:pt>
                  <c:pt idx="17">
                    <c:v>2624.3862547999997</c:v>
                  </c:pt>
                  <c:pt idx="18">
                    <c:v>2474.2887443941408</c:v>
                  </c:pt>
                  <c:pt idx="19">
                    <c:v>1275.6508410389388</c:v>
                  </c:pt>
                  <c:pt idx="20">
                    <c:v>1203.9973680000001</c:v>
                  </c:pt>
                  <c:pt idx="21">
                    <c:v>425.78400479999999</c:v>
                  </c:pt>
                  <c:pt idx="22">
                    <c:v>255.60503441632608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18.827395599999999</c:v>
                  </c:pt>
                  <c:pt idx="1">
                    <c:v>700.76532020000002</c:v>
                  </c:pt>
                  <c:pt idx="2">
                    <c:v>697.33713949125899</c:v>
                  </c:pt>
                  <c:pt idx="3">
                    <c:v>529.50291414117532</c:v>
                  </c:pt>
                  <c:pt idx="4">
                    <c:v>127.6996032</c:v>
                  </c:pt>
                  <c:pt idx="5">
                    <c:v>105.91210199999999</c:v>
                  </c:pt>
                  <c:pt idx="6">
                    <c:v>37.40756494748787</c:v>
                  </c:pt>
                  <c:pt idx="8">
                    <c:v>310.90113600000001</c:v>
                  </c:pt>
                  <c:pt idx="9">
                    <c:v>2582.7814272000005</c:v>
                  </c:pt>
                  <c:pt idx="10">
                    <c:v>2352.6306668303619</c:v>
                  </c:pt>
                  <c:pt idx="11">
                    <c:v>1150.272739306366</c:v>
                  </c:pt>
                  <c:pt idx="12">
                    <c:v>1196.406281</c:v>
                  </c:pt>
                  <c:pt idx="13">
                    <c:v>413.04413159999996</c:v>
                  </c:pt>
                  <c:pt idx="14">
                    <c:v>252.28016548012641</c:v>
                  </c:pt>
                  <c:pt idx="16">
                    <c:v>311.53254719999995</c:v>
                  </c:pt>
                  <c:pt idx="17">
                    <c:v>2624.3862547999997</c:v>
                  </c:pt>
                  <c:pt idx="18">
                    <c:v>2474.2887443941408</c:v>
                  </c:pt>
                  <c:pt idx="19">
                    <c:v>1275.6508410389388</c:v>
                  </c:pt>
                  <c:pt idx="20">
                    <c:v>1203.9973680000001</c:v>
                  </c:pt>
                  <c:pt idx="21">
                    <c:v>425.78400479999999</c:v>
                  </c:pt>
                  <c:pt idx="22">
                    <c:v>255.60503441632608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25.724</c:v>
                </c:pt>
                <c:pt idx="1">
                  <c:v>1423.741</c:v>
                </c:pt>
                <c:pt idx="2">
                  <c:v>4237.924</c:v>
                </c:pt>
                <c:pt idx="3">
                  <c:v>3941.1390000000001</c:v>
                </c:pt>
                <c:pt idx="4">
                  <c:v>511.61700000000002</c:v>
                </c:pt>
                <c:pt idx="5">
                  <c:v>187.19</c:v>
                </c:pt>
                <c:pt idx="6">
                  <c:v>58.198</c:v>
                </c:pt>
                <c:pt idx="8">
                  <c:v>713.07600000000002</c:v>
                </c:pt>
                <c:pt idx="9">
                  <c:v>20695.364000000001</c:v>
                </c:pt>
                <c:pt idx="10">
                  <c:v>37356.258000000002</c:v>
                </c:pt>
                <c:pt idx="11">
                  <c:v>11111.228999999999</c:v>
                </c:pt>
                <c:pt idx="12">
                  <c:v>6654.0950000000003</c:v>
                </c:pt>
                <c:pt idx="13">
                  <c:v>3341.7809999999999</c:v>
                </c:pt>
                <c:pt idx="14">
                  <c:v>1417.605</c:v>
                </c:pt>
                <c:pt idx="16">
                  <c:v>740.33399999999995</c:v>
                </c:pt>
                <c:pt idx="17">
                  <c:v>22109.403999999999</c:v>
                </c:pt>
                <c:pt idx="18">
                  <c:v>41675.127</c:v>
                </c:pt>
                <c:pt idx="19">
                  <c:v>15069.239</c:v>
                </c:pt>
                <c:pt idx="20">
                  <c:v>7166.6509999999998</c:v>
                </c:pt>
                <c:pt idx="21">
                  <c:v>3536.4119999999998</c:v>
                </c:pt>
                <c:pt idx="22">
                  <c:v>1484.442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690112"/>
        <c:axId val="47691648"/>
      </c:barChart>
      <c:catAx>
        <c:axId val="476901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691648"/>
        <c:crosses val="autoZero"/>
        <c:auto val="1"/>
        <c:lblAlgn val="ctr"/>
        <c:lblOffset val="100"/>
        <c:noMultiLvlLbl val="0"/>
      </c:catAx>
      <c:valAx>
        <c:axId val="47691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6901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3085.8239381461217</c:v>
                </c:pt>
                <c:pt idx="1">
                  <c:v>94158.151240498482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4.18</c:v>
                </c:pt>
                <c:pt idx="1">
                  <c:v>260.28899999999999</c:v>
                </c:pt>
                <c:pt idx="2">
                  <c:v>201.69</c:v>
                </c:pt>
                <c:pt idx="3">
                  <c:v>305.67899999999997</c:v>
                </c:pt>
                <c:pt idx="4">
                  <c:v>23.302</c:v>
                </c:pt>
                <c:pt idx="5">
                  <c:v>23.89</c:v>
                </c:pt>
                <c:pt idx="6">
                  <c:v>6.069</c:v>
                </c:pt>
                <c:pt idx="8">
                  <c:v>0</c:v>
                </c:pt>
                <c:pt idx="9">
                  <c:v>128.63999999999999</c:v>
                </c:pt>
                <c:pt idx="10">
                  <c:v>320.30700000000002</c:v>
                </c:pt>
                <c:pt idx="11">
                  <c:v>643.42100000000005</c:v>
                </c:pt>
                <c:pt idx="12">
                  <c:v>272.47899999999998</c:v>
                </c:pt>
                <c:pt idx="13">
                  <c:v>116.26900000000001</c:v>
                </c:pt>
                <c:pt idx="14">
                  <c:v>179.19499999999999</c:v>
                </c:pt>
                <c:pt idx="16">
                  <c:v>4.18</c:v>
                </c:pt>
                <c:pt idx="17">
                  <c:v>388.92899999999997</c:v>
                </c:pt>
                <c:pt idx="18">
                  <c:v>521.99800000000005</c:v>
                </c:pt>
                <c:pt idx="19">
                  <c:v>949.09900000000005</c:v>
                </c:pt>
                <c:pt idx="20">
                  <c:v>295.78199999999998</c:v>
                </c:pt>
                <c:pt idx="21">
                  <c:v>140.15799999999999</c:v>
                </c:pt>
                <c:pt idx="22">
                  <c:v>185.26499999999999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18.827395599999999</c:v>
                  </c:pt>
                  <c:pt idx="1">
                    <c:v>700.76532020000002</c:v>
                  </c:pt>
                  <c:pt idx="2">
                    <c:v>697.33713949125899</c:v>
                  </c:pt>
                  <c:pt idx="3">
                    <c:v>529.50291414117532</c:v>
                  </c:pt>
                  <c:pt idx="4">
                    <c:v>127.6996032</c:v>
                  </c:pt>
                  <c:pt idx="5">
                    <c:v>105.91210199999999</c:v>
                  </c:pt>
                  <c:pt idx="6">
                    <c:v>37.40756494748787</c:v>
                  </c:pt>
                  <c:pt idx="8">
                    <c:v>310.90113600000001</c:v>
                  </c:pt>
                  <c:pt idx="9">
                    <c:v>2582.7814272000005</c:v>
                  </c:pt>
                  <c:pt idx="10">
                    <c:v>2352.6306668303619</c:v>
                  </c:pt>
                  <c:pt idx="11">
                    <c:v>1150.272739306366</c:v>
                  </c:pt>
                  <c:pt idx="12">
                    <c:v>1196.406281</c:v>
                  </c:pt>
                  <c:pt idx="13">
                    <c:v>413.04413159999996</c:v>
                  </c:pt>
                  <c:pt idx="14">
                    <c:v>252.28016548012641</c:v>
                  </c:pt>
                  <c:pt idx="16">
                    <c:v>311.53254719999995</c:v>
                  </c:pt>
                  <c:pt idx="17">
                    <c:v>2624.3862547999997</c:v>
                  </c:pt>
                  <c:pt idx="18">
                    <c:v>2474.2887443941408</c:v>
                  </c:pt>
                  <c:pt idx="19">
                    <c:v>1275.6508410389388</c:v>
                  </c:pt>
                  <c:pt idx="20">
                    <c:v>1203.9973680000001</c:v>
                  </c:pt>
                  <c:pt idx="21">
                    <c:v>425.78400479999999</c:v>
                  </c:pt>
                  <c:pt idx="22">
                    <c:v>255.60503441632608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18.827395599999999</c:v>
                  </c:pt>
                  <c:pt idx="1">
                    <c:v>700.76532020000002</c:v>
                  </c:pt>
                  <c:pt idx="2">
                    <c:v>697.33713949125899</c:v>
                  </c:pt>
                  <c:pt idx="3">
                    <c:v>529.50291414117532</c:v>
                  </c:pt>
                  <c:pt idx="4">
                    <c:v>127.6996032</c:v>
                  </c:pt>
                  <c:pt idx="5">
                    <c:v>105.91210199999999</c:v>
                  </c:pt>
                  <c:pt idx="6">
                    <c:v>37.40756494748787</c:v>
                  </c:pt>
                  <c:pt idx="8">
                    <c:v>310.90113600000001</c:v>
                  </c:pt>
                  <c:pt idx="9">
                    <c:v>2582.7814272000005</c:v>
                  </c:pt>
                  <c:pt idx="10">
                    <c:v>2352.6306668303619</c:v>
                  </c:pt>
                  <c:pt idx="11">
                    <c:v>1150.272739306366</c:v>
                  </c:pt>
                  <c:pt idx="12">
                    <c:v>1196.406281</c:v>
                  </c:pt>
                  <c:pt idx="13">
                    <c:v>413.04413159999996</c:v>
                  </c:pt>
                  <c:pt idx="14">
                    <c:v>252.28016548012641</c:v>
                  </c:pt>
                  <c:pt idx="16">
                    <c:v>311.53254719999995</c:v>
                  </c:pt>
                  <c:pt idx="17">
                    <c:v>2624.3862547999997</c:v>
                  </c:pt>
                  <c:pt idx="18">
                    <c:v>2474.2887443941408</c:v>
                  </c:pt>
                  <c:pt idx="19">
                    <c:v>1275.6508410389388</c:v>
                  </c:pt>
                  <c:pt idx="20">
                    <c:v>1203.9973680000001</c:v>
                  </c:pt>
                  <c:pt idx="21">
                    <c:v>425.78400479999999</c:v>
                  </c:pt>
                  <c:pt idx="22">
                    <c:v>255.60503441632608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25.724</c:v>
                </c:pt>
                <c:pt idx="1">
                  <c:v>1423.741</c:v>
                </c:pt>
                <c:pt idx="2">
                  <c:v>4237.924</c:v>
                </c:pt>
                <c:pt idx="3">
                  <c:v>3941.1390000000001</c:v>
                </c:pt>
                <c:pt idx="4">
                  <c:v>511.61700000000002</c:v>
                </c:pt>
                <c:pt idx="5">
                  <c:v>187.19</c:v>
                </c:pt>
                <c:pt idx="6">
                  <c:v>58.198</c:v>
                </c:pt>
                <c:pt idx="8">
                  <c:v>713.07600000000002</c:v>
                </c:pt>
                <c:pt idx="9">
                  <c:v>20695.364000000001</c:v>
                </c:pt>
                <c:pt idx="10">
                  <c:v>37356.258000000002</c:v>
                </c:pt>
                <c:pt idx="11">
                  <c:v>11111.228999999999</c:v>
                </c:pt>
                <c:pt idx="12">
                  <c:v>6654.0950000000003</c:v>
                </c:pt>
                <c:pt idx="13">
                  <c:v>3341.7809999999999</c:v>
                </c:pt>
                <c:pt idx="14">
                  <c:v>1417.605</c:v>
                </c:pt>
                <c:pt idx="16">
                  <c:v>740.33399999999995</c:v>
                </c:pt>
                <c:pt idx="17">
                  <c:v>22109.403999999999</c:v>
                </c:pt>
                <c:pt idx="18">
                  <c:v>41675.127</c:v>
                </c:pt>
                <c:pt idx="19">
                  <c:v>15069.239</c:v>
                </c:pt>
                <c:pt idx="20">
                  <c:v>7166.6509999999998</c:v>
                </c:pt>
                <c:pt idx="21">
                  <c:v>3536.4119999999998</c:v>
                </c:pt>
                <c:pt idx="22">
                  <c:v>1484.442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452160"/>
        <c:axId val="47453696"/>
      </c:barChart>
      <c:catAx>
        <c:axId val="474521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453696"/>
        <c:crosses val="autoZero"/>
        <c:auto val="1"/>
        <c:lblAlgn val="ctr"/>
        <c:lblOffset val="100"/>
        <c:noMultiLvlLbl val="0"/>
      </c:catAx>
      <c:valAx>
        <c:axId val="47453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4521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0.81399999999999995</c:v>
                </c:pt>
                <c:pt idx="1">
                  <c:v>97.67</c:v>
                </c:pt>
                <c:pt idx="2">
                  <c:v>321.642</c:v>
                </c:pt>
                <c:pt idx="3">
                  <c:v>33.302</c:v>
                </c:pt>
                <c:pt idx="4">
                  <c:v>180.298</c:v>
                </c:pt>
                <c:pt idx="5">
                  <c:v>157.708</c:v>
                </c:pt>
                <c:pt idx="6">
                  <c:v>32.305999999999997</c:v>
                </c:pt>
                <c:pt idx="7">
                  <c:v>1.3580000000000001</c:v>
                </c:pt>
                <c:pt idx="8">
                  <c:v>2E-3</c:v>
                </c:pt>
                <c:pt idx="10">
                  <c:v>87.528000000000006</c:v>
                </c:pt>
                <c:pt idx="11">
                  <c:v>349.12</c:v>
                </c:pt>
                <c:pt idx="12">
                  <c:v>531.82899999999995</c:v>
                </c:pt>
                <c:pt idx="13">
                  <c:v>427.85</c:v>
                </c:pt>
                <c:pt idx="14">
                  <c:v>210.80600000000001</c:v>
                </c:pt>
                <c:pt idx="15">
                  <c:v>37.950000000000003</c:v>
                </c:pt>
                <c:pt idx="16">
                  <c:v>14.628</c:v>
                </c:pt>
                <c:pt idx="17">
                  <c:v>0.58799999999999997</c:v>
                </c:pt>
                <c:pt idx="18">
                  <c:v>1.2E-2</c:v>
                </c:pt>
                <c:pt idx="20">
                  <c:v>88.341999999999999</c:v>
                </c:pt>
                <c:pt idx="21">
                  <c:v>446.78899999999999</c:v>
                </c:pt>
                <c:pt idx="22">
                  <c:v>853.471</c:v>
                </c:pt>
                <c:pt idx="23">
                  <c:v>461.15199999999999</c:v>
                </c:pt>
                <c:pt idx="24">
                  <c:v>391.10399999999998</c:v>
                </c:pt>
                <c:pt idx="25">
                  <c:v>195.65700000000001</c:v>
                </c:pt>
                <c:pt idx="26">
                  <c:v>46.933999999999997</c:v>
                </c:pt>
                <c:pt idx="27">
                  <c:v>1.946</c:v>
                </c:pt>
                <c:pt idx="28">
                  <c:v>1.4E-2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34.444296000000001</c:v>
                  </c:pt>
                  <c:pt idx="1">
                    <c:v>675.39143519999993</c:v>
                  </c:pt>
                  <c:pt idx="2">
                    <c:v>279.7062598</c:v>
                  </c:pt>
                  <c:pt idx="3">
                    <c:v>374.40660750000001</c:v>
                  </c:pt>
                  <c:pt idx="4">
                    <c:v>610.67484960000002</c:v>
                  </c:pt>
                  <c:pt idx="5">
                    <c:v>219.55538159999998</c:v>
                  </c:pt>
                  <c:pt idx="6">
                    <c:v>150.275745</c:v>
                  </c:pt>
                  <c:pt idx="7">
                    <c:v>12.0796247</c:v>
                  </c:pt>
                  <c:pt idx="8">
                    <c:v>12.514063200000001</c:v>
                  </c:pt>
                  <c:pt idx="10">
                    <c:v>1810.5125082</c:v>
                  </c:pt>
                  <c:pt idx="11">
                    <c:v>2408.2732618000005</c:v>
                  </c:pt>
                  <c:pt idx="12">
                    <c:v>1460.7646027999999</c:v>
                  </c:pt>
                  <c:pt idx="13">
                    <c:v>797.4247206</c:v>
                  </c:pt>
                  <c:pt idx="14">
                    <c:v>597.38660799999991</c:v>
                  </c:pt>
                  <c:pt idx="15">
                    <c:v>352.73349100000007</c:v>
                  </c:pt>
                  <c:pt idx="16">
                    <c:v>224.81589819999996</c:v>
                  </c:pt>
                  <c:pt idx="17">
                    <c:v>69.496044599999991</c:v>
                  </c:pt>
                  <c:pt idx="18">
                    <c:v>43.937295000000006</c:v>
                  </c:pt>
                  <c:pt idx="20">
                    <c:v>1812.3763044</c:v>
                  </c:pt>
                  <c:pt idx="21">
                    <c:v>2485.6647305000001</c:v>
                  </c:pt>
                  <c:pt idx="22">
                    <c:v>1489.5625990000001</c:v>
                  </c:pt>
                  <c:pt idx="23">
                    <c:v>879.07831620000002</c:v>
                  </c:pt>
                  <c:pt idx="24">
                    <c:v>817.90770420000001</c:v>
                  </c:pt>
                  <c:pt idx="25">
                    <c:v>406.75438890000004</c:v>
                  </c:pt>
                  <c:pt idx="26">
                    <c:v>267.7335799</c:v>
                  </c:pt>
                  <c:pt idx="27">
                    <c:v>70.141002200000003</c:v>
                  </c:pt>
                  <c:pt idx="28">
                    <c:v>46.122596100000003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34.444296000000001</c:v>
                  </c:pt>
                  <c:pt idx="1">
                    <c:v>675.39143519999993</c:v>
                  </c:pt>
                  <c:pt idx="2">
                    <c:v>279.7062598</c:v>
                  </c:pt>
                  <c:pt idx="3">
                    <c:v>374.40660750000001</c:v>
                  </c:pt>
                  <c:pt idx="4">
                    <c:v>610.67484960000002</c:v>
                  </c:pt>
                  <c:pt idx="5">
                    <c:v>219.55538159999998</c:v>
                  </c:pt>
                  <c:pt idx="6">
                    <c:v>150.275745</c:v>
                  </c:pt>
                  <c:pt idx="7">
                    <c:v>12.0796247</c:v>
                  </c:pt>
                  <c:pt idx="8">
                    <c:v>12.514063200000001</c:v>
                  </c:pt>
                  <c:pt idx="10">
                    <c:v>1810.5125082</c:v>
                  </c:pt>
                  <c:pt idx="11">
                    <c:v>2408.2732618000005</c:v>
                  </c:pt>
                  <c:pt idx="12">
                    <c:v>1460.7646027999999</c:v>
                  </c:pt>
                  <c:pt idx="13">
                    <c:v>797.4247206</c:v>
                  </c:pt>
                  <c:pt idx="14">
                    <c:v>597.38660799999991</c:v>
                  </c:pt>
                  <c:pt idx="15">
                    <c:v>352.73349100000007</c:v>
                  </c:pt>
                  <c:pt idx="16">
                    <c:v>224.81589819999996</c:v>
                  </c:pt>
                  <c:pt idx="17">
                    <c:v>69.496044599999991</c:v>
                  </c:pt>
                  <c:pt idx="18">
                    <c:v>43.937295000000006</c:v>
                  </c:pt>
                  <c:pt idx="20">
                    <c:v>1812.3763044</c:v>
                  </c:pt>
                  <c:pt idx="21">
                    <c:v>2485.6647305000001</c:v>
                  </c:pt>
                  <c:pt idx="22">
                    <c:v>1489.5625990000001</c:v>
                  </c:pt>
                  <c:pt idx="23">
                    <c:v>879.07831620000002</c:v>
                  </c:pt>
                  <c:pt idx="24">
                    <c:v>817.90770420000001</c:v>
                  </c:pt>
                  <c:pt idx="25">
                    <c:v>406.75438890000004</c:v>
                  </c:pt>
                  <c:pt idx="26">
                    <c:v>267.7335799</c:v>
                  </c:pt>
                  <c:pt idx="27">
                    <c:v>70.141002200000003</c:v>
                  </c:pt>
                  <c:pt idx="28">
                    <c:v>46.122596100000003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53.685000000000002</c:v>
                </c:pt>
                <c:pt idx="1">
                  <c:v>1821.444</c:v>
                </c:pt>
                <c:pt idx="2">
                  <c:v>1126.9390000000001</c:v>
                </c:pt>
                <c:pt idx="3">
                  <c:v>1221.5550000000001</c:v>
                </c:pt>
                <c:pt idx="4">
                  <c:v>3617.7420000000002</c:v>
                </c:pt>
                <c:pt idx="5">
                  <c:v>1604.9369999999999</c:v>
                </c:pt>
                <c:pt idx="6">
                  <c:v>880.35</c:v>
                </c:pt>
                <c:pt idx="7">
                  <c:v>31.109000000000002</c:v>
                </c:pt>
                <c:pt idx="8">
                  <c:v>27.771999999999998</c:v>
                </c:pt>
                <c:pt idx="10">
                  <c:v>7757.1229999999996</c:v>
                </c:pt>
                <c:pt idx="11">
                  <c:v>35467.942000000003</c:v>
                </c:pt>
                <c:pt idx="12">
                  <c:v>16248.772000000001</c:v>
                </c:pt>
                <c:pt idx="13">
                  <c:v>8153.6270000000004</c:v>
                </c:pt>
                <c:pt idx="14">
                  <c:v>7069.6639999999998</c:v>
                </c:pt>
                <c:pt idx="15">
                  <c:v>3424.5970000000002</c:v>
                </c:pt>
                <c:pt idx="16">
                  <c:v>2495.1819999999998</c:v>
                </c:pt>
                <c:pt idx="17">
                  <c:v>496.04599999999999</c:v>
                </c:pt>
                <c:pt idx="18">
                  <c:v>176.45500000000001</c:v>
                </c:pt>
                <c:pt idx="20">
                  <c:v>7825.4589999999998</c:v>
                </c:pt>
                <c:pt idx="21">
                  <c:v>37378.417000000001</c:v>
                </c:pt>
                <c:pt idx="22">
                  <c:v>17442.185000000001</c:v>
                </c:pt>
                <c:pt idx="23">
                  <c:v>9442.3019999999997</c:v>
                </c:pt>
                <c:pt idx="24">
                  <c:v>10567.282999999999</c:v>
                </c:pt>
                <c:pt idx="25">
                  <c:v>5040.3270000000002</c:v>
                </c:pt>
                <c:pt idx="26">
                  <c:v>3359.2669999999998</c:v>
                </c:pt>
                <c:pt idx="27">
                  <c:v>521.10699999999997</c:v>
                </c:pt>
                <c:pt idx="28">
                  <c:v>205.26300000000001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020864"/>
        <c:axId val="48022656"/>
      </c:barChart>
      <c:catAx>
        <c:axId val="48020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022656"/>
        <c:crosses val="autoZero"/>
        <c:auto val="1"/>
        <c:lblAlgn val="ctr"/>
        <c:lblOffset val="100"/>
        <c:noMultiLvlLbl val="0"/>
      </c:catAx>
      <c:valAx>
        <c:axId val="48022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0208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0.81399999999999995</c:v>
                </c:pt>
                <c:pt idx="1">
                  <c:v>97.67</c:v>
                </c:pt>
                <c:pt idx="2">
                  <c:v>321.642</c:v>
                </c:pt>
                <c:pt idx="3">
                  <c:v>33.302</c:v>
                </c:pt>
                <c:pt idx="4">
                  <c:v>180.298</c:v>
                </c:pt>
                <c:pt idx="5">
                  <c:v>157.708</c:v>
                </c:pt>
                <c:pt idx="6">
                  <c:v>32.305999999999997</c:v>
                </c:pt>
                <c:pt idx="7">
                  <c:v>1.3580000000000001</c:v>
                </c:pt>
                <c:pt idx="8">
                  <c:v>2E-3</c:v>
                </c:pt>
                <c:pt idx="10">
                  <c:v>87.528000000000006</c:v>
                </c:pt>
                <c:pt idx="11">
                  <c:v>349.12</c:v>
                </c:pt>
                <c:pt idx="12">
                  <c:v>531.82899999999995</c:v>
                </c:pt>
                <c:pt idx="13">
                  <c:v>427.85</c:v>
                </c:pt>
                <c:pt idx="14">
                  <c:v>210.80600000000001</c:v>
                </c:pt>
                <c:pt idx="15">
                  <c:v>37.950000000000003</c:v>
                </c:pt>
                <c:pt idx="16">
                  <c:v>14.628</c:v>
                </c:pt>
                <c:pt idx="17">
                  <c:v>0.58799999999999997</c:v>
                </c:pt>
                <c:pt idx="18">
                  <c:v>1.2E-2</c:v>
                </c:pt>
                <c:pt idx="20">
                  <c:v>88.341999999999999</c:v>
                </c:pt>
                <c:pt idx="21">
                  <c:v>446.78899999999999</c:v>
                </c:pt>
                <c:pt idx="22">
                  <c:v>853.471</c:v>
                </c:pt>
                <c:pt idx="23">
                  <c:v>461.15199999999999</c:v>
                </c:pt>
                <c:pt idx="24">
                  <c:v>391.10399999999998</c:v>
                </c:pt>
                <c:pt idx="25">
                  <c:v>195.65700000000001</c:v>
                </c:pt>
                <c:pt idx="26">
                  <c:v>46.933999999999997</c:v>
                </c:pt>
                <c:pt idx="27">
                  <c:v>1.946</c:v>
                </c:pt>
                <c:pt idx="28">
                  <c:v>1.4E-2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34.444296000000001</c:v>
                  </c:pt>
                  <c:pt idx="1">
                    <c:v>675.39143519999993</c:v>
                  </c:pt>
                  <c:pt idx="2">
                    <c:v>279.7062598</c:v>
                  </c:pt>
                  <c:pt idx="3">
                    <c:v>374.40660750000001</c:v>
                  </c:pt>
                  <c:pt idx="4">
                    <c:v>610.67484960000002</c:v>
                  </c:pt>
                  <c:pt idx="5">
                    <c:v>219.55538159999998</c:v>
                  </c:pt>
                  <c:pt idx="6">
                    <c:v>150.275745</c:v>
                  </c:pt>
                  <c:pt idx="7">
                    <c:v>12.0796247</c:v>
                  </c:pt>
                  <c:pt idx="8">
                    <c:v>12.514063200000001</c:v>
                  </c:pt>
                  <c:pt idx="10">
                    <c:v>1810.5125082</c:v>
                  </c:pt>
                  <c:pt idx="11">
                    <c:v>2408.2732618000005</c:v>
                  </c:pt>
                  <c:pt idx="12">
                    <c:v>1460.7646027999999</c:v>
                  </c:pt>
                  <c:pt idx="13">
                    <c:v>797.4247206</c:v>
                  </c:pt>
                  <c:pt idx="14">
                    <c:v>597.38660799999991</c:v>
                  </c:pt>
                  <c:pt idx="15">
                    <c:v>352.73349100000007</c:v>
                  </c:pt>
                  <c:pt idx="16">
                    <c:v>224.81589819999996</c:v>
                  </c:pt>
                  <c:pt idx="17">
                    <c:v>69.496044599999991</c:v>
                  </c:pt>
                  <c:pt idx="18">
                    <c:v>43.937295000000006</c:v>
                  </c:pt>
                  <c:pt idx="20">
                    <c:v>1812.3763044</c:v>
                  </c:pt>
                  <c:pt idx="21">
                    <c:v>2485.6647305000001</c:v>
                  </c:pt>
                  <c:pt idx="22">
                    <c:v>1489.5625990000001</c:v>
                  </c:pt>
                  <c:pt idx="23">
                    <c:v>879.07831620000002</c:v>
                  </c:pt>
                  <c:pt idx="24">
                    <c:v>817.90770420000001</c:v>
                  </c:pt>
                  <c:pt idx="25">
                    <c:v>406.75438890000004</c:v>
                  </c:pt>
                  <c:pt idx="26">
                    <c:v>267.7335799</c:v>
                  </c:pt>
                  <c:pt idx="27">
                    <c:v>70.141002200000003</c:v>
                  </c:pt>
                  <c:pt idx="28">
                    <c:v>46.122596100000003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34.444296000000001</c:v>
                  </c:pt>
                  <c:pt idx="1">
                    <c:v>675.39143519999993</c:v>
                  </c:pt>
                  <c:pt idx="2">
                    <c:v>279.7062598</c:v>
                  </c:pt>
                  <c:pt idx="3">
                    <c:v>374.40660750000001</c:v>
                  </c:pt>
                  <c:pt idx="4">
                    <c:v>610.67484960000002</c:v>
                  </c:pt>
                  <c:pt idx="5">
                    <c:v>219.55538159999998</c:v>
                  </c:pt>
                  <c:pt idx="6">
                    <c:v>150.275745</c:v>
                  </c:pt>
                  <c:pt idx="7">
                    <c:v>12.0796247</c:v>
                  </c:pt>
                  <c:pt idx="8">
                    <c:v>12.514063200000001</c:v>
                  </c:pt>
                  <c:pt idx="10">
                    <c:v>1810.5125082</c:v>
                  </c:pt>
                  <c:pt idx="11">
                    <c:v>2408.2732618000005</c:v>
                  </c:pt>
                  <c:pt idx="12">
                    <c:v>1460.7646027999999</c:v>
                  </c:pt>
                  <c:pt idx="13">
                    <c:v>797.4247206</c:v>
                  </c:pt>
                  <c:pt idx="14">
                    <c:v>597.38660799999991</c:v>
                  </c:pt>
                  <c:pt idx="15">
                    <c:v>352.73349100000007</c:v>
                  </c:pt>
                  <c:pt idx="16">
                    <c:v>224.81589819999996</c:v>
                  </c:pt>
                  <c:pt idx="17">
                    <c:v>69.496044599999991</c:v>
                  </c:pt>
                  <c:pt idx="18">
                    <c:v>43.937295000000006</c:v>
                  </c:pt>
                  <c:pt idx="20">
                    <c:v>1812.3763044</c:v>
                  </c:pt>
                  <c:pt idx="21">
                    <c:v>2485.6647305000001</c:v>
                  </c:pt>
                  <c:pt idx="22">
                    <c:v>1489.5625990000001</c:v>
                  </c:pt>
                  <c:pt idx="23">
                    <c:v>879.07831620000002</c:v>
                  </c:pt>
                  <c:pt idx="24">
                    <c:v>817.90770420000001</c:v>
                  </c:pt>
                  <c:pt idx="25">
                    <c:v>406.75438890000004</c:v>
                  </c:pt>
                  <c:pt idx="26">
                    <c:v>267.7335799</c:v>
                  </c:pt>
                  <c:pt idx="27">
                    <c:v>70.141002200000003</c:v>
                  </c:pt>
                  <c:pt idx="28">
                    <c:v>46.122596100000003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53.685000000000002</c:v>
                </c:pt>
                <c:pt idx="1">
                  <c:v>1821.444</c:v>
                </c:pt>
                <c:pt idx="2">
                  <c:v>1126.9390000000001</c:v>
                </c:pt>
                <c:pt idx="3">
                  <c:v>1221.5550000000001</c:v>
                </c:pt>
                <c:pt idx="4">
                  <c:v>3617.7420000000002</c:v>
                </c:pt>
                <c:pt idx="5">
                  <c:v>1604.9369999999999</c:v>
                </c:pt>
                <c:pt idx="6">
                  <c:v>880.35</c:v>
                </c:pt>
                <c:pt idx="7">
                  <c:v>31.109000000000002</c:v>
                </c:pt>
                <c:pt idx="8">
                  <c:v>27.771999999999998</c:v>
                </c:pt>
                <c:pt idx="10">
                  <c:v>7757.1229999999996</c:v>
                </c:pt>
                <c:pt idx="11">
                  <c:v>35467.942000000003</c:v>
                </c:pt>
                <c:pt idx="12">
                  <c:v>16248.772000000001</c:v>
                </c:pt>
                <c:pt idx="13">
                  <c:v>8153.6270000000004</c:v>
                </c:pt>
                <c:pt idx="14">
                  <c:v>7069.6639999999998</c:v>
                </c:pt>
                <c:pt idx="15">
                  <c:v>3424.5970000000002</c:v>
                </c:pt>
                <c:pt idx="16">
                  <c:v>2495.1819999999998</c:v>
                </c:pt>
                <c:pt idx="17">
                  <c:v>496.04599999999999</c:v>
                </c:pt>
                <c:pt idx="18">
                  <c:v>176.45500000000001</c:v>
                </c:pt>
                <c:pt idx="20">
                  <c:v>7825.4589999999998</c:v>
                </c:pt>
                <c:pt idx="21">
                  <c:v>37378.417000000001</c:v>
                </c:pt>
                <c:pt idx="22">
                  <c:v>17442.185000000001</c:v>
                </c:pt>
                <c:pt idx="23">
                  <c:v>9442.3019999999997</c:v>
                </c:pt>
                <c:pt idx="24">
                  <c:v>10567.282999999999</c:v>
                </c:pt>
                <c:pt idx="25">
                  <c:v>5040.3270000000002</c:v>
                </c:pt>
                <c:pt idx="26">
                  <c:v>3359.2669999999998</c:v>
                </c:pt>
                <c:pt idx="27">
                  <c:v>521.10699999999997</c:v>
                </c:pt>
                <c:pt idx="28">
                  <c:v>205.26300000000001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607360"/>
        <c:axId val="46637824"/>
      </c:barChart>
      <c:catAx>
        <c:axId val="46607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637824"/>
        <c:crosses val="autoZero"/>
        <c:auto val="1"/>
        <c:lblAlgn val="ctr"/>
        <c:lblOffset val="100"/>
        <c:noMultiLvlLbl val="0"/>
      </c:catAx>
      <c:valAx>
        <c:axId val="46637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6607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24.437999999999999</c:v>
                </c:pt>
                <c:pt idx="1">
                  <c:v>1558.7649999999999</c:v>
                </c:pt>
                <c:pt idx="2">
                  <c:v>174.61799999999999</c:v>
                </c:pt>
                <c:pt idx="3">
                  <c:v>427.49700000000001</c:v>
                </c:pt>
                <c:pt idx="4">
                  <c:v>547.221</c:v>
                </c:pt>
                <c:pt idx="5">
                  <c:v>146.899</c:v>
                </c:pt>
                <c:pt idx="6">
                  <c:v>8.9999999999999993E-3</c:v>
                </c:pt>
                <c:pt idx="7">
                  <c:v>420.15199999999999</c:v>
                </c:pt>
                <c:pt idx="8">
                  <c:v>3345.0189999999998</c:v>
                </c:pt>
                <c:pt idx="9">
                  <c:v>3395.55</c:v>
                </c:pt>
                <c:pt idx="10">
                  <c:v>595.24400000000003</c:v>
                </c:pt>
                <c:pt idx="11">
                  <c:v>2278.7020000000002</c:v>
                </c:pt>
                <c:pt idx="12">
                  <c:v>1019.596</c:v>
                </c:pt>
                <c:pt idx="13">
                  <c:v>406.04700000000003</c:v>
                </c:pt>
                <c:pt idx="14">
                  <c:v>407.435</c:v>
                </c:pt>
                <c:pt idx="15">
                  <c:v>313.99700000000001</c:v>
                </c:pt>
                <c:pt idx="16">
                  <c:v>334.97700000000003</c:v>
                </c:pt>
                <c:pt idx="17">
                  <c:v>362.87599999999998</c:v>
                </c:pt>
                <c:pt idx="18">
                  <c:v>1460.433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913984"/>
        <c:axId val="47912064"/>
      </c:barChart>
      <c:valAx>
        <c:axId val="47912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/>
                </a:r>
                <a:br>
                  <a:rPr lang="en-US"/>
                </a:b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913984"/>
        <c:crosses val="max"/>
        <c:crossBetween val="between"/>
      </c:valAx>
      <c:catAx>
        <c:axId val="47913984"/>
        <c:scaling>
          <c:orientation val="maxMin"/>
        </c:scaling>
        <c:delete val="0"/>
        <c:axPos val="l"/>
        <c:majorTickMark val="out"/>
        <c:minorTickMark val="none"/>
        <c:tickLblPos val="nextTo"/>
        <c:crossAx val="479120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24.437999999999999</c:v>
                </c:pt>
                <c:pt idx="1">
                  <c:v>1558.7649999999999</c:v>
                </c:pt>
                <c:pt idx="2">
                  <c:v>174.61799999999999</c:v>
                </c:pt>
                <c:pt idx="3">
                  <c:v>427.49700000000001</c:v>
                </c:pt>
                <c:pt idx="4">
                  <c:v>547.221</c:v>
                </c:pt>
                <c:pt idx="5">
                  <c:v>146.899</c:v>
                </c:pt>
                <c:pt idx="6">
                  <c:v>8.9999999999999993E-3</c:v>
                </c:pt>
                <c:pt idx="7">
                  <c:v>420.15199999999999</c:v>
                </c:pt>
                <c:pt idx="8">
                  <c:v>3345.0189999999998</c:v>
                </c:pt>
                <c:pt idx="9">
                  <c:v>3395.55</c:v>
                </c:pt>
                <c:pt idx="10">
                  <c:v>595.24400000000003</c:v>
                </c:pt>
                <c:pt idx="11">
                  <c:v>2278.7020000000002</c:v>
                </c:pt>
                <c:pt idx="12">
                  <c:v>1019.596</c:v>
                </c:pt>
                <c:pt idx="13">
                  <c:v>406.04700000000003</c:v>
                </c:pt>
                <c:pt idx="14">
                  <c:v>407.435</c:v>
                </c:pt>
                <c:pt idx="15">
                  <c:v>313.99700000000001</c:v>
                </c:pt>
                <c:pt idx="16">
                  <c:v>334.97700000000003</c:v>
                </c:pt>
                <c:pt idx="17">
                  <c:v>362.87599999999998</c:v>
                </c:pt>
                <c:pt idx="18">
                  <c:v>1460.433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083328"/>
        <c:axId val="48068864"/>
      </c:barChart>
      <c:valAx>
        <c:axId val="48068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083328"/>
        <c:crosses val="max"/>
        <c:crossBetween val="between"/>
      </c:valAx>
      <c:catAx>
        <c:axId val="48083328"/>
        <c:scaling>
          <c:orientation val="maxMin"/>
        </c:scaling>
        <c:delete val="0"/>
        <c:axPos val="l"/>
        <c:majorTickMark val="out"/>
        <c:minorTickMark val="none"/>
        <c:tickLblPos val="nextTo"/>
        <c:crossAx val="48068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12.218999999999999</c:v>
                </c:pt>
                <c:pt idx="1">
                  <c:v>779.38299999999992</c:v>
                </c:pt>
                <c:pt idx="2">
                  <c:v>87.308999999999997</c:v>
                </c:pt>
                <c:pt idx="3">
                  <c:v>213.74900000000002</c:v>
                </c:pt>
                <c:pt idx="4">
                  <c:v>273.60999999999996</c:v>
                </c:pt>
                <c:pt idx="5">
                  <c:v>73.448999999999998</c:v>
                </c:pt>
                <c:pt idx="6">
                  <c:v>5.0000000000000001E-3</c:v>
                </c:pt>
                <c:pt idx="7">
                  <c:v>210.07599999999999</c:v>
                </c:pt>
                <c:pt idx="8">
                  <c:v>1672.509</c:v>
                </c:pt>
                <c:pt idx="9">
                  <c:v>1697.7739999999999</c:v>
                </c:pt>
                <c:pt idx="10">
                  <c:v>297.62199999999996</c:v>
                </c:pt>
                <c:pt idx="11">
                  <c:v>1139.3510000000001</c:v>
                </c:pt>
                <c:pt idx="12">
                  <c:v>509.798</c:v>
                </c:pt>
                <c:pt idx="13">
                  <c:v>203.023</c:v>
                </c:pt>
                <c:pt idx="14">
                  <c:v>203.71799999999999</c:v>
                </c:pt>
                <c:pt idx="15">
                  <c:v>156.99799999999999</c:v>
                </c:pt>
                <c:pt idx="16">
                  <c:v>167.489</c:v>
                </c:pt>
                <c:pt idx="17">
                  <c:v>181.43799999999999</c:v>
                </c:pt>
                <c:pt idx="18">
                  <c:v>730.21600000000001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855872"/>
        <c:axId val="47853952"/>
      </c:barChart>
      <c:valAx>
        <c:axId val="47853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855872"/>
        <c:crosses val="max"/>
        <c:crossBetween val="between"/>
      </c:valAx>
      <c:catAx>
        <c:axId val="47855872"/>
        <c:scaling>
          <c:orientation val="maxMin"/>
        </c:scaling>
        <c:delete val="0"/>
        <c:axPos val="l"/>
        <c:majorTickMark val="out"/>
        <c:minorTickMark val="none"/>
        <c:tickLblPos val="nextTo"/>
        <c:crossAx val="47853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12.218999999999999</c:v>
                </c:pt>
                <c:pt idx="1">
                  <c:v>779.38299999999992</c:v>
                </c:pt>
                <c:pt idx="2">
                  <c:v>87.308999999999997</c:v>
                </c:pt>
                <c:pt idx="3">
                  <c:v>213.74900000000002</c:v>
                </c:pt>
                <c:pt idx="4">
                  <c:v>273.60999999999996</c:v>
                </c:pt>
                <c:pt idx="5">
                  <c:v>73.448999999999998</c:v>
                </c:pt>
                <c:pt idx="6">
                  <c:v>5.0000000000000001E-3</c:v>
                </c:pt>
                <c:pt idx="7">
                  <c:v>210.07599999999999</c:v>
                </c:pt>
                <c:pt idx="8">
                  <c:v>1672.509</c:v>
                </c:pt>
                <c:pt idx="9">
                  <c:v>1697.7739999999999</c:v>
                </c:pt>
                <c:pt idx="10">
                  <c:v>297.62199999999996</c:v>
                </c:pt>
                <c:pt idx="11">
                  <c:v>1139.3510000000001</c:v>
                </c:pt>
                <c:pt idx="12">
                  <c:v>509.798</c:v>
                </c:pt>
                <c:pt idx="13">
                  <c:v>203.023</c:v>
                </c:pt>
                <c:pt idx="14">
                  <c:v>203.71799999999999</c:v>
                </c:pt>
                <c:pt idx="15">
                  <c:v>156.99799999999999</c:v>
                </c:pt>
                <c:pt idx="16">
                  <c:v>167.489</c:v>
                </c:pt>
                <c:pt idx="17">
                  <c:v>181.43799999999999</c:v>
                </c:pt>
                <c:pt idx="18">
                  <c:v>730.21600000000001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287104"/>
        <c:axId val="48285184"/>
      </c:barChart>
      <c:valAx>
        <c:axId val="48285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287104"/>
        <c:crosses val="max"/>
        <c:crossBetween val="between"/>
      </c:valAx>
      <c:catAx>
        <c:axId val="48287104"/>
        <c:scaling>
          <c:orientation val="maxMin"/>
        </c:scaling>
        <c:delete val="0"/>
        <c:axPos val="l"/>
        <c:majorTickMark val="out"/>
        <c:minorTickMark val="none"/>
        <c:tickLblPos val="nextTo"/>
        <c:crossAx val="482851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0.11351322796945458</c:v>
                </c:pt>
                <c:pt idx="3">
                  <c:v>0.34470266803091554</c:v>
                </c:pt>
                <c:pt idx="4">
                  <c:v>1.1898774392796545</c:v>
                </c:pt>
                <c:pt idx="5">
                  <c:v>0</c:v>
                </c:pt>
                <c:pt idx="6">
                  <c:v>0.75011028065501995</c:v>
                </c:pt>
                <c:pt idx="7">
                  <c:v>0</c:v>
                </c:pt>
                <c:pt idx="8">
                  <c:v>0</c:v>
                </c:pt>
                <c:pt idx="9">
                  <c:v>0.24470750335388738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3.3811649432825419</c:v>
                </c:pt>
                <c:pt idx="17">
                  <c:v>0</c:v>
                </c:pt>
                <c:pt idx="18">
                  <c:v>0.44770479811685454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0.37127112011653418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0.66418939408746835</c:v>
                </c:pt>
                <c:pt idx="28">
                  <c:v>2.2551573109050929</c:v>
                </c:pt>
                <c:pt idx="29">
                  <c:v>0</c:v>
                </c:pt>
                <c:pt idx="30">
                  <c:v>0</c:v>
                </c:pt>
                <c:pt idx="31">
                  <c:v>0.15283886418042042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0.80018561955469314</c:v>
                </c:pt>
                <c:pt idx="3">
                  <c:v>0.65046337456140202</c:v>
                </c:pt>
                <c:pt idx="4">
                  <c:v>6.4867550716691476</c:v>
                </c:pt>
                <c:pt idx="5">
                  <c:v>0</c:v>
                </c:pt>
                <c:pt idx="6">
                  <c:v>10.636591070538451</c:v>
                </c:pt>
                <c:pt idx="7">
                  <c:v>0</c:v>
                </c:pt>
                <c:pt idx="8">
                  <c:v>1.71771553852281</c:v>
                </c:pt>
                <c:pt idx="9">
                  <c:v>6.9318215953415363</c:v>
                </c:pt>
                <c:pt idx="10">
                  <c:v>6.9659684175528511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5.0391812644119724</c:v>
                </c:pt>
                <c:pt idx="17">
                  <c:v>0</c:v>
                </c:pt>
                <c:pt idx="18">
                  <c:v>10.207671576518262</c:v>
                </c:pt>
                <c:pt idx="19">
                  <c:v>0.15699083751985918</c:v>
                </c:pt>
                <c:pt idx="20">
                  <c:v>0</c:v>
                </c:pt>
                <c:pt idx="21">
                  <c:v>0.57978424965299313</c:v>
                </c:pt>
                <c:pt idx="22">
                  <c:v>3.0219130577963256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8.9982057270540583</c:v>
                </c:pt>
                <c:pt idx="28">
                  <c:v>10.14022269753818</c:v>
                </c:pt>
                <c:pt idx="29">
                  <c:v>0</c:v>
                </c:pt>
                <c:pt idx="30">
                  <c:v>0.24526201547251814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0.36740372443961489</c:v>
                </c:pt>
                <c:pt idx="3">
                  <c:v>1.3424871202528044</c:v>
                </c:pt>
                <c:pt idx="4">
                  <c:v>0.91677244519787671</c:v>
                </c:pt>
                <c:pt idx="5">
                  <c:v>1.5963776167229649</c:v>
                </c:pt>
                <c:pt idx="6">
                  <c:v>0.655996917398457</c:v>
                </c:pt>
                <c:pt idx="7">
                  <c:v>0</c:v>
                </c:pt>
                <c:pt idx="8">
                  <c:v>0.26127952653160397</c:v>
                </c:pt>
                <c:pt idx="9">
                  <c:v>1.2416265307257373</c:v>
                </c:pt>
                <c:pt idx="10">
                  <c:v>1.3897994336704733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1.4843867146538086</c:v>
                </c:pt>
                <c:pt idx="17">
                  <c:v>1.2289738922833497</c:v>
                </c:pt>
                <c:pt idx="18">
                  <c:v>3.3638416895621241</c:v>
                </c:pt>
                <c:pt idx="19">
                  <c:v>0</c:v>
                </c:pt>
                <c:pt idx="20">
                  <c:v>0</c:v>
                </c:pt>
                <c:pt idx="21">
                  <c:v>1.6171766454838081</c:v>
                </c:pt>
                <c:pt idx="22">
                  <c:v>3.7352660525364163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1.7887702787025697</c:v>
                </c:pt>
                <c:pt idx="28">
                  <c:v>3.3318343646715762</c:v>
                </c:pt>
                <c:pt idx="29">
                  <c:v>0.11415968580274065</c:v>
                </c:pt>
                <c:pt idx="30">
                  <c:v>0.15618341792931242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54400"/>
        <c:axId val="177656192"/>
      </c:barChart>
      <c:catAx>
        <c:axId val="177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56192"/>
        <c:crosses val="autoZero"/>
        <c:auto val="1"/>
        <c:lblAlgn val="ctr"/>
        <c:lblOffset val="100"/>
        <c:noMultiLvlLbl val="0"/>
      </c:catAx>
      <c:valAx>
        <c:axId val="1776561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5440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62354268904E-2"/>
          <c:y val="2.1350849713216557E-2"/>
          <c:w val="0.74250196146729264"/>
          <c:h val="0.56618166520948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0.11351322796945458</c:v>
                </c:pt>
                <c:pt idx="3">
                  <c:v>0.34470266803091554</c:v>
                </c:pt>
                <c:pt idx="4">
                  <c:v>1.1898774392796545</c:v>
                </c:pt>
                <c:pt idx="5">
                  <c:v>0</c:v>
                </c:pt>
                <c:pt idx="6">
                  <c:v>0.75011028065501995</c:v>
                </c:pt>
                <c:pt idx="7">
                  <c:v>0</c:v>
                </c:pt>
                <c:pt idx="8">
                  <c:v>0</c:v>
                </c:pt>
                <c:pt idx="9">
                  <c:v>0.24470750335388738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3.3811649432825419</c:v>
                </c:pt>
                <c:pt idx="17">
                  <c:v>0</c:v>
                </c:pt>
                <c:pt idx="18">
                  <c:v>0.44770479811685454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0.37127112011653418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0.66418939408746835</c:v>
                </c:pt>
                <c:pt idx="28">
                  <c:v>2.2551573109050929</c:v>
                </c:pt>
                <c:pt idx="29">
                  <c:v>0</c:v>
                </c:pt>
                <c:pt idx="30">
                  <c:v>0</c:v>
                </c:pt>
                <c:pt idx="31">
                  <c:v>0.15283886418042042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0.80018561955469314</c:v>
                </c:pt>
                <c:pt idx="3">
                  <c:v>0.65046337456140202</c:v>
                </c:pt>
                <c:pt idx="4">
                  <c:v>6.4867550716691476</c:v>
                </c:pt>
                <c:pt idx="5">
                  <c:v>0</c:v>
                </c:pt>
                <c:pt idx="6">
                  <c:v>10.636591070538451</c:v>
                </c:pt>
                <c:pt idx="7">
                  <c:v>0</c:v>
                </c:pt>
                <c:pt idx="8">
                  <c:v>1.71771553852281</c:v>
                </c:pt>
                <c:pt idx="9">
                  <c:v>6.9318215953415363</c:v>
                </c:pt>
                <c:pt idx="10">
                  <c:v>6.9659684175528511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5.0391812644119724</c:v>
                </c:pt>
                <c:pt idx="17">
                  <c:v>0</c:v>
                </c:pt>
                <c:pt idx="18">
                  <c:v>10.207671576518262</c:v>
                </c:pt>
                <c:pt idx="19">
                  <c:v>0.15699083751985918</c:v>
                </c:pt>
                <c:pt idx="20">
                  <c:v>0</c:v>
                </c:pt>
                <c:pt idx="21">
                  <c:v>0.57978424965299313</c:v>
                </c:pt>
                <c:pt idx="22">
                  <c:v>3.0219130577963256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8.9982057270540583</c:v>
                </c:pt>
                <c:pt idx="28">
                  <c:v>10.14022269753818</c:v>
                </c:pt>
                <c:pt idx="29">
                  <c:v>0</c:v>
                </c:pt>
                <c:pt idx="30">
                  <c:v>0.24526201547251814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0.36740372443961489</c:v>
                </c:pt>
                <c:pt idx="3">
                  <c:v>1.3424871202528044</c:v>
                </c:pt>
                <c:pt idx="4">
                  <c:v>0.91677244519787671</c:v>
                </c:pt>
                <c:pt idx="5">
                  <c:v>1.5963776167229649</c:v>
                </c:pt>
                <c:pt idx="6">
                  <c:v>0.655996917398457</c:v>
                </c:pt>
                <c:pt idx="7">
                  <c:v>0</c:v>
                </c:pt>
                <c:pt idx="8">
                  <c:v>0.26127952653160397</c:v>
                </c:pt>
                <c:pt idx="9">
                  <c:v>1.2416265307257373</c:v>
                </c:pt>
                <c:pt idx="10">
                  <c:v>1.3897994336704733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1.4843867146538086</c:v>
                </c:pt>
                <c:pt idx="17">
                  <c:v>1.2289738922833497</c:v>
                </c:pt>
                <c:pt idx="18">
                  <c:v>3.3638416895621241</c:v>
                </c:pt>
                <c:pt idx="19">
                  <c:v>0</c:v>
                </c:pt>
                <c:pt idx="20">
                  <c:v>0</c:v>
                </c:pt>
                <c:pt idx="21">
                  <c:v>1.6171766454838081</c:v>
                </c:pt>
                <c:pt idx="22">
                  <c:v>3.7352660525364163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1.7887702787025697</c:v>
                </c:pt>
                <c:pt idx="28">
                  <c:v>3.3318343646715762</c:v>
                </c:pt>
                <c:pt idx="29">
                  <c:v>0.11415968580274065</c:v>
                </c:pt>
                <c:pt idx="30">
                  <c:v>0.15618341792931242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993216"/>
        <c:axId val="177994752"/>
      </c:barChart>
      <c:catAx>
        <c:axId val="1779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994752"/>
        <c:crosses val="autoZero"/>
        <c:auto val="1"/>
        <c:lblAlgn val="ctr"/>
        <c:lblOffset val="100"/>
        <c:noMultiLvlLbl val="0"/>
      </c:catAx>
      <c:valAx>
        <c:axId val="177994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99321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0.11351322796945458</c:v>
                </c:pt>
                <c:pt idx="3">
                  <c:v>0.34470266803091554</c:v>
                </c:pt>
                <c:pt idx="4">
                  <c:v>1.1898774392796545</c:v>
                </c:pt>
                <c:pt idx="5">
                  <c:v>0</c:v>
                </c:pt>
                <c:pt idx="6">
                  <c:v>0.75011028065501995</c:v>
                </c:pt>
                <c:pt idx="7">
                  <c:v>0</c:v>
                </c:pt>
                <c:pt idx="8">
                  <c:v>0</c:v>
                </c:pt>
                <c:pt idx="9">
                  <c:v>0.24470750335388738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3.3811649432825419</c:v>
                </c:pt>
                <c:pt idx="17">
                  <c:v>0</c:v>
                </c:pt>
                <c:pt idx="18">
                  <c:v>0.44770479811685454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0.37127112011653418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0.66418939408746835</c:v>
                </c:pt>
                <c:pt idx="28">
                  <c:v>2.2551573109050929</c:v>
                </c:pt>
                <c:pt idx="29">
                  <c:v>0</c:v>
                </c:pt>
                <c:pt idx="30">
                  <c:v>0</c:v>
                </c:pt>
                <c:pt idx="31">
                  <c:v>0.15283886418042042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0.80018561955469314</c:v>
                </c:pt>
                <c:pt idx="3">
                  <c:v>0.65046337456140202</c:v>
                </c:pt>
                <c:pt idx="4">
                  <c:v>6.4867550716691476</c:v>
                </c:pt>
                <c:pt idx="5">
                  <c:v>0</c:v>
                </c:pt>
                <c:pt idx="6">
                  <c:v>10.636591070538451</c:v>
                </c:pt>
                <c:pt idx="7">
                  <c:v>0</c:v>
                </c:pt>
                <c:pt idx="8">
                  <c:v>1.71771553852281</c:v>
                </c:pt>
                <c:pt idx="9">
                  <c:v>6.9318215953415363</c:v>
                </c:pt>
                <c:pt idx="10">
                  <c:v>6.9659684175528511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5.0391812644119724</c:v>
                </c:pt>
                <c:pt idx="17">
                  <c:v>0</c:v>
                </c:pt>
                <c:pt idx="18">
                  <c:v>10.207671576518262</c:v>
                </c:pt>
                <c:pt idx="19">
                  <c:v>0.15699083751985918</c:v>
                </c:pt>
                <c:pt idx="20">
                  <c:v>0</c:v>
                </c:pt>
                <c:pt idx="21">
                  <c:v>0.57978424965299313</c:v>
                </c:pt>
                <c:pt idx="22">
                  <c:v>3.0219130577963256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8.9982057270540583</c:v>
                </c:pt>
                <c:pt idx="28">
                  <c:v>10.14022269753818</c:v>
                </c:pt>
                <c:pt idx="29">
                  <c:v>0</c:v>
                </c:pt>
                <c:pt idx="30">
                  <c:v>0.24526201547251814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0.36740372443961489</c:v>
                </c:pt>
                <c:pt idx="3">
                  <c:v>1.3424871202528044</c:v>
                </c:pt>
                <c:pt idx="4">
                  <c:v>0.91677244519787671</c:v>
                </c:pt>
                <c:pt idx="5">
                  <c:v>1.5963776167229649</c:v>
                </c:pt>
                <c:pt idx="6">
                  <c:v>0.655996917398457</c:v>
                </c:pt>
                <c:pt idx="7">
                  <c:v>0</c:v>
                </c:pt>
                <c:pt idx="8">
                  <c:v>0.26127952653160397</c:v>
                </c:pt>
                <c:pt idx="9">
                  <c:v>1.2416265307257373</c:v>
                </c:pt>
                <c:pt idx="10">
                  <c:v>1.3897994336704733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1.4843867146538086</c:v>
                </c:pt>
                <c:pt idx="17">
                  <c:v>1.2289738922833497</c:v>
                </c:pt>
                <c:pt idx="18">
                  <c:v>3.3638416895621241</c:v>
                </c:pt>
                <c:pt idx="19">
                  <c:v>0</c:v>
                </c:pt>
                <c:pt idx="20">
                  <c:v>0</c:v>
                </c:pt>
                <c:pt idx="21">
                  <c:v>1.6171766454838081</c:v>
                </c:pt>
                <c:pt idx="22">
                  <c:v>3.7352660525364163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1.7887702787025697</c:v>
                </c:pt>
                <c:pt idx="28">
                  <c:v>3.3318343646715762</c:v>
                </c:pt>
                <c:pt idx="29">
                  <c:v>0.11415968580274065</c:v>
                </c:pt>
                <c:pt idx="30">
                  <c:v>0.15618341792931242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487232"/>
        <c:axId val="177505408"/>
      </c:barChart>
      <c:catAx>
        <c:axId val="1774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505408"/>
        <c:crosses val="autoZero"/>
        <c:auto val="1"/>
        <c:lblAlgn val="ctr"/>
        <c:lblOffset val="100"/>
        <c:noMultiLvlLbl val="0"/>
      </c:catAx>
      <c:valAx>
        <c:axId val="177505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48723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Thames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66757.173990904004</c:v>
                </c:pt>
                <c:pt idx="1">
                  <c:v>17799.412577271494</c:v>
                </c:pt>
                <c:pt idx="2">
                  <c:v>793.11301470544527</c:v>
                </c:pt>
                <c:pt idx="3">
                  <c:v>471.42662418934754</c:v>
                </c:pt>
                <c:pt idx="4">
                  <c:v>2056.6742505209772</c:v>
                </c:pt>
                <c:pt idx="5">
                  <c:v>2889.8880958810246</c:v>
                </c:pt>
                <c:pt idx="6">
                  <c:v>4566.4022311704166</c:v>
                </c:pt>
                <c:pt idx="7">
                  <c:v>36.111905391297498</c:v>
                </c:pt>
                <c:pt idx="8">
                  <c:v>9.9037381237499993</c:v>
                </c:pt>
                <c:pt idx="9">
                  <c:v>318.38714174576495</c:v>
                </c:pt>
                <c:pt idx="10">
                  <c:v>1089.6104939798929</c:v>
                </c:pt>
                <c:pt idx="11">
                  <c:v>455.87111476113995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191E-2"/>
          <c:w val="0.74250196146729264"/>
          <c:h val="0.5893875069644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0.11351322796945458</c:v>
                </c:pt>
                <c:pt idx="3">
                  <c:v>0.34470266803091554</c:v>
                </c:pt>
                <c:pt idx="4">
                  <c:v>1.1898774392796545</c:v>
                </c:pt>
                <c:pt idx="5">
                  <c:v>0</c:v>
                </c:pt>
                <c:pt idx="6">
                  <c:v>0.75011028065501995</c:v>
                </c:pt>
                <c:pt idx="7">
                  <c:v>0</c:v>
                </c:pt>
                <c:pt idx="8">
                  <c:v>0</c:v>
                </c:pt>
                <c:pt idx="9">
                  <c:v>0.24470750335388738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3.3811649432825419</c:v>
                </c:pt>
                <c:pt idx="17">
                  <c:v>0</c:v>
                </c:pt>
                <c:pt idx="18">
                  <c:v>0.44770479811685454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0.37127112011653418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0.66418939408746835</c:v>
                </c:pt>
                <c:pt idx="28">
                  <c:v>2.2551573109050929</c:v>
                </c:pt>
                <c:pt idx="29">
                  <c:v>0</c:v>
                </c:pt>
                <c:pt idx="30">
                  <c:v>0</c:v>
                </c:pt>
                <c:pt idx="31">
                  <c:v>0.15283886418042042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0.80018561955469314</c:v>
                </c:pt>
                <c:pt idx="3">
                  <c:v>0.65046337456140202</c:v>
                </c:pt>
                <c:pt idx="4">
                  <c:v>6.4867550716691476</c:v>
                </c:pt>
                <c:pt idx="5">
                  <c:v>0</c:v>
                </c:pt>
                <c:pt idx="6">
                  <c:v>10.636591070538451</c:v>
                </c:pt>
                <c:pt idx="7">
                  <c:v>0</c:v>
                </c:pt>
                <c:pt idx="8">
                  <c:v>1.71771553852281</c:v>
                </c:pt>
                <c:pt idx="9">
                  <c:v>6.9318215953415363</c:v>
                </c:pt>
                <c:pt idx="10">
                  <c:v>6.9659684175528511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5.0391812644119724</c:v>
                </c:pt>
                <c:pt idx="17">
                  <c:v>0</c:v>
                </c:pt>
                <c:pt idx="18">
                  <c:v>10.207671576518262</c:v>
                </c:pt>
                <c:pt idx="19">
                  <c:v>0.15699083751985918</c:v>
                </c:pt>
                <c:pt idx="20">
                  <c:v>0</c:v>
                </c:pt>
                <c:pt idx="21">
                  <c:v>0.57978424965299313</c:v>
                </c:pt>
                <c:pt idx="22">
                  <c:v>3.0219130577963256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8.9982057270540583</c:v>
                </c:pt>
                <c:pt idx="28">
                  <c:v>10.14022269753818</c:v>
                </c:pt>
                <c:pt idx="29">
                  <c:v>0</c:v>
                </c:pt>
                <c:pt idx="30">
                  <c:v>0.24526201547251814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0.36740372443961489</c:v>
                </c:pt>
                <c:pt idx="3">
                  <c:v>1.3424871202528044</c:v>
                </c:pt>
                <c:pt idx="4">
                  <c:v>0.91677244519787671</c:v>
                </c:pt>
                <c:pt idx="5">
                  <c:v>1.5963776167229649</c:v>
                </c:pt>
                <c:pt idx="6">
                  <c:v>0.655996917398457</c:v>
                </c:pt>
                <c:pt idx="7">
                  <c:v>0</c:v>
                </c:pt>
                <c:pt idx="8">
                  <c:v>0.26127952653160397</c:v>
                </c:pt>
                <c:pt idx="9">
                  <c:v>1.2416265307257373</c:v>
                </c:pt>
                <c:pt idx="10">
                  <c:v>1.3897994336704733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1.4843867146538086</c:v>
                </c:pt>
                <c:pt idx="17">
                  <c:v>1.2289738922833497</c:v>
                </c:pt>
                <c:pt idx="18">
                  <c:v>3.3638416895621241</c:v>
                </c:pt>
                <c:pt idx="19">
                  <c:v>0</c:v>
                </c:pt>
                <c:pt idx="20">
                  <c:v>0</c:v>
                </c:pt>
                <c:pt idx="21">
                  <c:v>1.6171766454838081</c:v>
                </c:pt>
                <c:pt idx="22">
                  <c:v>3.7352660525364163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1.7887702787025697</c:v>
                </c:pt>
                <c:pt idx="28">
                  <c:v>3.3318343646715762</c:v>
                </c:pt>
                <c:pt idx="29">
                  <c:v>0.11415968580274065</c:v>
                </c:pt>
                <c:pt idx="30">
                  <c:v>0.15618341792931242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59424"/>
        <c:axId val="177560960"/>
      </c:barChart>
      <c:catAx>
        <c:axId val="1775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560960"/>
        <c:crosses val="autoZero"/>
        <c:auto val="1"/>
        <c:lblAlgn val="ctr"/>
        <c:lblOffset val="100"/>
        <c:noMultiLvlLbl val="0"/>
      </c:catAx>
      <c:valAx>
        <c:axId val="177560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55942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0.90170702910165412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1.0699623073719755</c:v>
                </c:pt>
                <c:pt idx="28">
                  <c:v>1.0263181289388508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0.68421208595923388</c:v>
                </c:pt>
                <c:pt idx="3">
                  <c:v>1.310633566502093</c:v>
                </c:pt>
                <c:pt idx="4">
                  <c:v>5.2834193592048653</c:v>
                </c:pt>
                <c:pt idx="5">
                  <c:v>0</c:v>
                </c:pt>
                <c:pt idx="6">
                  <c:v>4.686649235725179</c:v>
                </c:pt>
                <c:pt idx="7">
                  <c:v>0</c:v>
                </c:pt>
                <c:pt idx="8">
                  <c:v>2.6827702731989751</c:v>
                </c:pt>
                <c:pt idx="9">
                  <c:v>8.3696496573435084</c:v>
                </c:pt>
                <c:pt idx="10">
                  <c:v>3.927900111439675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17.207566882090614</c:v>
                </c:pt>
                <c:pt idx="19">
                  <c:v>0.68421208595923388</c:v>
                </c:pt>
                <c:pt idx="20">
                  <c:v>0</c:v>
                </c:pt>
                <c:pt idx="21">
                  <c:v>0.34210604297961694</c:v>
                </c:pt>
                <c:pt idx="22">
                  <c:v>2.0552157374417677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16.07050868493322</c:v>
                </c:pt>
                <c:pt idx="28">
                  <c:v>16.703595417511448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0.68421208595923388</c:v>
                </c:pt>
                <c:pt idx="5">
                  <c:v>0</c:v>
                </c:pt>
                <c:pt idx="6">
                  <c:v>0.7279106592531922</c:v>
                </c:pt>
                <c:pt idx="7">
                  <c:v>0</c:v>
                </c:pt>
                <c:pt idx="8">
                  <c:v>0.34210604297961694</c:v>
                </c:pt>
                <c:pt idx="9">
                  <c:v>1.7961477258504215</c:v>
                </c:pt>
                <c:pt idx="10">
                  <c:v>1.2309495427591945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1.1082494472780822</c:v>
                </c:pt>
                <c:pt idx="17">
                  <c:v>0.34210604297961694</c:v>
                </c:pt>
                <c:pt idx="18">
                  <c:v>4.184654117756307</c:v>
                </c:pt>
                <c:pt idx="19">
                  <c:v>0</c:v>
                </c:pt>
                <c:pt idx="20">
                  <c:v>0</c:v>
                </c:pt>
                <c:pt idx="21">
                  <c:v>0.47070541506586977</c:v>
                </c:pt>
                <c:pt idx="22">
                  <c:v>1.0263181289388508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0.34210604297961694</c:v>
                </c:pt>
                <c:pt idx="28">
                  <c:v>5.4145523686454258</c:v>
                </c:pt>
                <c:pt idx="29">
                  <c:v>2.1680491525373049</c:v>
                </c:pt>
                <c:pt idx="30">
                  <c:v>0.80237653952252241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864704"/>
        <c:axId val="177866240"/>
      </c:barChart>
      <c:catAx>
        <c:axId val="177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66240"/>
        <c:crosses val="autoZero"/>
        <c:auto val="1"/>
        <c:lblAlgn val="ctr"/>
        <c:lblOffset val="100"/>
        <c:noMultiLvlLbl val="0"/>
      </c:catAx>
      <c:valAx>
        <c:axId val="1778662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6470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7979783151729"/>
          <c:y val="5.5293408925164753E-2"/>
          <c:w val="0.73284934910556443"/>
          <c:h val="0.51471387669817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0.90170702910165412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1.0699623073719755</c:v>
                </c:pt>
                <c:pt idx="28">
                  <c:v>1.0263181289388508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0.68421208595923388</c:v>
                </c:pt>
                <c:pt idx="3">
                  <c:v>1.310633566502093</c:v>
                </c:pt>
                <c:pt idx="4">
                  <c:v>5.2834193592048653</c:v>
                </c:pt>
                <c:pt idx="5">
                  <c:v>0</c:v>
                </c:pt>
                <c:pt idx="6">
                  <c:v>4.686649235725179</c:v>
                </c:pt>
                <c:pt idx="7">
                  <c:v>0</c:v>
                </c:pt>
                <c:pt idx="8">
                  <c:v>2.6827702731989751</c:v>
                </c:pt>
                <c:pt idx="9">
                  <c:v>8.3696496573435084</c:v>
                </c:pt>
                <c:pt idx="10">
                  <c:v>3.927900111439675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17.207566882090614</c:v>
                </c:pt>
                <c:pt idx="19">
                  <c:v>0.68421208595923388</c:v>
                </c:pt>
                <c:pt idx="20">
                  <c:v>0</c:v>
                </c:pt>
                <c:pt idx="21">
                  <c:v>0.34210604297961694</c:v>
                </c:pt>
                <c:pt idx="22">
                  <c:v>2.0552157374417677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16.07050868493322</c:v>
                </c:pt>
                <c:pt idx="28">
                  <c:v>16.703595417511448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0.68421208595923388</c:v>
                </c:pt>
                <c:pt idx="5">
                  <c:v>0</c:v>
                </c:pt>
                <c:pt idx="6">
                  <c:v>0.7279106592531922</c:v>
                </c:pt>
                <c:pt idx="7">
                  <c:v>0</c:v>
                </c:pt>
                <c:pt idx="8">
                  <c:v>0.34210604297961694</c:v>
                </c:pt>
                <c:pt idx="9">
                  <c:v>1.7961477258504215</c:v>
                </c:pt>
                <c:pt idx="10">
                  <c:v>1.2309495427591945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1.1082494472780822</c:v>
                </c:pt>
                <c:pt idx="17">
                  <c:v>0.34210604297961694</c:v>
                </c:pt>
                <c:pt idx="18">
                  <c:v>4.184654117756307</c:v>
                </c:pt>
                <c:pt idx="19">
                  <c:v>0</c:v>
                </c:pt>
                <c:pt idx="20">
                  <c:v>0</c:v>
                </c:pt>
                <c:pt idx="21">
                  <c:v>0.47070541506586977</c:v>
                </c:pt>
                <c:pt idx="22">
                  <c:v>1.0263181289388508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0.34210604297961694</c:v>
                </c:pt>
                <c:pt idx="28">
                  <c:v>5.4145523686454258</c:v>
                </c:pt>
                <c:pt idx="29">
                  <c:v>2.1680491525373049</c:v>
                </c:pt>
                <c:pt idx="30">
                  <c:v>0.80237653952252241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260224"/>
        <c:axId val="178266112"/>
      </c:barChart>
      <c:catAx>
        <c:axId val="1782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266112"/>
        <c:crosses val="autoZero"/>
        <c:auto val="1"/>
        <c:lblAlgn val="ctr"/>
        <c:lblOffset val="100"/>
        <c:noMultiLvlLbl val="0"/>
      </c:catAx>
      <c:valAx>
        <c:axId val="178266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26022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0.16447558725487754</c:v>
                </c:pt>
                <c:pt idx="3">
                  <c:v>0</c:v>
                </c:pt>
                <c:pt idx="4">
                  <c:v>1.321137152912683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0.23861509870057107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9.456507559675897</c:v>
                </c:pt>
                <c:pt idx="17">
                  <c:v>0</c:v>
                </c:pt>
                <c:pt idx="18">
                  <c:v>0.52376476165796482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0.13432214599013592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0.9520959220664198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6.0029689976132214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0.17599774093791143</c:v>
                </c:pt>
                <c:pt idx="9">
                  <c:v>8.6309948131583916</c:v>
                </c:pt>
                <c:pt idx="10">
                  <c:v>1.0682620122273609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7.2957993701242358</c:v>
                </c:pt>
                <c:pt idx="17">
                  <c:v>0</c:v>
                </c:pt>
                <c:pt idx="18">
                  <c:v>0.33709203681177924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0.1514582937648275</c:v>
                </c:pt>
                <c:pt idx="4">
                  <c:v>2.8285495714415663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0.39102466190330071</c:v>
                </c:pt>
                <c:pt idx="9">
                  <c:v>0.55867038612569142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4.0180981683571586</c:v>
                </c:pt>
                <c:pt idx="17">
                  <c:v>0</c:v>
                </c:pt>
                <c:pt idx="18">
                  <c:v>0.19999318341973529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0.41082979071881626</c:v>
                </c:pt>
                <c:pt idx="23">
                  <c:v>0.71103481708736849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0.45437488129448256</c:v>
                </c:pt>
                <c:pt idx="28">
                  <c:v>0.13432214599013592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304384"/>
        <c:axId val="162305920"/>
      </c:barChart>
      <c:catAx>
        <c:axId val="1623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2305920"/>
        <c:crosses val="autoZero"/>
        <c:auto val="1"/>
        <c:lblAlgn val="ctr"/>
        <c:lblOffset val="100"/>
        <c:noMultiLvlLbl val="0"/>
      </c:catAx>
      <c:valAx>
        <c:axId val="162305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230438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21908585309227E-2"/>
          <c:y val="2.5876524274809645E-2"/>
          <c:w val="0.73422829372866838"/>
          <c:h val="0.59391318152605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0.16447558725487754</c:v>
                </c:pt>
                <c:pt idx="3">
                  <c:v>0</c:v>
                </c:pt>
                <c:pt idx="4">
                  <c:v>1.321137152912683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0.23861509870057107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9.456507559675897</c:v>
                </c:pt>
                <c:pt idx="17">
                  <c:v>0</c:v>
                </c:pt>
                <c:pt idx="18">
                  <c:v>0.52376476165796482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0.13432214599013592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0.9520959220664198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6.0029689976132214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0.17599774093791143</c:v>
                </c:pt>
                <c:pt idx="9">
                  <c:v>8.6309948131583916</c:v>
                </c:pt>
                <c:pt idx="10">
                  <c:v>1.0682620122273609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7.2957993701242358</c:v>
                </c:pt>
                <c:pt idx="17">
                  <c:v>0</c:v>
                </c:pt>
                <c:pt idx="18">
                  <c:v>0.33709203681177924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0.1514582937648275</c:v>
                </c:pt>
                <c:pt idx="4">
                  <c:v>2.8285495714415663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0.39102466190330071</c:v>
                </c:pt>
                <c:pt idx="9">
                  <c:v>0.55867038612569142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4.0180981683571586</c:v>
                </c:pt>
                <c:pt idx="17">
                  <c:v>0</c:v>
                </c:pt>
                <c:pt idx="18">
                  <c:v>0.19999318341973529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0.41082979071881626</c:v>
                </c:pt>
                <c:pt idx="23">
                  <c:v>0.71103481708736849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0.45437488129448256</c:v>
                </c:pt>
                <c:pt idx="28">
                  <c:v>0.13432214599013592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380800"/>
        <c:axId val="162390784"/>
      </c:barChart>
      <c:catAx>
        <c:axId val="1623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2390784"/>
        <c:crosses val="autoZero"/>
        <c:auto val="1"/>
        <c:lblAlgn val="ctr"/>
        <c:lblOffset val="100"/>
        <c:noMultiLvlLbl val="0"/>
      </c:catAx>
      <c:valAx>
        <c:axId val="1623907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38080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2.1416440829356382</c:v>
                </c:pt>
                <c:pt idx="1">
                  <c:v>0.66418939408746835</c:v>
                </c:pt>
                <c:pt idx="3">
                  <c:v>1.2802532156504092</c:v>
                </c:pt>
                <c:pt idx="4">
                  <c:v>0</c:v>
                </c:pt>
                <c:pt idx="6">
                  <c:v>0.68421208595923388</c:v>
                </c:pt>
                <c:pt idx="7">
                  <c:v>1.0699623073719755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9.9131962415992696</c:v>
                </c:pt>
                <c:pt idx="1">
                  <c:v>8.9982057270540583</c:v>
                </c:pt>
                <c:pt idx="3">
                  <c:v>21.362129761652188</c:v>
                </c:pt>
                <c:pt idx="4">
                  <c:v>25.364641720881547</c:v>
                </c:pt>
                <c:pt idx="6">
                  <c:v>14.666176036425483</c:v>
                </c:pt>
                <c:pt idx="7">
                  <c:v>16.07050868493322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2.3197790294293679</c:v>
                </c:pt>
                <c:pt idx="1">
                  <c:v>1.7887702787025697</c:v>
                </c:pt>
                <c:pt idx="3">
                  <c:v>2.9577779658896497</c:v>
                </c:pt>
                <c:pt idx="4">
                  <c:v>0</c:v>
                </c:pt>
                <c:pt idx="6">
                  <c:v>5.4145523686454258</c:v>
                </c:pt>
                <c:pt idx="7">
                  <c:v>0.34210604297961694</c:v>
                </c:pt>
                <c:pt idx="9">
                  <c:v>0.13432214599013592</c:v>
                </c:pt>
                <c:pt idx="10">
                  <c:v>0.45437488129448256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938880"/>
        <c:axId val="162940416"/>
      </c:barChart>
      <c:catAx>
        <c:axId val="1629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940416"/>
        <c:crosses val="autoZero"/>
        <c:auto val="1"/>
        <c:lblAlgn val="ctr"/>
        <c:lblOffset val="100"/>
        <c:noMultiLvlLbl val="0"/>
      </c:catAx>
      <c:valAx>
        <c:axId val="16294041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93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2.1416440829356382</c:v>
                </c:pt>
                <c:pt idx="1">
                  <c:v>0.66418939408746835</c:v>
                </c:pt>
                <c:pt idx="3">
                  <c:v>1.2802532156504092</c:v>
                </c:pt>
                <c:pt idx="4">
                  <c:v>0</c:v>
                </c:pt>
                <c:pt idx="6">
                  <c:v>0.68421208595923388</c:v>
                </c:pt>
                <c:pt idx="7">
                  <c:v>1.0699623073719755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9.9131962415992696</c:v>
                </c:pt>
                <c:pt idx="1">
                  <c:v>8.9982057270540583</c:v>
                </c:pt>
                <c:pt idx="3">
                  <c:v>21.362129761652188</c:v>
                </c:pt>
                <c:pt idx="4">
                  <c:v>25.364641720881547</c:v>
                </c:pt>
                <c:pt idx="6">
                  <c:v>14.666176036425483</c:v>
                </c:pt>
                <c:pt idx="7">
                  <c:v>16.07050868493322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2.3197790294293679</c:v>
                </c:pt>
                <c:pt idx="1">
                  <c:v>1.7887702787025697</c:v>
                </c:pt>
                <c:pt idx="3">
                  <c:v>2.9577779658896497</c:v>
                </c:pt>
                <c:pt idx="4">
                  <c:v>0</c:v>
                </c:pt>
                <c:pt idx="6">
                  <c:v>5.4145523686454258</c:v>
                </c:pt>
                <c:pt idx="7">
                  <c:v>0.34210604297961694</c:v>
                </c:pt>
                <c:pt idx="9">
                  <c:v>0.13432214599013592</c:v>
                </c:pt>
                <c:pt idx="10">
                  <c:v>0.45437488129448256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010048"/>
        <c:axId val="163011584"/>
      </c:barChart>
      <c:catAx>
        <c:axId val="1630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011584"/>
        <c:crosses val="autoZero"/>
        <c:auto val="1"/>
        <c:lblAlgn val="ctr"/>
        <c:lblOffset val="100"/>
        <c:noMultiLvlLbl val="0"/>
      </c:catAx>
      <c:valAx>
        <c:axId val="16301158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01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0.95146443514644352</c:v>
                </c:pt>
                <c:pt idx="1">
                  <c:v>0.95296523517382414</c:v>
                </c:pt>
                <c:pt idx="2">
                  <c:v>0.93478260869565222</c:v>
                </c:pt>
                <c:pt idx="3">
                  <c:v>0.9285714285714286</c:v>
                </c:pt>
                <c:pt idx="4">
                  <c:v>0.96120689655172409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3.2635983263598324E-2</c:v>
                </c:pt>
                <c:pt idx="1">
                  <c:v>3.6809815950920248E-2</c:v>
                </c:pt>
                <c:pt idx="2">
                  <c:v>0</c:v>
                </c:pt>
                <c:pt idx="3">
                  <c:v>4.0816326530612242E-2</c:v>
                </c:pt>
                <c:pt idx="4">
                  <c:v>2.8017241379310345E-2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2.5104602510460251E-3</c:v>
                </c:pt>
                <c:pt idx="1">
                  <c:v>2.0449897750511249E-3</c:v>
                </c:pt>
                <c:pt idx="2">
                  <c:v>0</c:v>
                </c:pt>
                <c:pt idx="3">
                  <c:v>5.1020408163265302E-3</c:v>
                </c:pt>
                <c:pt idx="4">
                  <c:v>2.1551724137931034E-3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1.3389121338912133E-2</c:v>
                </c:pt>
                <c:pt idx="1">
                  <c:v>8.1799591002044997E-3</c:v>
                </c:pt>
                <c:pt idx="2">
                  <c:v>6.5217391304347824E-2</c:v>
                </c:pt>
                <c:pt idx="3">
                  <c:v>2.5510204081632654E-2</c:v>
                </c:pt>
                <c:pt idx="4">
                  <c:v>8.6206896551724137E-3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664832"/>
        <c:axId val="162666368"/>
      </c:barChart>
      <c:catAx>
        <c:axId val="1626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66368"/>
        <c:crosses val="autoZero"/>
        <c:auto val="1"/>
        <c:lblAlgn val="ctr"/>
        <c:lblOffset val="100"/>
        <c:noMultiLvlLbl val="0"/>
      </c:catAx>
      <c:valAx>
        <c:axId val="16266636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6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0.95146443514644352</c:v>
                </c:pt>
                <c:pt idx="1">
                  <c:v>0.95296523517382414</c:v>
                </c:pt>
                <c:pt idx="2">
                  <c:v>0.93478260869565222</c:v>
                </c:pt>
                <c:pt idx="3">
                  <c:v>0.9285714285714286</c:v>
                </c:pt>
                <c:pt idx="4">
                  <c:v>0.96120689655172409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3.2635983263598324E-2</c:v>
                </c:pt>
                <c:pt idx="1">
                  <c:v>3.6809815950920248E-2</c:v>
                </c:pt>
                <c:pt idx="2">
                  <c:v>0</c:v>
                </c:pt>
                <c:pt idx="3">
                  <c:v>4.0816326530612242E-2</c:v>
                </c:pt>
                <c:pt idx="4">
                  <c:v>2.8017241379310345E-2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2.5104602510460251E-3</c:v>
                </c:pt>
                <c:pt idx="1">
                  <c:v>2.0449897750511249E-3</c:v>
                </c:pt>
                <c:pt idx="2">
                  <c:v>0</c:v>
                </c:pt>
                <c:pt idx="3">
                  <c:v>5.1020408163265302E-3</c:v>
                </c:pt>
                <c:pt idx="4">
                  <c:v>2.1551724137931034E-3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1.3389121338912133E-2</c:v>
                </c:pt>
                <c:pt idx="1">
                  <c:v>8.1799591002044997E-3</c:v>
                </c:pt>
                <c:pt idx="2">
                  <c:v>6.5217391304347824E-2</c:v>
                </c:pt>
                <c:pt idx="3">
                  <c:v>2.5510204081632654E-2</c:v>
                </c:pt>
                <c:pt idx="4">
                  <c:v>8.6206896551724137E-3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695040"/>
        <c:axId val="162696576"/>
      </c:barChart>
      <c:catAx>
        <c:axId val="1626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2696576"/>
        <c:crosses val="autoZero"/>
        <c:auto val="1"/>
        <c:lblAlgn val="ctr"/>
        <c:lblOffset val="100"/>
        <c:noMultiLvlLbl val="0"/>
      </c:catAx>
      <c:valAx>
        <c:axId val="16269657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69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0.64987613542526834</c:v>
                </c:pt>
                <c:pt idx="1">
                  <c:v>0.61740890688259109</c:v>
                </c:pt>
                <c:pt idx="2">
                  <c:v>0.66666666666666663</c:v>
                </c:pt>
                <c:pt idx="3">
                  <c:v>0.71568627450980393</c:v>
                </c:pt>
                <c:pt idx="4">
                  <c:v>0.65376344086021509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0.20561519405450041</c:v>
                </c:pt>
                <c:pt idx="1">
                  <c:v>0.22064777327935223</c:v>
                </c:pt>
                <c:pt idx="2">
                  <c:v>0.16666666666666666</c:v>
                </c:pt>
                <c:pt idx="3">
                  <c:v>0.17156862745098039</c:v>
                </c:pt>
                <c:pt idx="4">
                  <c:v>0.2086021505376344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7.1841453344343512E-2</c:v>
                </c:pt>
                <c:pt idx="1">
                  <c:v>7.6923076923076927E-2</c:v>
                </c:pt>
                <c:pt idx="2">
                  <c:v>8.3333333333333329E-2</c:v>
                </c:pt>
                <c:pt idx="3">
                  <c:v>6.8627450980392163E-2</c:v>
                </c:pt>
                <c:pt idx="4">
                  <c:v>6.6666666666666666E-2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5.0371593724194877E-2</c:v>
                </c:pt>
                <c:pt idx="1">
                  <c:v>6.0728744939271252E-2</c:v>
                </c:pt>
                <c:pt idx="2">
                  <c:v>6.25E-2</c:v>
                </c:pt>
                <c:pt idx="3">
                  <c:v>2.9411764705882353E-2</c:v>
                </c:pt>
                <c:pt idx="4">
                  <c:v>4.7311827956989246E-2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8.2576383154417832E-3</c:v>
                </c:pt>
                <c:pt idx="1">
                  <c:v>1.0121457489878543E-2</c:v>
                </c:pt>
                <c:pt idx="2">
                  <c:v>0</c:v>
                </c:pt>
                <c:pt idx="3">
                  <c:v>4.9019607843137254E-3</c:v>
                </c:pt>
                <c:pt idx="4">
                  <c:v>8.6021505376344086E-3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1.4037985136251032E-2</c:v>
                </c:pt>
                <c:pt idx="1">
                  <c:v>1.417004048582996E-2</c:v>
                </c:pt>
                <c:pt idx="2">
                  <c:v>2.0833333333333332E-2</c:v>
                </c:pt>
                <c:pt idx="3">
                  <c:v>9.8039215686274508E-3</c:v>
                </c:pt>
                <c:pt idx="4">
                  <c:v>1.5053763440860216E-2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861056"/>
        <c:axId val="162862592"/>
      </c:barChart>
      <c:catAx>
        <c:axId val="1628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862592"/>
        <c:crosses val="autoZero"/>
        <c:auto val="1"/>
        <c:lblAlgn val="ctr"/>
        <c:lblOffset val="100"/>
        <c:noMultiLvlLbl val="0"/>
      </c:catAx>
      <c:valAx>
        <c:axId val="16286259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86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Thames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66757.173990904004</c:v>
                </c:pt>
                <c:pt idx="1">
                  <c:v>17799.412577271494</c:v>
                </c:pt>
                <c:pt idx="2">
                  <c:v>793.11301470544527</c:v>
                </c:pt>
                <c:pt idx="3">
                  <c:v>471.42662418934754</c:v>
                </c:pt>
                <c:pt idx="4">
                  <c:v>2056.6742505209772</c:v>
                </c:pt>
                <c:pt idx="5">
                  <c:v>2889.8880958810246</c:v>
                </c:pt>
                <c:pt idx="6">
                  <c:v>4566.4022311704166</c:v>
                </c:pt>
                <c:pt idx="7">
                  <c:v>36.111905391297498</c:v>
                </c:pt>
                <c:pt idx="8">
                  <c:v>9.9037381237499993</c:v>
                </c:pt>
                <c:pt idx="9">
                  <c:v>318.38714174576495</c:v>
                </c:pt>
                <c:pt idx="10">
                  <c:v>1089.6104939798929</c:v>
                </c:pt>
                <c:pt idx="11">
                  <c:v>455.87111476113995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0.64987613542526834</c:v>
                </c:pt>
                <c:pt idx="1">
                  <c:v>0.61740890688259109</c:v>
                </c:pt>
                <c:pt idx="2">
                  <c:v>0.66666666666666663</c:v>
                </c:pt>
                <c:pt idx="3">
                  <c:v>0.71568627450980393</c:v>
                </c:pt>
                <c:pt idx="4">
                  <c:v>0.65376344086021509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0.20561519405450041</c:v>
                </c:pt>
                <c:pt idx="1">
                  <c:v>0.22064777327935223</c:v>
                </c:pt>
                <c:pt idx="2">
                  <c:v>0.16666666666666666</c:v>
                </c:pt>
                <c:pt idx="3">
                  <c:v>0.17156862745098039</c:v>
                </c:pt>
                <c:pt idx="4">
                  <c:v>0.2086021505376344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7.1841453344343512E-2</c:v>
                </c:pt>
                <c:pt idx="1">
                  <c:v>7.6923076923076927E-2</c:v>
                </c:pt>
                <c:pt idx="2">
                  <c:v>8.3333333333333329E-2</c:v>
                </c:pt>
                <c:pt idx="3">
                  <c:v>6.8627450980392163E-2</c:v>
                </c:pt>
                <c:pt idx="4">
                  <c:v>6.6666666666666666E-2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5.0371593724194877E-2</c:v>
                </c:pt>
                <c:pt idx="1">
                  <c:v>6.0728744939271252E-2</c:v>
                </c:pt>
                <c:pt idx="2">
                  <c:v>6.25E-2</c:v>
                </c:pt>
                <c:pt idx="3">
                  <c:v>2.9411764705882353E-2</c:v>
                </c:pt>
                <c:pt idx="4">
                  <c:v>4.7311827956989246E-2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8.2576383154417832E-3</c:v>
                </c:pt>
                <c:pt idx="1">
                  <c:v>1.0121457489878543E-2</c:v>
                </c:pt>
                <c:pt idx="2">
                  <c:v>0</c:v>
                </c:pt>
                <c:pt idx="3">
                  <c:v>4.9019607843137254E-3</c:v>
                </c:pt>
                <c:pt idx="4">
                  <c:v>8.6021505376344086E-3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Thames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1.4037985136251032E-2</c:v>
                </c:pt>
                <c:pt idx="1">
                  <c:v>1.417004048582996E-2</c:v>
                </c:pt>
                <c:pt idx="2">
                  <c:v>2.0833333333333332E-2</c:v>
                </c:pt>
                <c:pt idx="3">
                  <c:v>9.8039215686274508E-3</c:v>
                </c:pt>
                <c:pt idx="4">
                  <c:v>1.5053763440860216E-2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21408"/>
        <c:axId val="163127296"/>
      </c:barChart>
      <c:catAx>
        <c:axId val="1631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3127296"/>
        <c:crosses val="autoZero"/>
        <c:auto val="1"/>
        <c:lblAlgn val="ctr"/>
        <c:lblOffset val="100"/>
        <c:noMultiLvlLbl val="0"/>
      </c:catAx>
      <c:valAx>
        <c:axId val="1631272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12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11.048386505895444</c:v>
                </c:pt>
                <c:pt idx="1">
                  <c:v>7.0279140202969952</c:v>
                </c:pt>
                <c:pt idx="2">
                  <c:v>14.912809589795412</c:v>
                </c:pt>
                <c:pt idx="3">
                  <c:v>11.482461320834839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88.951613494104549</c:v>
                </c:pt>
                <c:pt idx="1">
                  <c:v>92.97208597970301</c:v>
                </c:pt>
                <c:pt idx="2">
                  <c:v>85.087190410204585</c:v>
                </c:pt>
                <c:pt idx="3">
                  <c:v>88.51753867916517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474816"/>
        <c:axId val="163476608"/>
      </c:barChart>
      <c:catAx>
        <c:axId val="1634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476608"/>
        <c:crosses val="autoZero"/>
        <c:auto val="1"/>
        <c:lblAlgn val="ctr"/>
        <c:lblOffset val="100"/>
        <c:noMultiLvlLbl val="0"/>
      </c:catAx>
      <c:valAx>
        <c:axId val="16347660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474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3.6799626551009997E-2"/>
          <c:w val="0.86246122026887284"/>
          <c:h val="0.83479629425723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11.048386505895444</c:v>
                </c:pt>
                <c:pt idx="1">
                  <c:v>7.0279140202969952</c:v>
                </c:pt>
                <c:pt idx="2">
                  <c:v>14.912809589795412</c:v>
                </c:pt>
                <c:pt idx="3">
                  <c:v>11.482461320834839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88.951613494104549</c:v>
                </c:pt>
                <c:pt idx="1">
                  <c:v>92.97208597970301</c:v>
                </c:pt>
                <c:pt idx="2">
                  <c:v>85.087190410204585</c:v>
                </c:pt>
                <c:pt idx="3">
                  <c:v>88.51753867916517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45408"/>
        <c:axId val="162146944"/>
      </c:barChart>
      <c:catAx>
        <c:axId val="162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146944"/>
        <c:crosses val="autoZero"/>
        <c:auto val="1"/>
        <c:lblAlgn val="ctr"/>
        <c:lblOffset val="100"/>
        <c:noMultiLvlLbl val="0"/>
      </c:catAx>
      <c:valAx>
        <c:axId val="16214694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14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7.1072839226547337</c:v>
                </c:pt>
                <c:pt idx="1">
                  <c:v>0.39265029455716721</c:v>
                </c:pt>
                <c:pt idx="2">
                  <c:v>2.8042740654304605</c:v>
                </c:pt>
                <c:pt idx="3">
                  <c:v>0.22681586776417206</c:v>
                </c:pt>
                <c:pt idx="4">
                  <c:v>1.0648465381529022</c:v>
                </c:pt>
                <c:pt idx="5">
                  <c:v>0.22072466829068921</c:v>
                </c:pt>
                <c:pt idx="6">
                  <c:v>0</c:v>
                </c:pt>
                <c:pt idx="8">
                  <c:v>0</c:v>
                </c:pt>
                <c:pt idx="9">
                  <c:v>2.0310486566075019</c:v>
                </c:pt>
                <c:pt idx="10">
                  <c:v>1.6790246076054001</c:v>
                </c:pt>
                <c:pt idx="11">
                  <c:v>0</c:v>
                </c:pt>
                <c:pt idx="12">
                  <c:v>2.6719823313453945</c:v>
                </c:pt>
                <c:pt idx="13">
                  <c:v>0.64585584160206122</c:v>
                </c:pt>
                <c:pt idx="14">
                  <c:v>0</c:v>
                </c:pt>
                <c:pt idx="16">
                  <c:v>5.4409260615155608</c:v>
                </c:pt>
                <c:pt idx="17">
                  <c:v>3.5709466151112292</c:v>
                </c:pt>
                <c:pt idx="18">
                  <c:v>6.7157734223249568</c:v>
                </c:pt>
                <c:pt idx="19">
                  <c:v>0.86168015055155844</c:v>
                </c:pt>
                <c:pt idx="20">
                  <c:v>0.40340717701708628</c:v>
                </c:pt>
                <c:pt idx="21">
                  <c:v>0</c:v>
                </c:pt>
                <c:pt idx="22">
                  <c:v>0</c:v>
                </c:pt>
                <c:pt idx="24">
                  <c:v>7.0179565603737988</c:v>
                </c:pt>
                <c:pt idx="25">
                  <c:v>1.0839618750343762</c:v>
                </c:pt>
                <c:pt idx="26">
                  <c:v>2.922322389651034</c:v>
                </c:pt>
                <c:pt idx="27">
                  <c:v>0.22042147646269519</c:v>
                </c:pt>
                <c:pt idx="28">
                  <c:v>0.66664915820593518</c:v>
                </c:pt>
                <c:pt idx="29">
                  <c:v>0.31770673974952718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246656"/>
        <c:axId val="162248192"/>
      </c:barChart>
      <c:catAx>
        <c:axId val="1622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248192"/>
        <c:crosses val="autoZero"/>
        <c:auto val="1"/>
        <c:lblAlgn val="ctr"/>
        <c:lblOffset val="100"/>
        <c:noMultiLvlLbl val="0"/>
      </c:catAx>
      <c:valAx>
        <c:axId val="16224819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246656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4.4291518343110209E-2"/>
          <c:w val="0.86659772492244058"/>
          <c:h val="0.5786511001382632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7.1072839226547337</c:v>
                </c:pt>
                <c:pt idx="1">
                  <c:v>0.39265029455716721</c:v>
                </c:pt>
                <c:pt idx="2">
                  <c:v>2.8042740654304605</c:v>
                </c:pt>
                <c:pt idx="3">
                  <c:v>0.22681586776417206</c:v>
                </c:pt>
                <c:pt idx="4">
                  <c:v>1.0648465381529022</c:v>
                </c:pt>
                <c:pt idx="5">
                  <c:v>0.22072466829068921</c:v>
                </c:pt>
                <c:pt idx="6">
                  <c:v>0</c:v>
                </c:pt>
                <c:pt idx="8">
                  <c:v>0</c:v>
                </c:pt>
                <c:pt idx="9">
                  <c:v>2.0310486566075019</c:v>
                </c:pt>
                <c:pt idx="10">
                  <c:v>1.6790246076054001</c:v>
                </c:pt>
                <c:pt idx="11">
                  <c:v>0</c:v>
                </c:pt>
                <c:pt idx="12">
                  <c:v>2.6719823313453945</c:v>
                </c:pt>
                <c:pt idx="13">
                  <c:v>0.64585584160206122</c:v>
                </c:pt>
                <c:pt idx="14">
                  <c:v>0</c:v>
                </c:pt>
                <c:pt idx="16">
                  <c:v>5.4409260615155608</c:v>
                </c:pt>
                <c:pt idx="17">
                  <c:v>3.5709466151112292</c:v>
                </c:pt>
                <c:pt idx="18">
                  <c:v>6.7157734223249568</c:v>
                </c:pt>
                <c:pt idx="19">
                  <c:v>0.86168015055155844</c:v>
                </c:pt>
                <c:pt idx="20">
                  <c:v>0.40340717701708628</c:v>
                </c:pt>
                <c:pt idx="21">
                  <c:v>0</c:v>
                </c:pt>
                <c:pt idx="22">
                  <c:v>0</c:v>
                </c:pt>
                <c:pt idx="24">
                  <c:v>7.0179565603737988</c:v>
                </c:pt>
                <c:pt idx="25">
                  <c:v>1.0839618750343762</c:v>
                </c:pt>
                <c:pt idx="26">
                  <c:v>2.922322389651034</c:v>
                </c:pt>
                <c:pt idx="27">
                  <c:v>0.22042147646269519</c:v>
                </c:pt>
                <c:pt idx="28">
                  <c:v>0.66664915820593518</c:v>
                </c:pt>
                <c:pt idx="29">
                  <c:v>0.31770673974952718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447360"/>
        <c:axId val="162448896"/>
      </c:barChart>
      <c:catAx>
        <c:axId val="1624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2448896"/>
        <c:crosses val="autoZero"/>
        <c:auto val="1"/>
        <c:lblAlgn val="ctr"/>
        <c:lblOffset val="100"/>
        <c:noMultiLvlLbl val="0"/>
      </c:catAx>
      <c:valAx>
        <c:axId val="1624488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44736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8.93</c:v>
                </c:pt>
                <c:pt idx="1">
                  <c:v>12.95</c:v>
                </c:pt>
                <c:pt idx="2">
                  <c:v>4.78</c:v>
                </c:pt>
                <c:pt idx="3">
                  <c:v>12.04</c:v>
                </c:pt>
                <c:pt idx="4">
                  <c:v>10.95</c:v>
                </c:pt>
                <c:pt idx="5">
                  <c:v>14.64</c:v>
                </c:pt>
                <c:pt idx="6">
                  <c:v>11.03</c:v>
                </c:pt>
                <c:pt idx="7">
                  <c:v>9.8800000000000008</c:v>
                </c:pt>
                <c:pt idx="8">
                  <c:v>13.6</c:v>
                </c:pt>
                <c:pt idx="9">
                  <c:v>8</c:v>
                </c:pt>
                <c:pt idx="10">
                  <c:v>15.79</c:v>
                </c:pt>
                <c:pt idx="11">
                  <c:v>4.41</c:v>
                </c:pt>
                <c:pt idx="12">
                  <c:v>5.03</c:v>
                </c:pt>
                <c:pt idx="13">
                  <c:v>4.62</c:v>
                </c:pt>
                <c:pt idx="14">
                  <c:v>5.41</c:v>
                </c:pt>
                <c:pt idx="15">
                  <c:v>5.12</c:v>
                </c:pt>
                <c:pt idx="16">
                  <c:v>5.98</c:v>
                </c:pt>
                <c:pt idx="17">
                  <c:v>3.59</c:v>
                </c:pt>
                <c:pt idx="18">
                  <c:v>0</c:v>
                </c:pt>
                <c:pt idx="19">
                  <c:v>7.15</c:v>
                </c:pt>
                <c:pt idx="20">
                  <c:v>0</c:v>
                </c:pt>
                <c:pt idx="21">
                  <c:v>4.72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7.39</c:v>
                </c:pt>
                <c:pt idx="1">
                  <c:v>13.46</c:v>
                </c:pt>
                <c:pt idx="2">
                  <c:v>5.94</c:v>
                </c:pt>
                <c:pt idx="3">
                  <c:v>16.510000000000002</c:v>
                </c:pt>
                <c:pt idx="4">
                  <c:v>11.46</c:v>
                </c:pt>
                <c:pt idx="5">
                  <c:v>12.42</c:v>
                </c:pt>
                <c:pt idx="6">
                  <c:v>15.2</c:v>
                </c:pt>
                <c:pt idx="7">
                  <c:v>11.18</c:v>
                </c:pt>
                <c:pt idx="8">
                  <c:v>14.69</c:v>
                </c:pt>
                <c:pt idx="9">
                  <c:v>9</c:v>
                </c:pt>
                <c:pt idx="10">
                  <c:v>14.91</c:v>
                </c:pt>
                <c:pt idx="11">
                  <c:v>6.03</c:v>
                </c:pt>
                <c:pt idx="12">
                  <c:v>7.78</c:v>
                </c:pt>
                <c:pt idx="13">
                  <c:v>7.05</c:v>
                </c:pt>
                <c:pt idx="14">
                  <c:v>8.42</c:v>
                </c:pt>
                <c:pt idx="15">
                  <c:v>6.07</c:v>
                </c:pt>
                <c:pt idx="16">
                  <c:v>7.93</c:v>
                </c:pt>
                <c:pt idx="17">
                  <c:v>2.29</c:v>
                </c:pt>
                <c:pt idx="18">
                  <c:v>3.16</c:v>
                </c:pt>
                <c:pt idx="19">
                  <c:v>5.12</c:v>
                </c:pt>
                <c:pt idx="20">
                  <c:v>4.63</c:v>
                </c:pt>
                <c:pt idx="21">
                  <c:v>5.36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857920"/>
        <c:axId val="163859456"/>
      </c:barChart>
      <c:catAx>
        <c:axId val="16385792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859456"/>
        <c:crosses val="autoZero"/>
        <c:auto val="1"/>
        <c:lblAlgn val="ctr"/>
        <c:lblOffset val="100"/>
        <c:noMultiLvlLbl val="0"/>
      </c:catAx>
      <c:valAx>
        <c:axId val="1638594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8579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8.93</c:v>
                </c:pt>
                <c:pt idx="1">
                  <c:v>12.95</c:v>
                </c:pt>
                <c:pt idx="2">
                  <c:v>4.78</c:v>
                </c:pt>
                <c:pt idx="3">
                  <c:v>12.04</c:v>
                </c:pt>
                <c:pt idx="4">
                  <c:v>10.95</c:v>
                </c:pt>
                <c:pt idx="5">
                  <c:v>14.64</c:v>
                </c:pt>
                <c:pt idx="6">
                  <c:v>11.03</c:v>
                </c:pt>
                <c:pt idx="7">
                  <c:v>9.8800000000000008</c:v>
                </c:pt>
                <c:pt idx="8">
                  <c:v>13.6</c:v>
                </c:pt>
                <c:pt idx="9">
                  <c:v>8</c:v>
                </c:pt>
                <c:pt idx="10">
                  <c:v>15.79</c:v>
                </c:pt>
                <c:pt idx="11">
                  <c:v>4.41</c:v>
                </c:pt>
                <c:pt idx="12">
                  <c:v>5.03</c:v>
                </c:pt>
                <c:pt idx="13">
                  <c:v>4.62</c:v>
                </c:pt>
                <c:pt idx="14">
                  <c:v>5.41</c:v>
                </c:pt>
                <c:pt idx="15">
                  <c:v>5.12</c:v>
                </c:pt>
                <c:pt idx="16">
                  <c:v>5.98</c:v>
                </c:pt>
                <c:pt idx="17">
                  <c:v>3.59</c:v>
                </c:pt>
                <c:pt idx="18">
                  <c:v>0</c:v>
                </c:pt>
                <c:pt idx="19">
                  <c:v>7.15</c:v>
                </c:pt>
                <c:pt idx="20">
                  <c:v>0</c:v>
                </c:pt>
                <c:pt idx="21">
                  <c:v>4.72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7.39</c:v>
                </c:pt>
                <c:pt idx="1">
                  <c:v>13.46</c:v>
                </c:pt>
                <c:pt idx="2">
                  <c:v>5.94</c:v>
                </c:pt>
                <c:pt idx="3">
                  <c:v>16.510000000000002</c:v>
                </c:pt>
                <c:pt idx="4">
                  <c:v>11.46</c:v>
                </c:pt>
                <c:pt idx="5">
                  <c:v>12.42</c:v>
                </c:pt>
                <c:pt idx="6">
                  <c:v>15.2</c:v>
                </c:pt>
                <c:pt idx="7">
                  <c:v>11.18</c:v>
                </c:pt>
                <c:pt idx="8">
                  <c:v>14.69</c:v>
                </c:pt>
                <c:pt idx="9">
                  <c:v>9</c:v>
                </c:pt>
                <c:pt idx="10">
                  <c:v>14.91</c:v>
                </c:pt>
                <c:pt idx="11">
                  <c:v>6.03</c:v>
                </c:pt>
                <c:pt idx="12">
                  <c:v>7.78</c:v>
                </c:pt>
                <c:pt idx="13">
                  <c:v>7.05</c:v>
                </c:pt>
                <c:pt idx="14">
                  <c:v>8.42</c:v>
                </c:pt>
                <c:pt idx="15">
                  <c:v>6.07</c:v>
                </c:pt>
                <c:pt idx="16">
                  <c:v>7.93</c:v>
                </c:pt>
                <c:pt idx="17">
                  <c:v>2.29</c:v>
                </c:pt>
                <c:pt idx="18">
                  <c:v>3.16</c:v>
                </c:pt>
                <c:pt idx="19">
                  <c:v>5.12</c:v>
                </c:pt>
                <c:pt idx="20">
                  <c:v>4.63</c:v>
                </c:pt>
                <c:pt idx="21">
                  <c:v>5.36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898880"/>
        <c:axId val="163900416"/>
      </c:barChart>
      <c:catAx>
        <c:axId val="16389888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900416"/>
        <c:crosses val="autoZero"/>
        <c:auto val="1"/>
        <c:lblAlgn val="ctr"/>
        <c:lblOffset val="100"/>
        <c:noMultiLvlLbl val="0"/>
      </c:catAx>
      <c:valAx>
        <c:axId val="1639004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898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274.88799999999998</c:v>
                </c:pt>
                <c:pt idx="1">
                  <c:v>206.20700000000002</c:v>
                </c:pt>
                <c:pt idx="2">
                  <c:v>229.96600000000001</c:v>
                </c:pt>
                <c:pt idx="3">
                  <c:v>323.50899999999996</c:v>
                </c:pt>
                <c:pt idx="4">
                  <c:v>233.29399999999998</c:v>
                </c:pt>
                <c:pt idx="5">
                  <c:v>215.06100000000001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7040"/>
        <c:axId val="163768960"/>
      </c:lineChart>
      <c:catAx>
        <c:axId val="16376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768960"/>
        <c:crosses val="autoZero"/>
        <c:auto val="1"/>
        <c:lblAlgn val="ctr"/>
        <c:lblOffset val="100"/>
        <c:noMultiLvlLbl val="0"/>
      </c:catAx>
      <c:valAx>
        <c:axId val="16376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6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274.88799999999998</c:v>
                </c:pt>
                <c:pt idx="1">
                  <c:v>206.20700000000002</c:v>
                </c:pt>
                <c:pt idx="2">
                  <c:v>229.96600000000001</c:v>
                </c:pt>
                <c:pt idx="3">
                  <c:v>323.50899999999996</c:v>
                </c:pt>
                <c:pt idx="4">
                  <c:v>233.29399999999998</c:v>
                </c:pt>
                <c:pt idx="5">
                  <c:v>215.06100000000001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08800"/>
        <c:axId val="164510720"/>
      </c:lineChart>
      <c:catAx>
        <c:axId val="16450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510720"/>
        <c:crosses val="autoZero"/>
        <c:auto val="1"/>
        <c:lblAlgn val="ctr"/>
        <c:lblOffset val="100"/>
        <c:noMultiLvlLbl val="0"/>
      </c:catAx>
      <c:valAx>
        <c:axId val="164510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508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549376"/>
        <c:axId val="164551296"/>
      </c:barChart>
      <c:catAx>
        <c:axId val="16454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551296"/>
        <c:crosses val="autoZero"/>
        <c:auto val="1"/>
        <c:lblAlgn val="ctr"/>
        <c:lblOffset val="100"/>
        <c:noMultiLvlLbl val="0"/>
      </c:catAx>
      <c:valAx>
        <c:axId val="16455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549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59188.241135273776</c:v>
                </c:pt>
                <c:pt idx="1">
                  <c:v>17103.445905523789</c:v>
                </c:pt>
                <c:pt idx="2">
                  <c:v>784.61791333969541</c:v>
                </c:pt>
                <c:pt idx="3">
                  <c:v>426.24916329261242</c:v>
                </c:pt>
                <c:pt idx="4">
                  <c:v>1698.6615543167834</c:v>
                </c:pt>
                <c:pt idx="5">
                  <c:v>2466.3835852058137</c:v>
                </c:pt>
                <c:pt idx="6">
                  <c:v>3717.6508746186687</c:v>
                </c:pt>
                <c:pt idx="7">
                  <c:v>36.111905391297498</c:v>
                </c:pt>
                <c:pt idx="8">
                  <c:v>9.9037381237499993</c:v>
                </c:pt>
                <c:pt idx="9">
                  <c:v>239.18781572151991</c:v>
                </c:pt>
                <c:pt idx="10">
                  <c:v>958.21550795274891</c:v>
                </c:pt>
                <c:pt idx="11">
                  <c:v>435.77581628268496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7568.9328481004895</c:v>
                </c:pt>
                <c:pt idx="1">
                  <c:v>695.9666695454664</c:v>
                </c:pt>
                <c:pt idx="2">
                  <c:v>8.4951018772250002</c:v>
                </c:pt>
                <c:pt idx="3">
                  <c:v>45.177461942865023</c:v>
                </c:pt>
                <c:pt idx="4">
                  <c:v>358.0126961400681</c:v>
                </c:pt>
                <c:pt idx="5">
                  <c:v>423.50451303578683</c:v>
                </c:pt>
                <c:pt idx="6">
                  <c:v>848.75135556450823</c:v>
                </c:pt>
                <c:pt idx="7">
                  <c:v>0</c:v>
                </c:pt>
                <c:pt idx="8">
                  <c:v>0</c:v>
                </c:pt>
                <c:pt idx="9">
                  <c:v>79.199326187625019</c:v>
                </c:pt>
                <c:pt idx="10">
                  <c:v>131.39499126105187</c:v>
                </c:pt>
                <c:pt idx="11">
                  <c:v>20.095298887674996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3713536"/>
        <c:axId val="113715072"/>
      </c:barChart>
      <c:catAx>
        <c:axId val="1137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71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150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713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307712"/>
        <c:axId val="164309632"/>
      </c:barChart>
      <c:catAx>
        <c:axId val="16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309632"/>
        <c:crosses val="autoZero"/>
        <c:auto val="1"/>
        <c:lblAlgn val="ctr"/>
        <c:lblOffset val="100"/>
        <c:noMultiLvlLbl val="0"/>
      </c:catAx>
      <c:valAx>
        <c:axId val="164309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30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287.411</c:v>
                </c:pt>
                <c:pt idx="1">
                  <c:v>311.30500000000001</c:v>
                </c:pt>
                <c:pt idx="2">
                  <c:v>328.52300000000002</c:v>
                </c:pt>
                <c:pt idx="3">
                  <c:v>348.416</c:v>
                </c:pt>
                <c:pt idx="4">
                  <c:v>376.14600000000002</c:v>
                </c:pt>
                <c:pt idx="5">
                  <c:v>375.31599999999997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4860.1350000000002</c:v>
                </c:pt>
                <c:pt idx="1">
                  <c:v>4606.1180000000004</c:v>
                </c:pt>
                <c:pt idx="2">
                  <c:v>4212.8339999999998</c:v>
                </c:pt>
                <c:pt idx="3">
                  <c:v>3521.6959999999999</c:v>
                </c:pt>
                <c:pt idx="4">
                  <c:v>2676.01</c:v>
                </c:pt>
                <c:pt idx="5">
                  <c:v>2198.4319999999998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939264"/>
        <c:axId val="164941184"/>
      </c:barChart>
      <c:catAx>
        <c:axId val="16493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941184"/>
        <c:crosses val="autoZero"/>
        <c:auto val="1"/>
        <c:lblAlgn val="ctr"/>
        <c:lblOffset val="100"/>
        <c:noMultiLvlLbl val="0"/>
      </c:catAx>
      <c:valAx>
        <c:axId val="164941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939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287.411</c:v>
                </c:pt>
                <c:pt idx="1">
                  <c:v>311.30500000000001</c:v>
                </c:pt>
                <c:pt idx="2">
                  <c:v>328.52300000000002</c:v>
                </c:pt>
                <c:pt idx="3">
                  <c:v>348.416</c:v>
                </c:pt>
                <c:pt idx="4">
                  <c:v>376.14600000000002</c:v>
                </c:pt>
                <c:pt idx="5">
                  <c:v>375.31599999999997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4860.1350000000002</c:v>
                </c:pt>
                <c:pt idx="1">
                  <c:v>4606.1180000000004</c:v>
                </c:pt>
                <c:pt idx="2">
                  <c:v>4212.8339999999998</c:v>
                </c:pt>
                <c:pt idx="3">
                  <c:v>3521.6959999999999</c:v>
                </c:pt>
                <c:pt idx="4">
                  <c:v>2676.01</c:v>
                </c:pt>
                <c:pt idx="5">
                  <c:v>2198.4319999999998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619776"/>
        <c:axId val="164621696"/>
      </c:barChart>
      <c:catAx>
        <c:axId val="16461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621696"/>
        <c:crosses val="autoZero"/>
        <c:auto val="1"/>
        <c:lblAlgn val="ctr"/>
        <c:lblOffset val="100"/>
        <c:noMultiLvlLbl val="0"/>
      </c:catAx>
      <c:valAx>
        <c:axId val="164621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619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12.061999999999999</c:v>
                </c:pt>
                <c:pt idx="1">
                  <c:v>11.48</c:v>
                </c:pt>
                <c:pt idx="2">
                  <c:v>10.499000000000001</c:v>
                </c:pt>
                <c:pt idx="3">
                  <c:v>10.763</c:v>
                </c:pt>
                <c:pt idx="4">
                  <c:v>10.916</c:v>
                </c:pt>
                <c:pt idx="5">
                  <c:v>11.484999999999999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183.619</c:v>
                </c:pt>
                <c:pt idx="1">
                  <c:v>165.36799999999999</c:v>
                </c:pt>
                <c:pt idx="2">
                  <c:v>143.25</c:v>
                </c:pt>
                <c:pt idx="3">
                  <c:v>124.105</c:v>
                </c:pt>
                <c:pt idx="4">
                  <c:v>100.86199999999999</c:v>
                </c:pt>
                <c:pt idx="5">
                  <c:v>98.564999999999998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536000"/>
        <c:axId val="47546368"/>
      </c:barChart>
      <c:catAx>
        <c:axId val="4753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47546368"/>
        <c:crosses val="autoZero"/>
        <c:auto val="1"/>
        <c:lblAlgn val="ctr"/>
        <c:lblOffset val="100"/>
        <c:noMultiLvlLbl val="0"/>
      </c:catAx>
      <c:valAx>
        <c:axId val="47546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753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12.061999999999999</c:v>
                </c:pt>
                <c:pt idx="1">
                  <c:v>11.48</c:v>
                </c:pt>
                <c:pt idx="2">
                  <c:v>10.499000000000001</c:v>
                </c:pt>
                <c:pt idx="3">
                  <c:v>10.763</c:v>
                </c:pt>
                <c:pt idx="4">
                  <c:v>10.916</c:v>
                </c:pt>
                <c:pt idx="5">
                  <c:v>11.484999999999999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183.619</c:v>
                </c:pt>
                <c:pt idx="1">
                  <c:v>165.36799999999999</c:v>
                </c:pt>
                <c:pt idx="2">
                  <c:v>143.25</c:v>
                </c:pt>
                <c:pt idx="3">
                  <c:v>124.105</c:v>
                </c:pt>
                <c:pt idx="4">
                  <c:v>100.86199999999999</c:v>
                </c:pt>
                <c:pt idx="5">
                  <c:v>98.564999999999998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297152"/>
        <c:axId val="163307520"/>
      </c:barChart>
      <c:catAx>
        <c:axId val="16329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307520"/>
        <c:crosses val="autoZero"/>
        <c:auto val="1"/>
        <c:lblAlgn val="ctr"/>
        <c:lblOffset val="100"/>
        <c:noMultiLvlLbl val="0"/>
      </c:catAx>
      <c:valAx>
        <c:axId val="16330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29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273.46699999999998</c:v>
                </c:pt>
                <c:pt idx="1">
                  <c:v>298.548</c:v>
                </c:pt>
                <c:pt idx="2">
                  <c:v>317.76100000000002</c:v>
                </c:pt>
                <c:pt idx="3">
                  <c:v>333.10399999999998</c:v>
                </c:pt>
                <c:pt idx="4">
                  <c:v>360.36799999999999</c:v>
                </c:pt>
                <c:pt idx="5">
                  <c:v>381.71499999999997</c:v>
                </c:pt>
                <c:pt idx="7">
                  <c:v>5041.6980000000003</c:v>
                </c:pt>
                <c:pt idx="8">
                  <c:v>4701.6589999999997</c:v>
                </c:pt>
                <c:pt idx="9">
                  <c:v>4534.9440000000004</c:v>
                </c:pt>
                <c:pt idx="10">
                  <c:v>4138.01</c:v>
                </c:pt>
                <c:pt idx="11">
                  <c:v>3167.1</c:v>
                </c:pt>
                <c:pt idx="12">
                  <c:v>2537.4960000000001</c:v>
                </c:pt>
                <c:pt idx="14">
                  <c:v>5315.165</c:v>
                </c:pt>
                <c:pt idx="15">
                  <c:v>5000.2069999999994</c:v>
                </c:pt>
                <c:pt idx="16">
                  <c:v>4852.7050000000008</c:v>
                </c:pt>
                <c:pt idx="17">
                  <c:v>4471.1140000000005</c:v>
                </c:pt>
                <c:pt idx="18">
                  <c:v>3527.4679999999998</c:v>
                </c:pt>
                <c:pt idx="19">
                  <c:v>2919.2110000000002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113792"/>
        <c:axId val="16412416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48.247999999999998</c:v>
                </c:pt>
                <c:pt idx="1">
                  <c:v>57.400000000000006</c:v>
                </c:pt>
                <c:pt idx="2">
                  <c:v>52.495000000000005</c:v>
                </c:pt>
                <c:pt idx="3">
                  <c:v>53.814999999999998</c:v>
                </c:pt>
                <c:pt idx="4">
                  <c:v>54.58</c:v>
                </c:pt>
                <c:pt idx="5">
                  <c:v>57.424999999999997</c:v>
                </c:pt>
                <c:pt idx="7">
                  <c:v>734.476</c:v>
                </c:pt>
                <c:pt idx="8">
                  <c:v>826.83999999999992</c:v>
                </c:pt>
                <c:pt idx="9">
                  <c:v>716.25</c:v>
                </c:pt>
                <c:pt idx="10">
                  <c:v>620.52499999999998</c:v>
                </c:pt>
                <c:pt idx="11">
                  <c:v>504.30999999999995</c:v>
                </c:pt>
                <c:pt idx="12">
                  <c:v>492.82499999999999</c:v>
                </c:pt>
                <c:pt idx="14">
                  <c:v>782.72400000000005</c:v>
                </c:pt>
                <c:pt idx="15">
                  <c:v>884.2399999999999</c:v>
                </c:pt>
                <c:pt idx="16">
                  <c:v>768.745</c:v>
                </c:pt>
                <c:pt idx="17">
                  <c:v>674.33999999999992</c:v>
                </c:pt>
                <c:pt idx="18">
                  <c:v>558.89</c:v>
                </c:pt>
                <c:pt idx="19">
                  <c:v>550.25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25696"/>
        <c:axId val="164135680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25.04</c:v>
                </c:pt>
                <c:pt idx="1">
                  <c:v>37.480000000000004</c:v>
                </c:pt>
                <c:pt idx="2">
                  <c:v>36.644999999999996</c:v>
                </c:pt>
                <c:pt idx="3">
                  <c:v>26.110000000000003</c:v>
                </c:pt>
                <c:pt idx="4">
                  <c:v>32.555</c:v>
                </c:pt>
                <c:pt idx="5">
                  <c:v>94.115000000000009</c:v>
                </c:pt>
                <c:pt idx="7">
                  <c:v>1074.5119999999999</c:v>
                </c:pt>
                <c:pt idx="8">
                  <c:v>993.55500000000006</c:v>
                </c:pt>
                <c:pt idx="9">
                  <c:v>1113.1849999999999</c:v>
                </c:pt>
                <c:pt idx="10">
                  <c:v>1591.4349999999999</c:v>
                </c:pt>
                <c:pt idx="11">
                  <c:v>1133.915</c:v>
                </c:pt>
                <c:pt idx="12">
                  <c:v>981.19</c:v>
                </c:pt>
                <c:pt idx="14">
                  <c:v>1099.5519999999999</c:v>
                </c:pt>
                <c:pt idx="15">
                  <c:v>1031.0350000000001</c:v>
                </c:pt>
                <c:pt idx="16">
                  <c:v>1149.83</c:v>
                </c:pt>
                <c:pt idx="17">
                  <c:v>1617.5449999999998</c:v>
                </c:pt>
                <c:pt idx="18">
                  <c:v>1166.4699999999998</c:v>
                </c:pt>
                <c:pt idx="19">
                  <c:v>1075.3050000000001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25696"/>
        <c:axId val="164135680"/>
      </c:lineChart>
      <c:catAx>
        <c:axId val="16411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412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241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113792"/>
        <c:crosses val="autoZero"/>
        <c:crossBetween val="between"/>
      </c:valAx>
      <c:catAx>
        <c:axId val="16412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4135680"/>
        <c:crosses val="autoZero"/>
        <c:auto val="0"/>
        <c:lblAlgn val="ctr"/>
        <c:lblOffset val="100"/>
        <c:noMultiLvlLbl val="0"/>
      </c:catAx>
      <c:valAx>
        <c:axId val="164135680"/>
        <c:scaling>
          <c:orientation val="minMax"/>
          <c:max val="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1256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273.46699999999998</c:v>
                </c:pt>
                <c:pt idx="1">
                  <c:v>298.548</c:v>
                </c:pt>
                <c:pt idx="2">
                  <c:v>317.76100000000002</c:v>
                </c:pt>
                <c:pt idx="3">
                  <c:v>333.10399999999998</c:v>
                </c:pt>
                <c:pt idx="4">
                  <c:v>360.36799999999999</c:v>
                </c:pt>
                <c:pt idx="5">
                  <c:v>381.71499999999997</c:v>
                </c:pt>
                <c:pt idx="7">
                  <c:v>5041.6980000000003</c:v>
                </c:pt>
                <c:pt idx="8">
                  <c:v>4701.6589999999997</c:v>
                </c:pt>
                <c:pt idx="9">
                  <c:v>4534.9440000000004</c:v>
                </c:pt>
                <c:pt idx="10">
                  <c:v>4138.01</c:v>
                </c:pt>
                <c:pt idx="11">
                  <c:v>3167.1</c:v>
                </c:pt>
                <c:pt idx="12">
                  <c:v>2537.4960000000001</c:v>
                </c:pt>
                <c:pt idx="14">
                  <c:v>5315.165</c:v>
                </c:pt>
                <c:pt idx="15">
                  <c:v>5000.2069999999994</c:v>
                </c:pt>
                <c:pt idx="16">
                  <c:v>4852.7050000000008</c:v>
                </c:pt>
                <c:pt idx="17">
                  <c:v>4471.1140000000005</c:v>
                </c:pt>
                <c:pt idx="18">
                  <c:v>3527.4679999999998</c:v>
                </c:pt>
                <c:pt idx="19">
                  <c:v>2919.2110000000002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770944"/>
        <c:axId val="1647728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48.247999999999998</c:v>
                </c:pt>
                <c:pt idx="1">
                  <c:v>57.400000000000006</c:v>
                </c:pt>
                <c:pt idx="2">
                  <c:v>52.495000000000005</c:v>
                </c:pt>
                <c:pt idx="3">
                  <c:v>53.814999999999998</c:v>
                </c:pt>
                <c:pt idx="4">
                  <c:v>54.58</c:v>
                </c:pt>
                <c:pt idx="5">
                  <c:v>57.424999999999997</c:v>
                </c:pt>
                <c:pt idx="7">
                  <c:v>734.476</c:v>
                </c:pt>
                <c:pt idx="8">
                  <c:v>826.83999999999992</c:v>
                </c:pt>
                <c:pt idx="9">
                  <c:v>716.25</c:v>
                </c:pt>
                <c:pt idx="10">
                  <c:v>620.52499999999998</c:v>
                </c:pt>
                <c:pt idx="11">
                  <c:v>504.30999999999995</c:v>
                </c:pt>
                <c:pt idx="12">
                  <c:v>492.82499999999999</c:v>
                </c:pt>
                <c:pt idx="14">
                  <c:v>782.72400000000005</c:v>
                </c:pt>
                <c:pt idx="15">
                  <c:v>884.2399999999999</c:v>
                </c:pt>
                <c:pt idx="16">
                  <c:v>768.745</c:v>
                </c:pt>
                <c:pt idx="17">
                  <c:v>674.33999999999992</c:v>
                </c:pt>
                <c:pt idx="18">
                  <c:v>558.89</c:v>
                </c:pt>
                <c:pt idx="19">
                  <c:v>550.25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778752"/>
        <c:axId val="164780288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25.04</c:v>
                </c:pt>
                <c:pt idx="1">
                  <c:v>37.480000000000004</c:v>
                </c:pt>
                <c:pt idx="2">
                  <c:v>36.644999999999996</c:v>
                </c:pt>
                <c:pt idx="3">
                  <c:v>26.110000000000003</c:v>
                </c:pt>
                <c:pt idx="4">
                  <c:v>32.555</c:v>
                </c:pt>
                <c:pt idx="5">
                  <c:v>94.115000000000009</c:v>
                </c:pt>
                <c:pt idx="7">
                  <c:v>1074.5119999999999</c:v>
                </c:pt>
                <c:pt idx="8">
                  <c:v>993.55500000000006</c:v>
                </c:pt>
                <c:pt idx="9">
                  <c:v>1113.1849999999999</c:v>
                </c:pt>
                <c:pt idx="10">
                  <c:v>1591.4349999999999</c:v>
                </c:pt>
                <c:pt idx="11">
                  <c:v>1133.915</c:v>
                </c:pt>
                <c:pt idx="12">
                  <c:v>981.19</c:v>
                </c:pt>
                <c:pt idx="14">
                  <c:v>1099.5519999999999</c:v>
                </c:pt>
                <c:pt idx="15">
                  <c:v>1031.0350000000001</c:v>
                </c:pt>
                <c:pt idx="16">
                  <c:v>1149.83</c:v>
                </c:pt>
                <c:pt idx="17">
                  <c:v>1617.5449999999998</c:v>
                </c:pt>
                <c:pt idx="18">
                  <c:v>1166.4699999999998</c:v>
                </c:pt>
                <c:pt idx="19">
                  <c:v>1075.3050000000001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78752"/>
        <c:axId val="164780288"/>
      </c:lineChart>
      <c:catAx>
        <c:axId val="164770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477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28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770944"/>
        <c:crosses val="autoZero"/>
        <c:crossBetween val="between"/>
      </c:valAx>
      <c:catAx>
        <c:axId val="16477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64780288"/>
        <c:crosses val="autoZero"/>
        <c:auto val="0"/>
        <c:lblAlgn val="ctr"/>
        <c:lblOffset val="100"/>
        <c:noMultiLvlLbl val="0"/>
      </c:catAx>
      <c:valAx>
        <c:axId val="164780288"/>
        <c:scaling>
          <c:orientation val="minMax"/>
          <c:max val="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7787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  <c:pt idx="6">
                  <c:v>9.0670000000000002</c:v>
                </c:pt>
                <c:pt idx="7">
                  <c:v>6.3719999999999999</c:v>
                </c:pt>
                <c:pt idx="8">
                  <c:v>8.7929999999999993</c:v>
                </c:pt>
                <c:pt idx="9">
                  <c:v>40.031999999999996</c:v>
                </c:pt>
                <c:pt idx="10">
                  <c:v>9.5969999999999995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  <c:pt idx="6">
                  <c:v>146.887</c:v>
                </c:pt>
                <c:pt idx="7">
                  <c:v>122.51900000000001</c:v>
                </c:pt>
                <c:pt idx="8">
                  <c:v>104.664</c:v>
                </c:pt>
                <c:pt idx="9">
                  <c:v>92.727999999999994</c:v>
                </c:pt>
                <c:pt idx="10">
                  <c:v>105.907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274.88799999999998</c:v>
                </c:pt>
                <c:pt idx="1">
                  <c:v>206.20700000000002</c:v>
                </c:pt>
                <c:pt idx="2">
                  <c:v>229.96600000000001</c:v>
                </c:pt>
                <c:pt idx="3">
                  <c:v>323.50899999999996</c:v>
                </c:pt>
                <c:pt idx="4">
                  <c:v>233.29399999999998</c:v>
                </c:pt>
                <c:pt idx="5">
                  <c:v>215.06100000000001</c:v>
                </c:pt>
                <c:pt idx="6">
                  <c:v>155.95400000000001</c:v>
                </c:pt>
                <c:pt idx="7">
                  <c:v>128.89100000000002</c:v>
                </c:pt>
                <c:pt idx="8">
                  <c:v>113.45699999999999</c:v>
                </c:pt>
                <c:pt idx="9">
                  <c:v>132.76</c:v>
                </c:pt>
                <c:pt idx="10">
                  <c:v>115.50399999999999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97952"/>
        <c:axId val="165599872"/>
      </c:lineChart>
      <c:catAx>
        <c:axId val="16559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599872"/>
        <c:crosses val="autoZero"/>
        <c:auto val="1"/>
        <c:lblAlgn val="ctr"/>
        <c:lblOffset val="100"/>
        <c:noMultiLvlLbl val="0"/>
      </c:catAx>
      <c:valAx>
        <c:axId val="165599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59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  <c:pt idx="6">
                  <c:v>9.0670000000000002</c:v>
                </c:pt>
                <c:pt idx="7">
                  <c:v>6.3719999999999999</c:v>
                </c:pt>
                <c:pt idx="8">
                  <c:v>8.7929999999999993</c:v>
                </c:pt>
                <c:pt idx="9">
                  <c:v>40.031999999999996</c:v>
                </c:pt>
                <c:pt idx="10">
                  <c:v>9.5969999999999995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  <c:pt idx="6">
                  <c:v>146.887</c:v>
                </c:pt>
                <c:pt idx="7">
                  <c:v>122.51900000000001</c:v>
                </c:pt>
                <c:pt idx="8">
                  <c:v>104.664</c:v>
                </c:pt>
                <c:pt idx="9">
                  <c:v>92.727999999999994</c:v>
                </c:pt>
                <c:pt idx="10">
                  <c:v>105.907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274.88799999999998</c:v>
                </c:pt>
                <c:pt idx="1">
                  <c:v>206.20700000000002</c:v>
                </c:pt>
                <c:pt idx="2">
                  <c:v>229.96600000000001</c:v>
                </c:pt>
                <c:pt idx="3">
                  <c:v>323.50899999999996</c:v>
                </c:pt>
                <c:pt idx="4">
                  <c:v>233.29399999999998</c:v>
                </c:pt>
                <c:pt idx="5">
                  <c:v>215.06100000000001</c:v>
                </c:pt>
                <c:pt idx="6">
                  <c:v>155.95400000000001</c:v>
                </c:pt>
                <c:pt idx="7">
                  <c:v>128.89100000000002</c:v>
                </c:pt>
                <c:pt idx="8">
                  <c:v>113.45699999999999</c:v>
                </c:pt>
                <c:pt idx="9">
                  <c:v>132.76</c:v>
                </c:pt>
                <c:pt idx="10">
                  <c:v>115.50399999999999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63872"/>
        <c:axId val="165665792"/>
      </c:lineChart>
      <c:catAx>
        <c:axId val="16566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665792"/>
        <c:crosses val="autoZero"/>
        <c:auto val="1"/>
        <c:lblAlgn val="ctr"/>
        <c:lblOffset val="100"/>
        <c:noMultiLvlLbl val="0"/>
      </c:catAx>
      <c:valAx>
        <c:axId val="165665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663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  <c:pt idx="6">
                  <c:v>9.0670000000000002</c:v>
                </c:pt>
                <c:pt idx="7">
                  <c:v>6.3719999999999999</c:v>
                </c:pt>
                <c:pt idx="8">
                  <c:v>8.7929999999999993</c:v>
                </c:pt>
                <c:pt idx="9">
                  <c:v>40.031999999999996</c:v>
                </c:pt>
                <c:pt idx="10">
                  <c:v>9.5969999999999995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  <c:pt idx="6">
                    <c:v>31.110666599999998</c:v>
                  </c:pt>
                  <c:pt idx="7">
                    <c:v>31.058566500000001</c:v>
                  </c:pt>
                  <c:pt idx="8">
                    <c:v>19.739630399999999</c:v>
                  </c:pt>
                  <c:pt idx="9">
                    <c:v>8.5587944</c:v>
                  </c:pt>
                  <c:pt idx="10">
                    <c:v>15.991956999999999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  <c:pt idx="6">
                    <c:v>31.110666599999998</c:v>
                  </c:pt>
                  <c:pt idx="7">
                    <c:v>31.058566500000001</c:v>
                  </c:pt>
                  <c:pt idx="8">
                    <c:v>19.739630399999999</c:v>
                  </c:pt>
                  <c:pt idx="9">
                    <c:v>8.5587944</c:v>
                  </c:pt>
                  <c:pt idx="10">
                    <c:v>15.991956999999999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  <c:pt idx="6">
                  <c:v>146.887</c:v>
                </c:pt>
                <c:pt idx="7">
                  <c:v>122.51900000000001</c:v>
                </c:pt>
                <c:pt idx="8">
                  <c:v>104.664</c:v>
                </c:pt>
                <c:pt idx="9">
                  <c:v>92.727999999999994</c:v>
                </c:pt>
                <c:pt idx="10">
                  <c:v>105.907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025088"/>
        <c:axId val="164027008"/>
      </c:barChart>
      <c:catAx>
        <c:axId val="16402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027008"/>
        <c:crosses val="autoZero"/>
        <c:auto val="1"/>
        <c:lblAlgn val="ctr"/>
        <c:lblOffset val="100"/>
        <c:noMultiLvlLbl val="0"/>
      </c:catAx>
      <c:valAx>
        <c:axId val="16402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025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59188.241135273776</c:v>
                </c:pt>
                <c:pt idx="1">
                  <c:v>17103.445905523789</c:v>
                </c:pt>
                <c:pt idx="2">
                  <c:v>784.61791333969541</c:v>
                </c:pt>
                <c:pt idx="3">
                  <c:v>426.24916329261242</c:v>
                </c:pt>
                <c:pt idx="4">
                  <c:v>1698.6615543167834</c:v>
                </c:pt>
                <c:pt idx="5">
                  <c:v>2466.3835852058137</c:v>
                </c:pt>
                <c:pt idx="6">
                  <c:v>3717.6508746186687</c:v>
                </c:pt>
                <c:pt idx="7">
                  <c:v>36.111905391297498</c:v>
                </c:pt>
                <c:pt idx="8">
                  <c:v>9.9037381237499993</c:v>
                </c:pt>
                <c:pt idx="9">
                  <c:v>239.18781572151991</c:v>
                </c:pt>
                <c:pt idx="10">
                  <c:v>958.21550795274891</c:v>
                </c:pt>
                <c:pt idx="11">
                  <c:v>435.77581628268496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7568.9328481004895</c:v>
                </c:pt>
                <c:pt idx="1">
                  <c:v>695.9666695454664</c:v>
                </c:pt>
                <c:pt idx="2">
                  <c:v>8.4951018772250002</c:v>
                </c:pt>
                <c:pt idx="3">
                  <c:v>45.177461942865023</c:v>
                </c:pt>
                <c:pt idx="4">
                  <c:v>358.0126961400681</c:v>
                </c:pt>
                <c:pt idx="5">
                  <c:v>423.50451303578683</c:v>
                </c:pt>
                <c:pt idx="6">
                  <c:v>848.75135556450823</c:v>
                </c:pt>
                <c:pt idx="7">
                  <c:v>0</c:v>
                </c:pt>
                <c:pt idx="8">
                  <c:v>0</c:v>
                </c:pt>
                <c:pt idx="9">
                  <c:v>79.199326187625019</c:v>
                </c:pt>
                <c:pt idx="10">
                  <c:v>131.39499126105187</c:v>
                </c:pt>
                <c:pt idx="11">
                  <c:v>20.095298887674996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1168384"/>
        <c:axId val="161182464"/>
      </c:barChart>
      <c:catAx>
        <c:axId val="1611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118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824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116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6.26</c:v>
                </c:pt>
                <c:pt idx="1">
                  <c:v>7.4960000000000004</c:v>
                </c:pt>
                <c:pt idx="2">
                  <c:v>7.3289999999999997</c:v>
                </c:pt>
                <c:pt idx="3">
                  <c:v>5.2220000000000004</c:v>
                </c:pt>
                <c:pt idx="4">
                  <c:v>6.5110000000000001</c:v>
                </c:pt>
                <c:pt idx="5">
                  <c:v>18.823</c:v>
                </c:pt>
                <c:pt idx="6">
                  <c:v>9.0670000000000002</c:v>
                </c:pt>
                <c:pt idx="7">
                  <c:v>6.3719999999999999</c:v>
                </c:pt>
                <c:pt idx="8">
                  <c:v>8.7929999999999993</c:v>
                </c:pt>
                <c:pt idx="9">
                  <c:v>40.031999999999996</c:v>
                </c:pt>
                <c:pt idx="10">
                  <c:v>9.5969999999999995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  <c:pt idx="6">
                    <c:v>31.110666599999998</c:v>
                  </c:pt>
                  <c:pt idx="7">
                    <c:v>31.058566500000001</c:v>
                  </c:pt>
                  <c:pt idx="8">
                    <c:v>19.739630399999999</c:v>
                  </c:pt>
                  <c:pt idx="9">
                    <c:v>8.5587944</c:v>
                  </c:pt>
                  <c:pt idx="10">
                    <c:v>15.991956999999999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44.645973599999998</c:v>
                  </c:pt>
                  <c:pt idx="1">
                    <c:v>22.613311800000002</c:v>
                  </c:pt>
                  <c:pt idx="2">
                    <c:v>30.523532700000001</c:v>
                  </c:pt>
                  <c:pt idx="3">
                    <c:v>46.310758499999999</c:v>
                  </c:pt>
                  <c:pt idx="4">
                    <c:v>40.049877799999997</c:v>
                  </c:pt>
                  <c:pt idx="5">
                    <c:v>44.722640199999994</c:v>
                  </c:pt>
                  <c:pt idx="6">
                    <c:v>31.110666599999998</c:v>
                  </c:pt>
                  <c:pt idx="7">
                    <c:v>31.058566500000001</c:v>
                  </c:pt>
                  <c:pt idx="8">
                    <c:v>19.739630399999999</c:v>
                  </c:pt>
                  <c:pt idx="9">
                    <c:v>8.5587944</c:v>
                  </c:pt>
                  <c:pt idx="10">
                    <c:v>15.991956999999999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268.62799999999999</c:v>
                </c:pt>
                <c:pt idx="1">
                  <c:v>198.71100000000001</c:v>
                </c:pt>
                <c:pt idx="2">
                  <c:v>222.637</c:v>
                </c:pt>
                <c:pt idx="3">
                  <c:v>318.28699999999998</c:v>
                </c:pt>
                <c:pt idx="4">
                  <c:v>226.78299999999999</c:v>
                </c:pt>
                <c:pt idx="5">
                  <c:v>196.238</c:v>
                </c:pt>
                <c:pt idx="6">
                  <c:v>146.887</c:v>
                </c:pt>
                <c:pt idx="7">
                  <c:v>122.51900000000001</c:v>
                </c:pt>
                <c:pt idx="8">
                  <c:v>104.664</c:v>
                </c:pt>
                <c:pt idx="9">
                  <c:v>92.727999999999994</c:v>
                </c:pt>
                <c:pt idx="10">
                  <c:v>105.907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959552"/>
        <c:axId val="163961472"/>
      </c:barChart>
      <c:catAx>
        <c:axId val="16395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961472"/>
        <c:crosses val="autoZero"/>
        <c:auto val="1"/>
        <c:lblAlgn val="ctr"/>
        <c:lblOffset val="100"/>
        <c:noMultiLvlLbl val="0"/>
      </c:catAx>
      <c:valAx>
        <c:axId val="16396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959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287.411</c:v>
                </c:pt>
                <c:pt idx="1">
                  <c:v>311.30500000000001</c:v>
                </c:pt>
                <c:pt idx="2">
                  <c:v>328.52300000000002</c:v>
                </c:pt>
                <c:pt idx="3">
                  <c:v>348.416</c:v>
                </c:pt>
                <c:pt idx="4">
                  <c:v>376.14600000000002</c:v>
                </c:pt>
                <c:pt idx="5">
                  <c:v>375.31599999999997</c:v>
                </c:pt>
                <c:pt idx="6">
                  <c:v>355.55700000000002</c:v>
                </c:pt>
                <c:pt idx="7">
                  <c:v>371.98399999999998</c:v>
                </c:pt>
                <c:pt idx="8">
                  <c:v>396.714</c:v>
                </c:pt>
                <c:pt idx="9">
                  <c:v>328.46600000000001</c:v>
                </c:pt>
                <c:pt idx="10">
                  <c:v>254.94200000000001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  <c:pt idx="6">
                    <c:v>247.64285150000003</c:v>
                  </c:pt>
                  <c:pt idx="7">
                    <c:v>200.10308999999998</c:v>
                  </c:pt>
                  <c:pt idx="8">
                    <c:v>182.67914100000002</c:v>
                  </c:pt>
                  <c:pt idx="9">
                    <c:v>188.0983224</c:v>
                  </c:pt>
                  <c:pt idx="10">
                    <c:v>196.71403410000002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  <c:pt idx="6">
                    <c:v>247.64285150000003</c:v>
                  </c:pt>
                  <c:pt idx="7">
                    <c:v>200.10308999999998</c:v>
                  </c:pt>
                  <c:pt idx="8">
                    <c:v>182.67914100000002</c:v>
                  </c:pt>
                  <c:pt idx="9">
                    <c:v>188.0983224</c:v>
                  </c:pt>
                  <c:pt idx="10">
                    <c:v>196.71403410000002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4860.1350000000002</c:v>
                </c:pt>
                <c:pt idx="1">
                  <c:v>4606.1180000000004</c:v>
                </c:pt>
                <c:pt idx="2">
                  <c:v>4212.8339999999998</c:v>
                </c:pt>
                <c:pt idx="3">
                  <c:v>3521.6959999999999</c:v>
                </c:pt>
                <c:pt idx="4">
                  <c:v>2676.01</c:v>
                </c:pt>
                <c:pt idx="5">
                  <c:v>2198.4319999999998</c:v>
                </c:pt>
                <c:pt idx="6">
                  <c:v>1957.6510000000001</c:v>
                </c:pt>
                <c:pt idx="7">
                  <c:v>1819.1189999999999</c:v>
                </c:pt>
                <c:pt idx="8">
                  <c:v>1929.03</c:v>
                </c:pt>
                <c:pt idx="9">
                  <c:v>2189.7359999999999</c:v>
                </c:pt>
                <c:pt idx="10">
                  <c:v>2499.5430000000001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012800"/>
        <c:axId val="166035456"/>
      </c:barChart>
      <c:catAx>
        <c:axId val="16601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035456"/>
        <c:crosses val="autoZero"/>
        <c:auto val="1"/>
        <c:lblAlgn val="ctr"/>
        <c:lblOffset val="100"/>
        <c:noMultiLvlLbl val="0"/>
      </c:catAx>
      <c:valAx>
        <c:axId val="166035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012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287.411</c:v>
                </c:pt>
                <c:pt idx="1">
                  <c:v>311.30500000000001</c:v>
                </c:pt>
                <c:pt idx="2">
                  <c:v>328.52300000000002</c:v>
                </c:pt>
                <c:pt idx="3">
                  <c:v>348.416</c:v>
                </c:pt>
                <c:pt idx="4">
                  <c:v>376.14600000000002</c:v>
                </c:pt>
                <c:pt idx="5">
                  <c:v>375.31599999999997</c:v>
                </c:pt>
                <c:pt idx="6">
                  <c:v>355.55700000000002</c:v>
                </c:pt>
                <c:pt idx="7">
                  <c:v>371.98399999999998</c:v>
                </c:pt>
                <c:pt idx="8">
                  <c:v>396.714</c:v>
                </c:pt>
                <c:pt idx="9">
                  <c:v>328.46600000000001</c:v>
                </c:pt>
                <c:pt idx="10">
                  <c:v>254.94200000000001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  <c:pt idx="6">
                    <c:v>247.64285150000003</c:v>
                  </c:pt>
                  <c:pt idx="7">
                    <c:v>200.10308999999998</c:v>
                  </c:pt>
                  <c:pt idx="8">
                    <c:v>182.67914100000002</c:v>
                  </c:pt>
                  <c:pt idx="9">
                    <c:v>188.0983224</c:v>
                  </c:pt>
                  <c:pt idx="10">
                    <c:v>196.71403410000002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347.01363899999996</c:v>
                  </c:pt>
                  <c:pt idx="1">
                    <c:v>357.89536859999998</c:v>
                  </c:pt>
                  <c:pt idx="2">
                    <c:v>366.51655799999992</c:v>
                  </c:pt>
                  <c:pt idx="3">
                    <c:v>351.46526080000001</c:v>
                  </c:pt>
                  <c:pt idx="4">
                    <c:v>323.79721000000001</c:v>
                  </c:pt>
                  <c:pt idx="5">
                    <c:v>272.16588159999998</c:v>
                  </c:pt>
                  <c:pt idx="6">
                    <c:v>247.64285150000003</c:v>
                  </c:pt>
                  <c:pt idx="7">
                    <c:v>200.10308999999998</c:v>
                  </c:pt>
                  <c:pt idx="8">
                    <c:v>182.67914100000002</c:v>
                  </c:pt>
                  <c:pt idx="9">
                    <c:v>188.0983224</c:v>
                  </c:pt>
                  <c:pt idx="10">
                    <c:v>196.71403410000002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4860.1350000000002</c:v>
                </c:pt>
                <c:pt idx="1">
                  <c:v>4606.1180000000004</c:v>
                </c:pt>
                <c:pt idx="2">
                  <c:v>4212.8339999999998</c:v>
                </c:pt>
                <c:pt idx="3">
                  <c:v>3521.6959999999999</c:v>
                </c:pt>
                <c:pt idx="4">
                  <c:v>2676.01</c:v>
                </c:pt>
                <c:pt idx="5">
                  <c:v>2198.4319999999998</c:v>
                </c:pt>
                <c:pt idx="6">
                  <c:v>1957.6510000000001</c:v>
                </c:pt>
                <c:pt idx="7">
                  <c:v>1819.1189999999999</c:v>
                </c:pt>
                <c:pt idx="8">
                  <c:v>1929.03</c:v>
                </c:pt>
                <c:pt idx="9">
                  <c:v>2189.7359999999999</c:v>
                </c:pt>
                <c:pt idx="10">
                  <c:v>2499.5430000000001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164352"/>
        <c:axId val="166170624"/>
      </c:barChart>
      <c:catAx>
        <c:axId val="16616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170624"/>
        <c:crosses val="autoZero"/>
        <c:auto val="1"/>
        <c:lblAlgn val="ctr"/>
        <c:lblOffset val="100"/>
        <c:noMultiLvlLbl val="0"/>
      </c:catAx>
      <c:valAx>
        <c:axId val="166170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16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12.061999999999999</c:v>
                </c:pt>
                <c:pt idx="1">
                  <c:v>11.48</c:v>
                </c:pt>
                <c:pt idx="2">
                  <c:v>10.499000000000001</c:v>
                </c:pt>
                <c:pt idx="3">
                  <c:v>10.763</c:v>
                </c:pt>
                <c:pt idx="4">
                  <c:v>10.916</c:v>
                </c:pt>
                <c:pt idx="5">
                  <c:v>11.484999999999999</c:v>
                </c:pt>
                <c:pt idx="6">
                  <c:v>11.401</c:v>
                </c:pt>
                <c:pt idx="7">
                  <c:v>11.576000000000001</c:v>
                </c:pt>
                <c:pt idx="8">
                  <c:v>11.738</c:v>
                </c:pt>
                <c:pt idx="9">
                  <c:v>11.316000000000001</c:v>
                </c:pt>
                <c:pt idx="10">
                  <c:v>10.602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  <c:pt idx="6">
                    <c:v>9.5832072000000004</c:v>
                  </c:pt>
                  <c:pt idx="7">
                    <c:v>9.844857300000001</c:v>
                  </c:pt>
                  <c:pt idx="8">
                    <c:v>10.347674399999999</c:v>
                  </c:pt>
                  <c:pt idx="9">
                    <c:v>10.743350399999999</c:v>
                  </c:pt>
                  <c:pt idx="10">
                    <c:v>10.949948799999998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  <c:pt idx="6">
                    <c:v>9.5832072000000004</c:v>
                  </c:pt>
                  <c:pt idx="7">
                    <c:v>9.844857300000001</c:v>
                  </c:pt>
                  <c:pt idx="8">
                    <c:v>10.347674399999999</c:v>
                  </c:pt>
                  <c:pt idx="9">
                    <c:v>10.743350399999999</c:v>
                  </c:pt>
                  <c:pt idx="10">
                    <c:v>10.949948799999998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183.619</c:v>
                </c:pt>
                <c:pt idx="1">
                  <c:v>165.36799999999999</c:v>
                </c:pt>
                <c:pt idx="2">
                  <c:v>143.25</c:v>
                </c:pt>
                <c:pt idx="3">
                  <c:v>124.105</c:v>
                </c:pt>
                <c:pt idx="4">
                  <c:v>100.86199999999999</c:v>
                </c:pt>
                <c:pt idx="5">
                  <c:v>98.564999999999998</c:v>
                </c:pt>
                <c:pt idx="6">
                  <c:v>107.919</c:v>
                </c:pt>
                <c:pt idx="7">
                  <c:v>119.913</c:v>
                </c:pt>
                <c:pt idx="8">
                  <c:v>136.874</c:v>
                </c:pt>
                <c:pt idx="9">
                  <c:v>153.696</c:v>
                </c:pt>
                <c:pt idx="10">
                  <c:v>167.94399999999999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201216"/>
        <c:axId val="166203392"/>
      </c:barChart>
      <c:catAx>
        <c:axId val="1662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203392"/>
        <c:crosses val="autoZero"/>
        <c:auto val="1"/>
        <c:lblAlgn val="ctr"/>
        <c:lblOffset val="100"/>
        <c:noMultiLvlLbl val="0"/>
      </c:catAx>
      <c:valAx>
        <c:axId val="16620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20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12.061999999999999</c:v>
                </c:pt>
                <c:pt idx="1">
                  <c:v>11.48</c:v>
                </c:pt>
                <c:pt idx="2">
                  <c:v>10.499000000000001</c:v>
                </c:pt>
                <c:pt idx="3">
                  <c:v>10.763</c:v>
                </c:pt>
                <c:pt idx="4">
                  <c:v>10.916</c:v>
                </c:pt>
                <c:pt idx="5">
                  <c:v>11.484999999999999</c:v>
                </c:pt>
                <c:pt idx="6">
                  <c:v>11.401</c:v>
                </c:pt>
                <c:pt idx="7">
                  <c:v>11.576000000000001</c:v>
                </c:pt>
                <c:pt idx="8">
                  <c:v>11.738</c:v>
                </c:pt>
                <c:pt idx="9">
                  <c:v>11.316000000000001</c:v>
                </c:pt>
                <c:pt idx="10">
                  <c:v>10.602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  <c:pt idx="6">
                    <c:v>9.5832072000000004</c:v>
                  </c:pt>
                  <c:pt idx="7">
                    <c:v>9.844857300000001</c:v>
                  </c:pt>
                  <c:pt idx="8">
                    <c:v>10.347674399999999</c:v>
                  </c:pt>
                  <c:pt idx="9">
                    <c:v>10.743350399999999</c:v>
                  </c:pt>
                  <c:pt idx="10">
                    <c:v>10.949948799999998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12.0086826</c:v>
                  </c:pt>
                  <c:pt idx="1">
                    <c:v>11.724591199999999</c:v>
                  </c:pt>
                  <c:pt idx="2">
                    <c:v>11.302425000000001</c:v>
                  </c:pt>
                  <c:pt idx="3">
                    <c:v>10.511693500000002</c:v>
                  </c:pt>
                  <c:pt idx="4">
                    <c:v>9.7634415999999984</c:v>
                  </c:pt>
                  <c:pt idx="5">
                    <c:v>9.2848229999999994</c:v>
                  </c:pt>
                  <c:pt idx="6">
                    <c:v>9.5832072000000004</c:v>
                  </c:pt>
                  <c:pt idx="7">
                    <c:v>9.844857300000001</c:v>
                  </c:pt>
                  <c:pt idx="8">
                    <c:v>10.347674399999999</c:v>
                  </c:pt>
                  <c:pt idx="9">
                    <c:v>10.743350399999999</c:v>
                  </c:pt>
                  <c:pt idx="10">
                    <c:v>10.949948799999998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183.619</c:v>
                </c:pt>
                <c:pt idx="1">
                  <c:v>165.36799999999999</c:v>
                </c:pt>
                <c:pt idx="2">
                  <c:v>143.25</c:v>
                </c:pt>
                <c:pt idx="3">
                  <c:v>124.105</c:v>
                </c:pt>
                <c:pt idx="4">
                  <c:v>100.86199999999999</c:v>
                </c:pt>
                <c:pt idx="5">
                  <c:v>98.564999999999998</c:v>
                </c:pt>
                <c:pt idx="6">
                  <c:v>107.919</c:v>
                </c:pt>
                <c:pt idx="7">
                  <c:v>119.913</c:v>
                </c:pt>
                <c:pt idx="8">
                  <c:v>136.874</c:v>
                </c:pt>
                <c:pt idx="9">
                  <c:v>153.696</c:v>
                </c:pt>
                <c:pt idx="10">
                  <c:v>167.94399999999999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238080"/>
        <c:axId val="166244352"/>
      </c:barChart>
      <c:catAx>
        <c:axId val="16623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244352"/>
        <c:crosses val="autoZero"/>
        <c:auto val="1"/>
        <c:lblAlgn val="ctr"/>
        <c:lblOffset val="100"/>
        <c:noMultiLvlLbl val="0"/>
      </c:catAx>
      <c:valAx>
        <c:axId val="16624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23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273.46699999999998</c:v>
                </c:pt>
                <c:pt idx="1">
                  <c:v>298.548</c:v>
                </c:pt>
                <c:pt idx="2">
                  <c:v>317.76100000000002</c:v>
                </c:pt>
                <c:pt idx="3">
                  <c:v>333.10399999999998</c:v>
                </c:pt>
                <c:pt idx="4">
                  <c:v>360.36799999999999</c:v>
                </c:pt>
                <c:pt idx="5">
                  <c:v>381.71499999999997</c:v>
                </c:pt>
                <c:pt idx="6">
                  <c:v>345.029</c:v>
                </c:pt>
                <c:pt idx="7">
                  <c:v>356.66699999999997</c:v>
                </c:pt>
                <c:pt idx="8">
                  <c:v>382.41899999999998</c:v>
                </c:pt>
                <c:pt idx="9">
                  <c:v>396.47899999999998</c:v>
                </c:pt>
                <c:pt idx="10">
                  <c:v>252.41300000000001</c:v>
                </c:pt>
                <c:pt idx="12">
                  <c:v>5041.6980000000003</c:v>
                </c:pt>
                <c:pt idx="13">
                  <c:v>4701.6589999999997</c:v>
                </c:pt>
                <c:pt idx="14">
                  <c:v>4534.9440000000004</c:v>
                </c:pt>
                <c:pt idx="15">
                  <c:v>4138.01</c:v>
                </c:pt>
                <c:pt idx="16">
                  <c:v>3167.1</c:v>
                </c:pt>
                <c:pt idx="17">
                  <c:v>2537.4960000000001</c:v>
                </c:pt>
                <c:pt idx="18">
                  <c:v>2049.1289999999999</c:v>
                </c:pt>
                <c:pt idx="19">
                  <c:v>1854.29</c:v>
                </c:pt>
                <c:pt idx="20">
                  <c:v>1841.261</c:v>
                </c:pt>
                <c:pt idx="21">
                  <c:v>2002.3119999999999</c:v>
                </c:pt>
                <c:pt idx="22">
                  <c:v>2307.1529999999998</c:v>
                </c:pt>
                <c:pt idx="24">
                  <c:v>5315.165</c:v>
                </c:pt>
                <c:pt idx="25">
                  <c:v>5000.2069999999994</c:v>
                </c:pt>
                <c:pt idx="26">
                  <c:v>4852.7050000000008</c:v>
                </c:pt>
                <c:pt idx="27">
                  <c:v>4471.1140000000005</c:v>
                </c:pt>
                <c:pt idx="28">
                  <c:v>3527.4679999999998</c:v>
                </c:pt>
                <c:pt idx="29">
                  <c:v>2919.2110000000002</c:v>
                </c:pt>
                <c:pt idx="30">
                  <c:v>2394.1579999999999</c:v>
                </c:pt>
                <c:pt idx="31">
                  <c:v>2210.9569999999999</c:v>
                </c:pt>
                <c:pt idx="32">
                  <c:v>2223.6799999999998</c:v>
                </c:pt>
                <c:pt idx="33">
                  <c:v>2398.7909999999997</c:v>
                </c:pt>
                <c:pt idx="34">
                  <c:v>2559.5659999999998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96832"/>
        <c:axId val="16511129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48.247999999999998</c:v>
                </c:pt>
                <c:pt idx="1">
                  <c:v>57.400000000000006</c:v>
                </c:pt>
                <c:pt idx="2">
                  <c:v>52.495000000000005</c:v>
                </c:pt>
                <c:pt idx="3">
                  <c:v>53.814999999999998</c:v>
                </c:pt>
                <c:pt idx="4">
                  <c:v>54.58</c:v>
                </c:pt>
                <c:pt idx="5">
                  <c:v>57.424999999999997</c:v>
                </c:pt>
                <c:pt idx="6">
                  <c:v>57.004999999999995</c:v>
                </c:pt>
                <c:pt idx="7">
                  <c:v>57.88</c:v>
                </c:pt>
                <c:pt idx="8">
                  <c:v>58.69</c:v>
                </c:pt>
                <c:pt idx="9">
                  <c:v>56.580000000000005</c:v>
                </c:pt>
                <c:pt idx="10">
                  <c:v>53.010000000000005</c:v>
                </c:pt>
                <c:pt idx="12">
                  <c:v>734.476</c:v>
                </c:pt>
                <c:pt idx="13">
                  <c:v>826.83999999999992</c:v>
                </c:pt>
                <c:pt idx="14">
                  <c:v>716.25</c:v>
                </c:pt>
                <c:pt idx="15">
                  <c:v>620.52499999999998</c:v>
                </c:pt>
                <c:pt idx="16">
                  <c:v>504.30999999999995</c:v>
                </c:pt>
                <c:pt idx="17">
                  <c:v>492.82499999999999</c:v>
                </c:pt>
                <c:pt idx="18">
                  <c:v>539.59500000000003</c:v>
                </c:pt>
                <c:pt idx="19">
                  <c:v>599.56499999999994</c:v>
                </c:pt>
                <c:pt idx="20">
                  <c:v>684.37</c:v>
                </c:pt>
                <c:pt idx="21">
                  <c:v>768.48</c:v>
                </c:pt>
                <c:pt idx="22">
                  <c:v>839.71999999999991</c:v>
                </c:pt>
                <c:pt idx="24">
                  <c:v>782.72400000000005</c:v>
                </c:pt>
                <c:pt idx="25">
                  <c:v>884.2399999999999</c:v>
                </c:pt>
                <c:pt idx="26">
                  <c:v>768.745</c:v>
                </c:pt>
                <c:pt idx="27">
                  <c:v>674.33999999999992</c:v>
                </c:pt>
                <c:pt idx="28">
                  <c:v>558.89</c:v>
                </c:pt>
                <c:pt idx="29">
                  <c:v>550.25</c:v>
                </c:pt>
                <c:pt idx="30">
                  <c:v>596.59999999999991</c:v>
                </c:pt>
                <c:pt idx="31">
                  <c:v>657.44500000000005</c:v>
                </c:pt>
                <c:pt idx="32">
                  <c:v>743.06</c:v>
                </c:pt>
                <c:pt idx="33">
                  <c:v>825.06</c:v>
                </c:pt>
                <c:pt idx="34">
                  <c:v>892.73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112832"/>
        <c:axId val="165118720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25.04</c:v>
                </c:pt>
                <c:pt idx="1">
                  <c:v>37.480000000000004</c:v>
                </c:pt>
                <c:pt idx="2">
                  <c:v>36.644999999999996</c:v>
                </c:pt>
                <c:pt idx="3">
                  <c:v>26.110000000000003</c:v>
                </c:pt>
                <c:pt idx="4">
                  <c:v>32.555</c:v>
                </c:pt>
                <c:pt idx="5">
                  <c:v>94.115000000000009</c:v>
                </c:pt>
                <c:pt idx="6">
                  <c:v>45.335000000000001</c:v>
                </c:pt>
                <c:pt idx="7">
                  <c:v>31.86</c:v>
                </c:pt>
                <c:pt idx="8">
                  <c:v>43.964999999999996</c:v>
                </c:pt>
                <c:pt idx="9">
                  <c:v>200.15999999999997</c:v>
                </c:pt>
                <c:pt idx="10">
                  <c:v>47.984999999999999</c:v>
                </c:pt>
                <c:pt idx="12">
                  <c:v>1074.5119999999999</c:v>
                </c:pt>
                <c:pt idx="13">
                  <c:v>993.55500000000006</c:v>
                </c:pt>
                <c:pt idx="14">
                  <c:v>1113.1849999999999</c:v>
                </c:pt>
                <c:pt idx="15">
                  <c:v>1591.4349999999999</c:v>
                </c:pt>
                <c:pt idx="16">
                  <c:v>1133.915</c:v>
                </c:pt>
                <c:pt idx="17">
                  <c:v>981.19</c:v>
                </c:pt>
                <c:pt idx="18">
                  <c:v>734.43499999999995</c:v>
                </c:pt>
                <c:pt idx="19">
                  <c:v>612.59500000000003</c:v>
                </c:pt>
                <c:pt idx="20">
                  <c:v>523.32000000000005</c:v>
                </c:pt>
                <c:pt idx="21">
                  <c:v>463.64</c:v>
                </c:pt>
                <c:pt idx="22">
                  <c:v>529.53499999999997</c:v>
                </c:pt>
                <c:pt idx="24">
                  <c:v>1099.5519999999999</c:v>
                </c:pt>
                <c:pt idx="25">
                  <c:v>1031.0350000000001</c:v>
                </c:pt>
                <c:pt idx="26">
                  <c:v>1149.83</c:v>
                </c:pt>
                <c:pt idx="27">
                  <c:v>1617.5449999999998</c:v>
                </c:pt>
                <c:pt idx="28">
                  <c:v>1166.4699999999998</c:v>
                </c:pt>
                <c:pt idx="29">
                  <c:v>1075.3050000000001</c:v>
                </c:pt>
                <c:pt idx="30">
                  <c:v>779.77</c:v>
                </c:pt>
                <c:pt idx="31">
                  <c:v>644.45500000000015</c:v>
                </c:pt>
                <c:pt idx="32">
                  <c:v>567.28499999999997</c:v>
                </c:pt>
                <c:pt idx="33">
                  <c:v>663.8</c:v>
                </c:pt>
                <c:pt idx="34">
                  <c:v>577.52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12832"/>
        <c:axId val="165118720"/>
      </c:lineChart>
      <c:catAx>
        <c:axId val="16509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511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1112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096832"/>
        <c:crosses val="autoZero"/>
        <c:crossBetween val="between"/>
      </c:valAx>
      <c:catAx>
        <c:axId val="165112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5118720"/>
        <c:crosses val="autoZero"/>
        <c:auto val="0"/>
        <c:lblAlgn val="ctr"/>
        <c:lblOffset val="100"/>
        <c:noMultiLvlLbl val="0"/>
      </c:catAx>
      <c:valAx>
        <c:axId val="165118720"/>
        <c:scaling>
          <c:orientation val="minMax"/>
          <c:max val="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1128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273.46699999999998</c:v>
                </c:pt>
                <c:pt idx="1">
                  <c:v>298.548</c:v>
                </c:pt>
                <c:pt idx="2">
                  <c:v>317.76100000000002</c:v>
                </c:pt>
                <c:pt idx="3">
                  <c:v>333.10399999999998</c:v>
                </c:pt>
                <c:pt idx="4">
                  <c:v>360.36799999999999</c:v>
                </c:pt>
                <c:pt idx="5">
                  <c:v>381.71499999999997</c:v>
                </c:pt>
                <c:pt idx="6">
                  <c:v>345.029</c:v>
                </c:pt>
                <c:pt idx="7">
                  <c:v>356.66699999999997</c:v>
                </c:pt>
                <c:pt idx="8">
                  <c:v>382.41899999999998</c:v>
                </c:pt>
                <c:pt idx="9">
                  <c:v>396.47899999999998</c:v>
                </c:pt>
                <c:pt idx="10">
                  <c:v>252.41300000000001</c:v>
                </c:pt>
                <c:pt idx="12">
                  <c:v>5041.6980000000003</c:v>
                </c:pt>
                <c:pt idx="13">
                  <c:v>4701.6589999999997</c:v>
                </c:pt>
                <c:pt idx="14">
                  <c:v>4534.9440000000004</c:v>
                </c:pt>
                <c:pt idx="15">
                  <c:v>4138.01</c:v>
                </c:pt>
                <c:pt idx="16">
                  <c:v>3167.1</c:v>
                </c:pt>
                <c:pt idx="17">
                  <c:v>2537.4960000000001</c:v>
                </c:pt>
                <c:pt idx="18">
                  <c:v>2049.1289999999999</c:v>
                </c:pt>
                <c:pt idx="19">
                  <c:v>1854.29</c:v>
                </c:pt>
                <c:pt idx="20">
                  <c:v>1841.261</c:v>
                </c:pt>
                <c:pt idx="21">
                  <c:v>2002.3119999999999</c:v>
                </c:pt>
                <c:pt idx="22">
                  <c:v>2307.1529999999998</c:v>
                </c:pt>
                <c:pt idx="24">
                  <c:v>5315.165</c:v>
                </c:pt>
                <c:pt idx="25">
                  <c:v>5000.2069999999994</c:v>
                </c:pt>
                <c:pt idx="26">
                  <c:v>4852.7050000000008</c:v>
                </c:pt>
                <c:pt idx="27">
                  <c:v>4471.1140000000005</c:v>
                </c:pt>
                <c:pt idx="28">
                  <c:v>3527.4679999999998</c:v>
                </c:pt>
                <c:pt idx="29">
                  <c:v>2919.2110000000002</c:v>
                </c:pt>
                <c:pt idx="30">
                  <c:v>2394.1579999999999</c:v>
                </c:pt>
                <c:pt idx="31">
                  <c:v>2210.9569999999999</c:v>
                </c:pt>
                <c:pt idx="32">
                  <c:v>2223.6799999999998</c:v>
                </c:pt>
                <c:pt idx="33">
                  <c:v>2398.7909999999997</c:v>
                </c:pt>
                <c:pt idx="34">
                  <c:v>2559.5659999999998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749504"/>
        <c:axId val="16575142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48.247999999999998</c:v>
                </c:pt>
                <c:pt idx="1">
                  <c:v>57.400000000000006</c:v>
                </c:pt>
                <c:pt idx="2">
                  <c:v>52.495000000000005</c:v>
                </c:pt>
                <c:pt idx="3">
                  <c:v>53.814999999999998</c:v>
                </c:pt>
                <c:pt idx="4">
                  <c:v>54.58</c:v>
                </c:pt>
                <c:pt idx="5">
                  <c:v>57.424999999999997</c:v>
                </c:pt>
                <c:pt idx="6">
                  <c:v>57.004999999999995</c:v>
                </c:pt>
                <c:pt idx="7">
                  <c:v>57.88</c:v>
                </c:pt>
                <c:pt idx="8">
                  <c:v>58.69</c:v>
                </c:pt>
                <c:pt idx="9">
                  <c:v>56.580000000000005</c:v>
                </c:pt>
                <c:pt idx="10">
                  <c:v>53.010000000000005</c:v>
                </c:pt>
                <c:pt idx="12">
                  <c:v>734.476</c:v>
                </c:pt>
                <c:pt idx="13">
                  <c:v>826.83999999999992</c:v>
                </c:pt>
                <c:pt idx="14">
                  <c:v>716.25</c:v>
                </c:pt>
                <c:pt idx="15">
                  <c:v>620.52499999999998</c:v>
                </c:pt>
                <c:pt idx="16">
                  <c:v>504.30999999999995</c:v>
                </c:pt>
                <c:pt idx="17">
                  <c:v>492.82499999999999</c:v>
                </c:pt>
                <c:pt idx="18">
                  <c:v>539.59500000000003</c:v>
                </c:pt>
                <c:pt idx="19">
                  <c:v>599.56499999999994</c:v>
                </c:pt>
                <c:pt idx="20">
                  <c:v>684.37</c:v>
                </c:pt>
                <c:pt idx="21">
                  <c:v>768.48</c:v>
                </c:pt>
                <c:pt idx="22">
                  <c:v>839.71999999999991</c:v>
                </c:pt>
                <c:pt idx="24">
                  <c:v>782.72400000000005</c:v>
                </c:pt>
                <c:pt idx="25">
                  <c:v>884.2399999999999</c:v>
                </c:pt>
                <c:pt idx="26">
                  <c:v>768.745</c:v>
                </c:pt>
                <c:pt idx="27">
                  <c:v>674.33999999999992</c:v>
                </c:pt>
                <c:pt idx="28">
                  <c:v>558.89</c:v>
                </c:pt>
                <c:pt idx="29">
                  <c:v>550.25</c:v>
                </c:pt>
                <c:pt idx="30">
                  <c:v>596.59999999999991</c:v>
                </c:pt>
                <c:pt idx="31">
                  <c:v>657.44500000000005</c:v>
                </c:pt>
                <c:pt idx="32">
                  <c:v>743.06</c:v>
                </c:pt>
                <c:pt idx="33">
                  <c:v>825.06</c:v>
                </c:pt>
                <c:pt idx="34">
                  <c:v>892.73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757312"/>
        <c:axId val="16575884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25.04</c:v>
                </c:pt>
                <c:pt idx="1">
                  <c:v>37.480000000000004</c:v>
                </c:pt>
                <c:pt idx="2">
                  <c:v>36.644999999999996</c:v>
                </c:pt>
                <c:pt idx="3">
                  <c:v>26.110000000000003</c:v>
                </c:pt>
                <c:pt idx="4">
                  <c:v>32.555</c:v>
                </c:pt>
                <c:pt idx="5">
                  <c:v>94.115000000000009</c:v>
                </c:pt>
                <c:pt idx="6">
                  <c:v>45.335000000000001</c:v>
                </c:pt>
                <c:pt idx="7">
                  <c:v>31.86</c:v>
                </c:pt>
                <c:pt idx="8">
                  <c:v>43.964999999999996</c:v>
                </c:pt>
                <c:pt idx="9">
                  <c:v>200.15999999999997</c:v>
                </c:pt>
                <c:pt idx="10">
                  <c:v>47.984999999999999</c:v>
                </c:pt>
                <c:pt idx="12">
                  <c:v>1074.5119999999999</c:v>
                </c:pt>
                <c:pt idx="13">
                  <c:v>993.55500000000006</c:v>
                </c:pt>
                <c:pt idx="14">
                  <c:v>1113.1849999999999</c:v>
                </c:pt>
                <c:pt idx="15">
                  <c:v>1591.4349999999999</c:v>
                </c:pt>
                <c:pt idx="16">
                  <c:v>1133.915</c:v>
                </c:pt>
                <c:pt idx="17">
                  <c:v>981.19</c:v>
                </c:pt>
                <c:pt idx="18">
                  <c:v>734.43499999999995</c:v>
                </c:pt>
                <c:pt idx="19">
                  <c:v>612.59500000000003</c:v>
                </c:pt>
                <c:pt idx="20">
                  <c:v>523.32000000000005</c:v>
                </c:pt>
                <c:pt idx="21">
                  <c:v>463.64</c:v>
                </c:pt>
                <c:pt idx="22">
                  <c:v>529.53499999999997</c:v>
                </c:pt>
                <c:pt idx="24">
                  <c:v>1099.5519999999999</c:v>
                </c:pt>
                <c:pt idx="25">
                  <c:v>1031.0350000000001</c:v>
                </c:pt>
                <c:pt idx="26">
                  <c:v>1149.83</c:v>
                </c:pt>
                <c:pt idx="27">
                  <c:v>1617.5449999999998</c:v>
                </c:pt>
                <c:pt idx="28">
                  <c:v>1166.4699999999998</c:v>
                </c:pt>
                <c:pt idx="29">
                  <c:v>1075.3050000000001</c:v>
                </c:pt>
                <c:pt idx="30">
                  <c:v>779.77</c:v>
                </c:pt>
                <c:pt idx="31">
                  <c:v>644.45500000000015</c:v>
                </c:pt>
                <c:pt idx="32">
                  <c:v>567.28499999999997</c:v>
                </c:pt>
                <c:pt idx="33">
                  <c:v>663.8</c:v>
                </c:pt>
                <c:pt idx="34">
                  <c:v>577.52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57312"/>
        <c:axId val="165758848"/>
      </c:lineChart>
      <c:catAx>
        <c:axId val="16574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75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7514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749504"/>
        <c:crosses val="autoZero"/>
        <c:crossBetween val="between"/>
      </c:valAx>
      <c:catAx>
        <c:axId val="16575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5758848"/>
        <c:crosses val="autoZero"/>
        <c:auto val="0"/>
        <c:lblAlgn val="ctr"/>
        <c:lblOffset val="100"/>
        <c:noMultiLvlLbl val="0"/>
      </c:catAx>
      <c:valAx>
        <c:axId val="165758848"/>
        <c:scaling>
          <c:orientation val="minMax"/>
          <c:max val="6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7573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0.53100000000000003</c:v>
                </c:pt>
                <c:pt idx="1">
                  <c:v>0.35399999999999998</c:v>
                </c:pt>
                <c:pt idx="2">
                  <c:v>0.51900000000000002</c:v>
                </c:pt>
                <c:pt idx="3">
                  <c:v>0.58699999999999997</c:v>
                </c:pt>
                <c:pt idx="4">
                  <c:v>1.6679999999999999</c:v>
                </c:pt>
                <c:pt idx="5">
                  <c:v>16.125</c:v>
                </c:pt>
                <c:pt idx="6">
                  <c:v>6.2009999999999996</c:v>
                </c:pt>
                <c:pt idx="7">
                  <c:v>1.621</c:v>
                </c:pt>
                <c:pt idx="8">
                  <c:v>5.1280000000000001</c:v>
                </c:pt>
                <c:pt idx="9">
                  <c:v>2.6720000000000002</c:v>
                </c:pt>
                <c:pt idx="10">
                  <c:v>6.3620000000000001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272.06400000000002</c:v>
                </c:pt>
                <c:pt idx="1">
                  <c:v>253.17</c:v>
                </c:pt>
                <c:pt idx="2">
                  <c:v>136.49100000000001</c:v>
                </c:pt>
                <c:pt idx="3">
                  <c:v>157.709</c:v>
                </c:pt>
                <c:pt idx="4">
                  <c:v>99.477999999999994</c:v>
                </c:pt>
                <c:pt idx="5">
                  <c:v>90.569000000000003</c:v>
                </c:pt>
                <c:pt idx="6">
                  <c:v>136.179</c:v>
                </c:pt>
                <c:pt idx="7">
                  <c:v>174.178</c:v>
                </c:pt>
                <c:pt idx="8">
                  <c:v>143.429</c:v>
                </c:pt>
                <c:pt idx="9">
                  <c:v>155.244</c:v>
                </c:pt>
                <c:pt idx="10">
                  <c:v>140.435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272.59500000000003</c:v>
                </c:pt>
                <c:pt idx="1">
                  <c:v>253.524</c:v>
                </c:pt>
                <c:pt idx="2">
                  <c:v>137.01000000000002</c:v>
                </c:pt>
                <c:pt idx="3">
                  <c:v>158.29599999999999</c:v>
                </c:pt>
                <c:pt idx="4">
                  <c:v>101.146</c:v>
                </c:pt>
                <c:pt idx="5">
                  <c:v>106.694</c:v>
                </c:pt>
                <c:pt idx="6">
                  <c:v>142.38</c:v>
                </c:pt>
                <c:pt idx="7">
                  <c:v>175.79900000000001</c:v>
                </c:pt>
                <c:pt idx="8">
                  <c:v>148.55700000000002</c:v>
                </c:pt>
                <c:pt idx="9">
                  <c:v>157.916</c:v>
                </c:pt>
                <c:pt idx="10">
                  <c:v>146.797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67904"/>
        <c:axId val="165869824"/>
      </c:lineChart>
      <c:catAx>
        <c:axId val="16586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869824"/>
        <c:crosses val="autoZero"/>
        <c:auto val="1"/>
        <c:lblAlgn val="ctr"/>
        <c:lblOffset val="100"/>
        <c:noMultiLvlLbl val="0"/>
      </c:catAx>
      <c:valAx>
        <c:axId val="165869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867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0.53100000000000003</c:v>
                </c:pt>
                <c:pt idx="1">
                  <c:v>0.35399999999999998</c:v>
                </c:pt>
                <c:pt idx="2">
                  <c:v>0.51900000000000002</c:v>
                </c:pt>
                <c:pt idx="3">
                  <c:v>0.58699999999999997</c:v>
                </c:pt>
                <c:pt idx="4">
                  <c:v>1.6679999999999999</c:v>
                </c:pt>
                <c:pt idx="5">
                  <c:v>16.125</c:v>
                </c:pt>
                <c:pt idx="6">
                  <c:v>6.2009999999999996</c:v>
                </c:pt>
                <c:pt idx="7">
                  <c:v>1.621</c:v>
                </c:pt>
                <c:pt idx="8">
                  <c:v>5.1280000000000001</c:v>
                </c:pt>
                <c:pt idx="9">
                  <c:v>2.6720000000000002</c:v>
                </c:pt>
                <c:pt idx="10">
                  <c:v>6.3620000000000001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272.06400000000002</c:v>
                </c:pt>
                <c:pt idx="1">
                  <c:v>253.17</c:v>
                </c:pt>
                <c:pt idx="2">
                  <c:v>136.49100000000001</c:v>
                </c:pt>
                <c:pt idx="3">
                  <c:v>157.709</c:v>
                </c:pt>
                <c:pt idx="4">
                  <c:v>99.477999999999994</c:v>
                </c:pt>
                <c:pt idx="5">
                  <c:v>90.569000000000003</c:v>
                </c:pt>
                <c:pt idx="6">
                  <c:v>136.179</c:v>
                </c:pt>
                <c:pt idx="7">
                  <c:v>174.178</c:v>
                </c:pt>
                <c:pt idx="8">
                  <c:v>143.429</c:v>
                </c:pt>
                <c:pt idx="9">
                  <c:v>155.244</c:v>
                </c:pt>
                <c:pt idx="10">
                  <c:v>140.435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272.59500000000003</c:v>
                </c:pt>
                <c:pt idx="1">
                  <c:v>253.524</c:v>
                </c:pt>
                <c:pt idx="2">
                  <c:v>137.01000000000002</c:v>
                </c:pt>
                <c:pt idx="3">
                  <c:v>158.29599999999999</c:v>
                </c:pt>
                <c:pt idx="4">
                  <c:v>101.146</c:v>
                </c:pt>
                <c:pt idx="5">
                  <c:v>106.694</c:v>
                </c:pt>
                <c:pt idx="6">
                  <c:v>142.38</c:v>
                </c:pt>
                <c:pt idx="7">
                  <c:v>175.79900000000001</c:v>
                </c:pt>
                <c:pt idx="8">
                  <c:v>148.55700000000002</c:v>
                </c:pt>
                <c:pt idx="9">
                  <c:v>157.916</c:v>
                </c:pt>
                <c:pt idx="10">
                  <c:v>146.797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09248"/>
        <c:axId val="165911168"/>
      </c:lineChart>
      <c:catAx>
        <c:axId val="16590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911168"/>
        <c:crosses val="autoZero"/>
        <c:auto val="1"/>
        <c:lblAlgn val="ctr"/>
        <c:lblOffset val="100"/>
        <c:noMultiLvlLbl val="0"/>
      </c:catAx>
      <c:valAx>
        <c:axId val="165911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909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0.53100000000000003</c:v>
                </c:pt>
                <c:pt idx="1">
                  <c:v>0.35399999999999998</c:v>
                </c:pt>
                <c:pt idx="2">
                  <c:v>0.51900000000000002</c:v>
                </c:pt>
                <c:pt idx="3">
                  <c:v>0.58699999999999997</c:v>
                </c:pt>
                <c:pt idx="4">
                  <c:v>1.6679999999999999</c:v>
                </c:pt>
                <c:pt idx="5">
                  <c:v>16.125</c:v>
                </c:pt>
                <c:pt idx="6">
                  <c:v>6.2009999999999996</c:v>
                </c:pt>
                <c:pt idx="7">
                  <c:v>1.621</c:v>
                </c:pt>
                <c:pt idx="8">
                  <c:v>5.1280000000000001</c:v>
                </c:pt>
                <c:pt idx="9">
                  <c:v>2.6720000000000002</c:v>
                </c:pt>
                <c:pt idx="10">
                  <c:v>6.3620000000000001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43.122143999999999</c:v>
                  </c:pt>
                  <c:pt idx="1">
                    <c:v>36.734966999999997</c:v>
                  </c:pt>
                  <c:pt idx="2">
                    <c:v>25.496518800000004</c:v>
                  </c:pt>
                  <c:pt idx="3">
                    <c:v>43.038786099999996</c:v>
                  </c:pt>
                  <c:pt idx="4">
                    <c:v>12.524280199999998</c:v>
                  </c:pt>
                  <c:pt idx="5">
                    <c:v>11.221499100000001</c:v>
                  </c:pt>
                  <c:pt idx="6">
                    <c:v>22.101851700000001</c:v>
                  </c:pt>
                  <c:pt idx="7">
                    <c:v>33.320251399999997</c:v>
                  </c:pt>
                  <c:pt idx="8">
                    <c:v>20.094402899999999</c:v>
                  </c:pt>
                  <c:pt idx="9">
                    <c:v>25.087430399999999</c:v>
                  </c:pt>
                  <c:pt idx="10">
                    <c:v>27.061824499999997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43.122143999999999</c:v>
                  </c:pt>
                  <c:pt idx="1">
                    <c:v>36.734966999999997</c:v>
                  </c:pt>
                  <c:pt idx="2">
                    <c:v>25.496518800000004</c:v>
                  </c:pt>
                  <c:pt idx="3">
                    <c:v>43.038786099999996</c:v>
                  </c:pt>
                  <c:pt idx="4">
                    <c:v>12.524280199999998</c:v>
                  </c:pt>
                  <c:pt idx="5">
                    <c:v>11.221499100000001</c:v>
                  </c:pt>
                  <c:pt idx="6">
                    <c:v>22.101851700000001</c:v>
                  </c:pt>
                  <c:pt idx="7">
                    <c:v>33.320251399999997</c:v>
                  </c:pt>
                  <c:pt idx="8">
                    <c:v>20.094402899999999</c:v>
                  </c:pt>
                  <c:pt idx="9">
                    <c:v>25.087430399999999</c:v>
                  </c:pt>
                  <c:pt idx="10">
                    <c:v>27.061824499999997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272.06400000000002</c:v>
                </c:pt>
                <c:pt idx="1">
                  <c:v>253.17</c:v>
                </c:pt>
                <c:pt idx="2">
                  <c:v>136.49100000000001</c:v>
                </c:pt>
                <c:pt idx="3">
                  <c:v>157.709</c:v>
                </c:pt>
                <c:pt idx="4">
                  <c:v>99.477999999999994</c:v>
                </c:pt>
                <c:pt idx="5">
                  <c:v>90.569000000000003</c:v>
                </c:pt>
                <c:pt idx="6">
                  <c:v>136.179</c:v>
                </c:pt>
                <c:pt idx="7">
                  <c:v>174.178</c:v>
                </c:pt>
                <c:pt idx="8">
                  <c:v>143.429</c:v>
                </c:pt>
                <c:pt idx="9">
                  <c:v>155.244</c:v>
                </c:pt>
                <c:pt idx="10">
                  <c:v>140.435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920576"/>
        <c:axId val="166922496"/>
      </c:barChart>
      <c:catAx>
        <c:axId val="16692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922496"/>
        <c:crosses val="autoZero"/>
        <c:auto val="1"/>
        <c:lblAlgn val="ctr"/>
        <c:lblOffset val="100"/>
        <c:noMultiLvlLbl val="0"/>
      </c:catAx>
      <c:valAx>
        <c:axId val="166922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920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123224953752935"/>
                  <c:y val="-0.1960889368652644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1505.7380457577106</c:v>
                </c:pt>
                <c:pt idx="1">
                  <c:v>1183.6581114584437</c:v>
                </c:pt>
                <c:pt idx="2">
                  <c:v>104.92394500886499</c:v>
                </c:pt>
                <c:pt idx="3">
                  <c:v>41.0580428086</c:v>
                </c:pt>
                <c:pt idx="4">
                  <c:v>61.155037845453037</c:v>
                </c:pt>
                <c:pt idx="5">
                  <c:v>50.049235834271926</c:v>
                </c:pt>
                <c:pt idx="6">
                  <c:v>106.84804524844736</c:v>
                </c:pt>
                <c:pt idx="7">
                  <c:v>0</c:v>
                </c:pt>
                <c:pt idx="8">
                  <c:v>0</c:v>
                </c:pt>
                <c:pt idx="9">
                  <c:v>3.9440482600949003</c:v>
                </c:pt>
                <c:pt idx="10">
                  <c:v>27.689814348749998</c:v>
                </c:pt>
                <c:pt idx="11">
                  <c:v>0.75961170862500005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65251.435937616552</c:v>
                </c:pt>
                <c:pt idx="1">
                  <c:v>16615.754463610814</c:v>
                </c:pt>
                <c:pt idx="2">
                  <c:v>688.18907020805534</c:v>
                </c:pt>
                <c:pt idx="3">
                  <c:v>430.36858242687759</c:v>
                </c:pt>
                <c:pt idx="4">
                  <c:v>1995.5192126113986</c:v>
                </c:pt>
                <c:pt idx="5">
                  <c:v>2839.8388624073282</c:v>
                </c:pt>
                <c:pt idx="6">
                  <c:v>4459.554184934731</c:v>
                </c:pt>
                <c:pt idx="7">
                  <c:v>36.111905391297498</c:v>
                </c:pt>
                <c:pt idx="8">
                  <c:v>9.9037381237499993</c:v>
                </c:pt>
                <c:pt idx="9">
                  <c:v>314.44309364905007</c:v>
                </c:pt>
                <c:pt idx="10">
                  <c:v>1061.920684865051</c:v>
                </c:pt>
                <c:pt idx="11">
                  <c:v>455.11150346173497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0.53100000000000003</c:v>
                </c:pt>
                <c:pt idx="1">
                  <c:v>0.35399999999999998</c:v>
                </c:pt>
                <c:pt idx="2">
                  <c:v>0.51900000000000002</c:v>
                </c:pt>
                <c:pt idx="3">
                  <c:v>0.58699999999999997</c:v>
                </c:pt>
                <c:pt idx="4">
                  <c:v>1.6679999999999999</c:v>
                </c:pt>
                <c:pt idx="5">
                  <c:v>16.125</c:v>
                </c:pt>
                <c:pt idx="6">
                  <c:v>6.2009999999999996</c:v>
                </c:pt>
                <c:pt idx="7">
                  <c:v>1.621</c:v>
                </c:pt>
                <c:pt idx="8">
                  <c:v>5.1280000000000001</c:v>
                </c:pt>
                <c:pt idx="9">
                  <c:v>2.6720000000000002</c:v>
                </c:pt>
                <c:pt idx="10">
                  <c:v>6.3620000000000001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43.122143999999999</c:v>
                  </c:pt>
                  <c:pt idx="1">
                    <c:v>36.734966999999997</c:v>
                  </c:pt>
                  <c:pt idx="2">
                    <c:v>25.496518800000004</c:v>
                  </c:pt>
                  <c:pt idx="3">
                    <c:v>43.038786099999996</c:v>
                  </c:pt>
                  <c:pt idx="4">
                    <c:v>12.524280199999998</c:v>
                  </c:pt>
                  <c:pt idx="5">
                    <c:v>11.221499100000001</c:v>
                  </c:pt>
                  <c:pt idx="6">
                    <c:v>22.101851700000001</c:v>
                  </c:pt>
                  <c:pt idx="7">
                    <c:v>33.320251399999997</c:v>
                  </c:pt>
                  <c:pt idx="8">
                    <c:v>20.094402899999999</c:v>
                  </c:pt>
                  <c:pt idx="9">
                    <c:v>25.087430399999999</c:v>
                  </c:pt>
                  <c:pt idx="10">
                    <c:v>27.061824499999997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43.122143999999999</c:v>
                  </c:pt>
                  <c:pt idx="1">
                    <c:v>36.734966999999997</c:v>
                  </c:pt>
                  <c:pt idx="2">
                    <c:v>25.496518800000004</c:v>
                  </c:pt>
                  <c:pt idx="3">
                    <c:v>43.038786099999996</c:v>
                  </c:pt>
                  <c:pt idx="4">
                    <c:v>12.524280199999998</c:v>
                  </c:pt>
                  <c:pt idx="5">
                    <c:v>11.221499100000001</c:v>
                  </c:pt>
                  <c:pt idx="6">
                    <c:v>22.101851700000001</c:v>
                  </c:pt>
                  <c:pt idx="7">
                    <c:v>33.320251399999997</c:v>
                  </c:pt>
                  <c:pt idx="8">
                    <c:v>20.094402899999999</c:v>
                  </c:pt>
                  <c:pt idx="9">
                    <c:v>25.087430399999999</c:v>
                  </c:pt>
                  <c:pt idx="10">
                    <c:v>27.061824499999997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272.06400000000002</c:v>
                </c:pt>
                <c:pt idx="1">
                  <c:v>253.17</c:v>
                </c:pt>
                <c:pt idx="2">
                  <c:v>136.49100000000001</c:v>
                </c:pt>
                <c:pt idx="3">
                  <c:v>157.709</c:v>
                </c:pt>
                <c:pt idx="4">
                  <c:v>99.477999999999994</c:v>
                </c:pt>
                <c:pt idx="5">
                  <c:v>90.569000000000003</c:v>
                </c:pt>
                <c:pt idx="6">
                  <c:v>136.179</c:v>
                </c:pt>
                <c:pt idx="7">
                  <c:v>174.178</c:v>
                </c:pt>
                <c:pt idx="8">
                  <c:v>143.429</c:v>
                </c:pt>
                <c:pt idx="9">
                  <c:v>155.244</c:v>
                </c:pt>
                <c:pt idx="10">
                  <c:v>140.435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961536"/>
        <c:axId val="166963456"/>
      </c:barChart>
      <c:catAx>
        <c:axId val="16696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963456"/>
        <c:crosses val="autoZero"/>
        <c:auto val="1"/>
        <c:lblAlgn val="ctr"/>
        <c:lblOffset val="100"/>
        <c:noMultiLvlLbl val="0"/>
      </c:catAx>
      <c:valAx>
        <c:axId val="16696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96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230.60599999999999</c:v>
                </c:pt>
                <c:pt idx="1">
                  <c:v>251.297</c:v>
                </c:pt>
                <c:pt idx="2">
                  <c:v>273.12700000000001</c:v>
                </c:pt>
                <c:pt idx="3">
                  <c:v>294.51400000000001</c:v>
                </c:pt>
                <c:pt idx="4">
                  <c:v>312.30700000000002</c:v>
                </c:pt>
                <c:pt idx="5">
                  <c:v>315.11</c:v>
                </c:pt>
                <c:pt idx="6">
                  <c:v>261.09899999999999</c:v>
                </c:pt>
                <c:pt idx="7">
                  <c:v>262.12799999999999</c:v>
                </c:pt>
                <c:pt idx="8">
                  <c:v>268.51299999999998</c:v>
                </c:pt>
                <c:pt idx="9">
                  <c:v>274.779</c:v>
                </c:pt>
                <c:pt idx="10">
                  <c:v>276.262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633.25055819999989</c:v>
                  </c:pt>
                  <c:pt idx="1">
                    <c:v>635.77874640000005</c:v>
                  </c:pt>
                  <c:pt idx="2">
                    <c:v>657.34008099999994</c:v>
                  </c:pt>
                  <c:pt idx="3">
                    <c:v>676.52799420000008</c:v>
                  </c:pt>
                  <c:pt idx="4">
                    <c:v>715.1592730000001</c:v>
                  </c:pt>
                  <c:pt idx="5">
                    <c:v>743.30831250000006</c:v>
                  </c:pt>
                  <c:pt idx="6">
                    <c:v>762.9343156000001</c:v>
                  </c:pt>
                  <c:pt idx="7">
                    <c:v>779.61775999999998</c:v>
                  </c:pt>
                  <c:pt idx="8">
                    <c:v>799.74448629999995</c:v>
                  </c:pt>
                  <c:pt idx="9">
                    <c:v>827.9968634999999</c:v>
                  </c:pt>
                  <c:pt idx="10">
                    <c:v>854.78888029999985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633.25055819999989</c:v>
                  </c:pt>
                  <c:pt idx="1">
                    <c:v>635.77874640000005</c:v>
                  </c:pt>
                  <c:pt idx="2">
                    <c:v>657.34008099999994</c:v>
                  </c:pt>
                  <c:pt idx="3">
                    <c:v>676.52799420000008</c:v>
                  </c:pt>
                  <c:pt idx="4">
                    <c:v>715.1592730000001</c:v>
                  </c:pt>
                  <c:pt idx="5">
                    <c:v>743.30831250000006</c:v>
                  </c:pt>
                  <c:pt idx="6">
                    <c:v>762.9343156000001</c:v>
                  </c:pt>
                  <c:pt idx="7">
                    <c:v>779.61775999999998</c:v>
                  </c:pt>
                  <c:pt idx="8">
                    <c:v>799.74448629999995</c:v>
                  </c:pt>
                  <c:pt idx="9">
                    <c:v>827.9968634999999</c:v>
                  </c:pt>
                  <c:pt idx="10">
                    <c:v>854.78888029999985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16708.457999999999</c:v>
                </c:pt>
                <c:pt idx="1">
                  <c:v>17371.004000000001</c:v>
                </c:pt>
                <c:pt idx="2">
                  <c:v>18516.621999999999</c:v>
                </c:pt>
                <c:pt idx="3">
                  <c:v>19956.578000000001</c:v>
                </c:pt>
                <c:pt idx="4">
                  <c:v>21348.038</c:v>
                </c:pt>
                <c:pt idx="5">
                  <c:v>22871.025000000001</c:v>
                </c:pt>
                <c:pt idx="6">
                  <c:v>24143.491000000002</c:v>
                </c:pt>
                <c:pt idx="7">
                  <c:v>25148.959999999999</c:v>
                </c:pt>
                <c:pt idx="8">
                  <c:v>26050.309000000001</c:v>
                </c:pt>
                <c:pt idx="9">
                  <c:v>26796.014999999999</c:v>
                </c:pt>
                <c:pt idx="10">
                  <c:v>27485.172999999999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688640"/>
        <c:axId val="166690816"/>
      </c:barChart>
      <c:catAx>
        <c:axId val="166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690816"/>
        <c:crosses val="autoZero"/>
        <c:auto val="1"/>
        <c:lblAlgn val="ctr"/>
        <c:lblOffset val="100"/>
        <c:noMultiLvlLbl val="0"/>
      </c:catAx>
      <c:valAx>
        <c:axId val="16669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688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230.60599999999999</c:v>
                </c:pt>
                <c:pt idx="1">
                  <c:v>251.297</c:v>
                </c:pt>
                <c:pt idx="2">
                  <c:v>273.12700000000001</c:v>
                </c:pt>
                <c:pt idx="3">
                  <c:v>294.51400000000001</c:v>
                </c:pt>
                <c:pt idx="4">
                  <c:v>312.30700000000002</c:v>
                </c:pt>
                <c:pt idx="5">
                  <c:v>315.11</c:v>
                </c:pt>
                <c:pt idx="6">
                  <c:v>261.09899999999999</c:v>
                </c:pt>
                <c:pt idx="7">
                  <c:v>262.12799999999999</c:v>
                </c:pt>
                <c:pt idx="8">
                  <c:v>268.51299999999998</c:v>
                </c:pt>
                <c:pt idx="9">
                  <c:v>274.779</c:v>
                </c:pt>
                <c:pt idx="10">
                  <c:v>276.262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633.25055819999989</c:v>
                  </c:pt>
                  <c:pt idx="1">
                    <c:v>635.77874640000005</c:v>
                  </c:pt>
                  <c:pt idx="2">
                    <c:v>657.34008099999994</c:v>
                  </c:pt>
                  <c:pt idx="3">
                    <c:v>676.52799420000008</c:v>
                  </c:pt>
                  <c:pt idx="4">
                    <c:v>715.1592730000001</c:v>
                  </c:pt>
                  <c:pt idx="5">
                    <c:v>743.30831250000006</c:v>
                  </c:pt>
                  <c:pt idx="6">
                    <c:v>762.9343156000001</c:v>
                  </c:pt>
                  <c:pt idx="7">
                    <c:v>779.61775999999998</c:v>
                  </c:pt>
                  <c:pt idx="8">
                    <c:v>799.74448629999995</c:v>
                  </c:pt>
                  <c:pt idx="9">
                    <c:v>827.9968634999999</c:v>
                  </c:pt>
                  <c:pt idx="10">
                    <c:v>854.78888029999985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633.25055819999989</c:v>
                  </c:pt>
                  <c:pt idx="1">
                    <c:v>635.77874640000005</c:v>
                  </c:pt>
                  <c:pt idx="2">
                    <c:v>657.34008099999994</c:v>
                  </c:pt>
                  <c:pt idx="3">
                    <c:v>676.52799420000008</c:v>
                  </c:pt>
                  <c:pt idx="4">
                    <c:v>715.1592730000001</c:v>
                  </c:pt>
                  <c:pt idx="5">
                    <c:v>743.30831250000006</c:v>
                  </c:pt>
                  <c:pt idx="6">
                    <c:v>762.9343156000001</c:v>
                  </c:pt>
                  <c:pt idx="7">
                    <c:v>779.61775999999998</c:v>
                  </c:pt>
                  <c:pt idx="8">
                    <c:v>799.74448629999995</c:v>
                  </c:pt>
                  <c:pt idx="9">
                    <c:v>827.9968634999999</c:v>
                  </c:pt>
                  <c:pt idx="10">
                    <c:v>854.78888029999985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16708.457999999999</c:v>
                </c:pt>
                <c:pt idx="1">
                  <c:v>17371.004000000001</c:v>
                </c:pt>
                <c:pt idx="2">
                  <c:v>18516.621999999999</c:v>
                </c:pt>
                <c:pt idx="3">
                  <c:v>19956.578000000001</c:v>
                </c:pt>
                <c:pt idx="4">
                  <c:v>21348.038</c:v>
                </c:pt>
                <c:pt idx="5">
                  <c:v>22871.025000000001</c:v>
                </c:pt>
                <c:pt idx="6">
                  <c:v>24143.491000000002</c:v>
                </c:pt>
                <c:pt idx="7">
                  <c:v>25148.959999999999</c:v>
                </c:pt>
                <c:pt idx="8">
                  <c:v>26050.309000000001</c:v>
                </c:pt>
                <c:pt idx="9">
                  <c:v>26796.014999999999</c:v>
                </c:pt>
                <c:pt idx="10">
                  <c:v>27485.172999999999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860672"/>
        <c:axId val="166862848"/>
      </c:barChart>
      <c:catAx>
        <c:axId val="16686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862848"/>
        <c:crosses val="autoZero"/>
        <c:auto val="1"/>
        <c:lblAlgn val="ctr"/>
        <c:lblOffset val="100"/>
        <c:noMultiLvlLbl val="0"/>
      </c:catAx>
      <c:valAx>
        <c:axId val="166862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86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4.9909999999999997</c:v>
                </c:pt>
                <c:pt idx="1">
                  <c:v>4.8970000000000002</c:v>
                </c:pt>
                <c:pt idx="2">
                  <c:v>4.7649999999999997</c:v>
                </c:pt>
                <c:pt idx="3">
                  <c:v>4.88</c:v>
                </c:pt>
                <c:pt idx="4">
                  <c:v>4.7859999999999996</c:v>
                </c:pt>
                <c:pt idx="5">
                  <c:v>4.87</c:v>
                </c:pt>
                <c:pt idx="6">
                  <c:v>4.234</c:v>
                </c:pt>
                <c:pt idx="7">
                  <c:v>4.4779999999999998</c:v>
                </c:pt>
                <c:pt idx="8">
                  <c:v>4.7590000000000003</c:v>
                </c:pt>
                <c:pt idx="9">
                  <c:v>4.9039999999999999</c:v>
                </c:pt>
                <c:pt idx="10">
                  <c:v>4.944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13.527604799999999</c:v>
                  </c:pt>
                  <c:pt idx="1">
                    <c:v>12.575804399999999</c:v>
                  </c:pt>
                  <c:pt idx="2">
                    <c:v>12.4174664</c:v>
                  </c:pt>
                  <c:pt idx="3">
                    <c:v>11.4625056</c:v>
                  </c:pt>
                  <c:pt idx="4">
                    <c:v>11.0386848</c:v>
                  </c:pt>
                  <c:pt idx="5">
                    <c:v>10.664793600000001</c:v>
                  </c:pt>
                  <c:pt idx="6">
                    <c:v>10.1060778</c:v>
                  </c:pt>
                  <c:pt idx="7">
                    <c:v>9.6883742000000002</c:v>
                  </c:pt>
                  <c:pt idx="8">
                    <c:v>9.1200671999999994</c:v>
                  </c:pt>
                  <c:pt idx="9">
                    <c:v>7.9649133999999995</c:v>
                  </c:pt>
                  <c:pt idx="10">
                    <c:v>7.6825595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13.527604799999999</c:v>
                  </c:pt>
                  <c:pt idx="1">
                    <c:v>12.575804399999999</c:v>
                  </c:pt>
                  <c:pt idx="2">
                    <c:v>12.4174664</c:v>
                  </c:pt>
                  <c:pt idx="3">
                    <c:v>11.4625056</c:v>
                  </c:pt>
                  <c:pt idx="4">
                    <c:v>11.0386848</c:v>
                  </c:pt>
                  <c:pt idx="5">
                    <c:v>10.664793600000001</c:v>
                  </c:pt>
                  <c:pt idx="6">
                    <c:v>10.1060778</c:v>
                  </c:pt>
                  <c:pt idx="7">
                    <c:v>9.6883742000000002</c:v>
                  </c:pt>
                  <c:pt idx="8">
                    <c:v>9.1200671999999994</c:v>
                  </c:pt>
                  <c:pt idx="9">
                    <c:v>7.9649133999999995</c:v>
                  </c:pt>
                  <c:pt idx="10">
                    <c:v>7.6825595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395.54399999999998</c:v>
                </c:pt>
                <c:pt idx="1">
                  <c:v>410.97399999999999</c:v>
                </c:pt>
                <c:pt idx="2">
                  <c:v>419.50900000000001</c:v>
                </c:pt>
                <c:pt idx="3">
                  <c:v>419.87200000000001</c:v>
                </c:pt>
                <c:pt idx="4">
                  <c:v>405.834</c:v>
                </c:pt>
                <c:pt idx="5">
                  <c:v>392.08800000000002</c:v>
                </c:pt>
                <c:pt idx="6">
                  <c:v>370.18599999999998</c:v>
                </c:pt>
                <c:pt idx="7">
                  <c:v>344.78199999999998</c:v>
                </c:pt>
                <c:pt idx="8">
                  <c:v>316.66899999999998</c:v>
                </c:pt>
                <c:pt idx="9">
                  <c:v>287.54199999999997</c:v>
                </c:pt>
                <c:pt idx="10">
                  <c:v>267.685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992576"/>
        <c:axId val="196007040"/>
      </c:barChart>
      <c:catAx>
        <c:axId val="19599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6007040"/>
        <c:crosses val="autoZero"/>
        <c:auto val="1"/>
        <c:lblAlgn val="ctr"/>
        <c:lblOffset val="100"/>
        <c:noMultiLvlLbl val="0"/>
      </c:catAx>
      <c:valAx>
        <c:axId val="19600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99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4.9909999999999997</c:v>
                </c:pt>
                <c:pt idx="1">
                  <c:v>4.8970000000000002</c:v>
                </c:pt>
                <c:pt idx="2">
                  <c:v>4.7649999999999997</c:v>
                </c:pt>
                <c:pt idx="3">
                  <c:v>4.88</c:v>
                </c:pt>
                <c:pt idx="4">
                  <c:v>4.7859999999999996</c:v>
                </c:pt>
                <c:pt idx="5">
                  <c:v>4.87</c:v>
                </c:pt>
                <c:pt idx="6">
                  <c:v>4.234</c:v>
                </c:pt>
                <c:pt idx="7">
                  <c:v>4.4779999999999998</c:v>
                </c:pt>
                <c:pt idx="8">
                  <c:v>4.7590000000000003</c:v>
                </c:pt>
                <c:pt idx="9">
                  <c:v>4.9039999999999999</c:v>
                </c:pt>
                <c:pt idx="10">
                  <c:v>4.944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13.527604799999999</c:v>
                  </c:pt>
                  <c:pt idx="1">
                    <c:v>12.575804399999999</c:v>
                  </c:pt>
                  <c:pt idx="2">
                    <c:v>12.4174664</c:v>
                  </c:pt>
                  <c:pt idx="3">
                    <c:v>11.4625056</c:v>
                  </c:pt>
                  <c:pt idx="4">
                    <c:v>11.0386848</c:v>
                  </c:pt>
                  <c:pt idx="5">
                    <c:v>10.664793600000001</c:v>
                  </c:pt>
                  <c:pt idx="6">
                    <c:v>10.1060778</c:v>
                  </c:pt>
                  <c:pt idx="7">
                    <c:v>9.6883742000000002</c:v>
                  </c:pt>
                  <c:pt idx="8">
                    <c:v>9.1200671999999994</c:v>
                  </c:pt>
                  <c:pt idx="9">
                    <c:v>7.9649133999999995</c:v>
                  </c:pt>
                  <c:pt idx="10">
                    <c:v>7.6825595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13.527604799999999</c:v>
                  </c:pt>
                  <c:pt idx="1">
                    <c:v>12.575804399999999</c:v>
                  </c:pt>
                  <c:pt idx="2">
                    <c:v>12.4174664</c:v>
                  </c:pt>
                  <c:pt idx="3">
                    <c:v>11.4625056</c:v>
                  </c:pt>
                  <c:pt idx="4">
                    <c:v>11.0386848</c:v>
                  </c:pt>
                  <c:pt idx="5">
                    <c:v>10.664793600000001</c:v>
                  </c:pt>
                  <c:pt idx="6">
                    <c:v>10.1060778</c:v>
                  </c:pt>
                  <c:pt idx="7">
                    <c:v>9.6883742000000002</c:v>
                  </c:pt>
                  <c:pt idx="8">
                    <c:v>9.1200671999999994</c:v>
                  </c:pt>
                  <c:pt idx="9">
                    <c:v>7.9649133999999995</c:v>
                  </c:pt>
                  <c:pt idx="10">
                    <c:v>7.6825595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395.54399999999998</c:v>
                </c:pt>
                <c:pt idx="1">
                  <c:v>410.97399999999999</c:v>
                </c:pt>
                <c:pt idx="2">
                  <c:v>419.50900000000001</c:v>
                </c:pt>
                <c:pt idx="3">
                  <c:v>419.87200000000001</c:v>
                </c:pt>
                <c:pt idx="4">
                  <c:v>405.834</c:v>
                </c:pt>
                <c:pt idx="5">
                  <c:v>392.08800000000002</c:v>
                </c:pt>
                <c:pt idx="6">
                  <c:v>370.18599999999998</c:v>
                </c:pt>
                <c:pt idx="7">
                  <c:v>344.78199999999998</c:v>
                </c:pt>
                <c:pt idx="8">
                  <c:v>316.66899999999998</c:v>
                </c:pt>
                <c:pt idx="9">
                  <c:v>287.54199999999997</c:v>
                </c:pt>
                <c:pt idx="10">
                  <c:v>267.685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783424"/>
        <c:axId val="167818368"/>
      </c:barChart>
      <c:catAx>
        <c:axId val="16778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818368"/>
        <c:crosses val="autoZero"/>
        <c:auto val="1"/>
        <c:lblAlgn val="ctr"/>
        <c:lblOffset val="100"/>
        <c:noMultiLvlLbl val="0"/>
      </c:catAx>
      <c:valAx>
        <c:axId val="16781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78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219.81800000000001</c:v>
                </c:pt>
                <c:pt idx="1">
                  <c:v>237.67</c:v>
                </c:pt>
                <c:pt idx="2">
                  <c:v>260.44200000000001</c:v>
                </c:pt>
                <c:pt idx="3">
                  <c:v>281.67099999999999</c:v>
                </c:pt>
                <c:pt idx="4">
                  <c:v>303.13299999999998</c:v>
                </c:pt>
                <c:pt idx="5">
                  <c:v>318.72399999999999</c:v>
                </c:pt>
                <c:pt idx="6">
                  <c:v>262.44799999999998</c:v>
                </c:pt>
                <c:pt idx="7">
                  <c:v>252.61199999999999</c:v>
                </c:pt>
                <c:pt idx="8">
                  <c:v>266.89999999999998</c:v>
                </c:pt>
                <c:pt idx="9">
                  <c:v>265.05799999999999</c:v>
                </c:pt>
                <c:pt idx="10">
                  <c:v>276.21499999999997</c:v>
                </c:pt>
                <c:pt idx="12">
                  <c:v>16425.967000000001</c:v>
                </c:pt>
                <c:pt idx="13">
                  <c:v>16919.883000000002</c:v>
                </c:pt>
                <c:pt idx="14">
                  <c:v>17707.998</c:v>
                </c:pt>
                <c:pt idx="15">
                  <c:v>19123.087</c:v>
                </c:pt>
                <c:pt idx="16">
                  <c:v>20433.901000000002</c:v>
                </c:pt>
                <c:pt idx="17">
                  <c:v>21965.685000000001</c:v>
                </c:pt>
                <c:pt idx="18">
                  <c:v>23473.284</c:v>
                </c:pt>
                <c:pt idx="19">
                  <c:v>24643.317999999999</c:v>
                </c:pt>
                <c:pt idx="20">
                  <c:v>25496.342000000001</c:v>
                </c:pt>
                <c:pt idx="21">
                  <c:v>26362.544000000002</c:v>
                </c:pt>
                <c:pt idx="22">
                  <c:v>27024.035</c:v>
                </c:pt>
                <c:pt idx="24">
                  <c:v>16645.785</c:v>
                </c:pt>
                <c:pt idx="25">
                  <c:v>17157.553</c:v>
                </c:pt>
                <c:pt idx="26">
                  <c:v>17968.439999999999</c:v>
                </c:pt>
                <c:pt idx="27">
                  <c:v>19404.757999999998</c:v>
                </c:pt>
                <c:pt idx="28">
                  <c:v>20737.034000000003</c:v>
                </c:pt>
                <c:pt idx="29">
                  <c:v>22284.409</c:v>
                </c:pt>
                <c:pt idx="30">
                  <c:v>23735.732</c:v>
                </c:pt>
                <c:pt idx="31">
                  <c:v>24895.93</c:v>
                </c:pt>
                <c:pt idx="32">
                  <c:v>25763.242000000002</c:v>
                </c:pt>
                <c:pt idx="33">
                  <c:v>26627.602000000003</c:v>
                </c:pt>
                <c:pt idx="34">
                  <c:v>27300.25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332288"/>
        <c:axId val="16634265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19.963999999999999</c:v>
                </c:pt>
                <c:pt idx="1">
                  <c:v>24.484999999999999</c:v>
                </c:pt>
                <c:pt idx="2">
                  <c:v>23.824999999999999</c:v>
                </c:pt>
                <c:pt idx="3">
                  <c:v>24.4</c:v>
                </c:pt>
                <c:pt idx="4">
                  <c:v>23.93</c:v>
                </c:pt>
                <c:pt idx="5">
                  <c:v>24.35</c:v>
                </c:pt>
                <c:pt idx="6">
                  <c:v>21.17</c:v>
                </c:pt>
                <c:pt idx="7">
                  <c:v>22.39</c:v>
                </c:pt>
                <c:pt idx="8">
                  <c:v>23.795000000000002</c:v>
                </c:pt>
                <c:pt idx="9">
                  <c:v>24.52</c:v>
                </c:pt>
                <c:pt idx="10">
                  <c:v>24.72</c:v>
                </c:pt>
                <c:pt idx="12">
                  <c:v>1582.1759999999999</c:v>
                </c:pt>
                <c:pt idx="13">
                  <c:v>2054.87</c:v>
                </c:pt>
                <c:pt idx="14">
                  <c:v>2097.5450000000001</c:v>
                </c:pt>
                <c:pt idx="15">
                  <c:v>2099.36</c:v>
                </c:pt>
                <c:pt idx="16">
                  <c:v>2029.17</c:v>
                </c:pt>
                <c:pt idx="17">
                  <c:v>1960.44</c:v>
                </c:pt>
                <c:pt idx="18">
                  <c:v>1850.9299999999998</c:v>
                </c:pt>
                <c:pt idx="19">
                  <c:v>1723.9099999999999</c:v>
                </c:pt>
                <c:pt idx="20">
                  <c:v>1583.3449999999998</c:v>
                </c:pt>
                <c:pt idx="21">
                  <c:v>1437.7099999999998</c:v>
                </c:pt>
                <c:pt idx="22">
                  <c:v>1338.425</c:v>
                </c:pt>
                <c:pt idx="24">
                  <c:v>1602.1399999999999</c:v>
                </c:pt>
                <c:pt idx="25">
                  <c:v>2079.355</c:v>
                </c:pt>
                <c:pt idx="26">
                  <c:v>2121.37</c:v>
                </c:pt>
                <c:pt idx="27">
                  <c:v>2123.7600000000002</c:v>
                </c:pt>
                <c:pt idx="28">
                  <c:v>2053.1</c:v>
                </c:pt>
                <c:pt idx="29">
                  <c:v>1984.7900000000002</c:v>
                </c:pt>
                <c:pt idx="30">
                  <c:v>1872.1</c:v>
                </c:pt>
                <c:pt idx="31">
                  <c:v>1746.3</c:v>
                </c:pt>
                <c:pt idx="32">
                  <c:v>1607.1399999999999</c:v>
                </c:pt>
                <c:pt idx="33">
                  <c:v>1462.2299999999998</c:v>
                </c:pt>
                <c:pt idx="34">
                  <c:v>1363.145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344192"/>
        <c:axId val="166345728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2.1240000000000001</c:v>
                </c:pt>
                <c:pt idx="1">
                  <c:v>1.77</c:v>
                </c:pt>
                <c:pt idx="2">
                  <c:v>2.5950000000000002</c:v>
                </c:pt>
                <c:pt idx="3">
                  <c:v>2.9349999999999996</c:v>
                </c:pt>
                <c:pt idx="4">
                  <c:v>8.34</c:v>
                </c:pt>
                <c:pt idx="5">
                  <c:v>80.625</c:v>
                </c:pt>
                <c:pt idx="6">
                  <c:v>31.004999999999999</c:v>
                </c:pt>
                <c:pt idx="7">
                  <c:v>8.1050000000000004</c:v>
                </c:pt>
                <c:pt idx="8">
                  <c:v>25.64</c:v>
                </c:pt>
                <c:pt idx="9">
                  <c:v>13.360000000000001</c:v>
                </c:pt>
                <c:pt idx="10">
                  <c:v>31.810000000000002</c:v>
                </c:pt>
                <c:pt idx="12">
                  <c:v>1088.2560000000001</c:v>
                </c:pt>
                <c:pt idx="13">
                  <c:v>1265.8499999999999</c:v>
                </c:pt>
                <c:pt idx="14">
                  <c:v>682.45500000000004</c:v>
                </c:pt>
                <c:pt idx="15">
                  <c:v>788.54500000000007</c:v>
                </c:pt>
                <c:pt idx="16">
                  <c:v>497.39</c:v>
                </c:pt>
                <c:pt idx="17">
                  <c:v>452.84500000000003</c:v>
                </c:pt>
                <c:pt idx="18">
                  <c:v>680.89499999999998</c:v>
                </c:pt>
                <c:pt idx="19">
                  <c:v>870.89</c:v>
                </c:pt>
                <c:pt idx="20">
                  <c:v>717.14499999999998</c:v>
                </c:pt>
                <c:pt idx="21">
                  <c:v>776.22</c:v>
                </c:pt>
                <c:pt idx="22">
                  <c:v>702.17499999999995</c:v>
                </c:pt>
                <c:pt idx="24">
                  <c:v>1090.3800000000001</c:v>
                </c:pt>
                <c:pt idx="25">
                  <c:v>1267.6199999999999</c:v>
                </c:pt>
                <c:pt idx="26">
                  <c:v>685.05000000000007</c:v>
                </c:pt>
                <c:pt idx="27">
                  <c:v>791.48</c:v>
                </c:pt>
                <c:pt idx="28">
                  <c:v>505.73</c:v>
                </c:pt>
                <c:pt idx="29">
                  <c:v>533.47</c:v>
                </c:pt>
                <c:pt idx="30">
                  <c:v>711.9</c:v>
                </c:pt>
                <c:pt idx="31">
                  <c:v>878.995</c:v>
                </c:pt>
                <c:pt idx="32">
                  <c:v>742.78500000000008</c:v>
                </c:pt>
                <c:pt idx="33">
                  <c:v>789.57999999999993</c:v>
                </c:pt>
                <c:pt idx="34">
                  <c:v>733.98500000000001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44192"/>
        <c:axId val="166345728"/>
      </c:lineChart>
      <c:catAx>
        <c:axId val="16633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634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34265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332288"/>
        <c:crosses val="autoZero"/>
        <c:crossBetween val="between"/>
      </c:valAx>
      <c:catAx>
        <c:axId val="16634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6345728"/>
        <c:crosses val="autoZero"/>
        <c:auto val="0"/>
        <c:lblAlgn val="ctr"/>
        <c:lblOffset val="100"/>
        <c:noMultiLvlLbl val="0"/>
      </c:catAx>
      <c:valAx>
        <c:axId val="166345728"/>
        <c:scaling>
          <c:orientation val="minMax"/>
          <c:max val="3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3441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219.81800000000001</c:v>
                </c:pt>
                <c:pt idx="1">
                  <c:v>237.67</c:v>
                </c:pt>
                <c:pt idx="2">
                  <c:v>260.44200000000001</c:v>
                </c:pt>
                <c:pt idx="3">
                  <c:v>281.67099999999999</c:v>
                </c:pt>
                <c:pt idx="4">
                  <c:v>303.13299999999998</c:v>
                </c:pt>
                <c:pt idx="5">
                  <c:v>318.72399999999999</c:v>
                </c:pt>
                <c:pt idx="6">
                  <c:v>262.44799999999998</c:v>
                </c:pt>
                <c:pt idx="7">
                  <c:v>252.61199999999999</c:v>
                </c:pt>
                <c:pt idx="8">
                  <c:v>266.89999999999998</c:v>
                </c:pt>
                <c:pt idx="9">
                  <c:v>265.05799999999999</c:v>
                </c:pt>
                <c:pt idx="10">
                  <c:v>276.21499999999997</c:v>
                </c:pt>
                <c:pt idx="12">
                  <c:v>16425.967000000001</c:v>
                </c:pt>
                <c:pt idx="13">
                  <c:v>16919.883000000002</c:v>
                </c:pt>
                <c:pt idx="14">
                  <c:v>17707.998</c:v>
                </c:pt>
                <c:pt idx="15">
                  <c:v>19123.087</c:v>
                </c:pt>
                <c:pt idx="16">
                  <c:v>20433.901000000002</c:v>
                </c:pt>
                <c:pt idx="17">
                  <c:v>21965.685000000001</c:v>
                </c:pt>
                <c:pt idx="18">
                  <c:v>23473.284</c:v>
                </c:pt>
                <c:pt idx="19">
                  <c:v>24643.317999999999</c:v>
                </c:pt>
                <c:pt idx="20">
                  <c:v>25496.342000000001</c:v>
                </c:pt>
                <c:pt idx="21">
                  <c:v>26362.544000000002</c:v>
                </c:pt>
                <c:pt idx="22">
                  <c:v>27024.035</c:v>
                </c:pt>
                <c:pt idx="24">
                  <c:v>16645.785</c:v>
                </c:pt>
                <c:pt idx="25">
                  <c:v>17157.553</c:v>
                </c:pt>
                <c:pt idx="26">
                  <c:v>17968.439999999999</c:v>
                </c:pt>
                <c:pt idx="27">
                  <c:v>19404.757999999998</c:v>
                </c:pt>
                <c:pt idx="28">
                  <c:v>20737.034000000003</c:v>
                </c:pt>
                <c:pt idx="29">
                  <c:v>22284.409</c:v>
                </c:pt>
                <c:pt idx="30">
                  <c:v>23735.732</c:v>
                </c:pt>
                <c:pt idx="31">
                  <c:v>24895.93</c:v>
                </c:pt>
                <c:pt idx="32">
                  <c:v>25763.242000000002</c:v>
                </c:pt>
                <c:pt idx="33">
                  <c:v>26627.602000000003</c:v>
                </c:pt>
                <c:pt idx="34">
                  <c:v>27300.25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497280"/>
        <c:axId val="16650355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19.963999999999999</c:v>
                </c:pt>
                <c:pt idx="1">
                  <c:v>24.484999999999999</c:v>
                </c:pt>
                <c:pt idx="2">
                  <c:v>23.824999999999999</c:v>
                </c:pt>
                <c:pt idx="3">
                  <c:v>24.4</c:v>
                </c:pt>
                <c:pt idx="4">
                  <c:v>23.93</c:v>
                </c:pt>
                <c:pt idx="5">
                  <c:v>24.35</c:v>
                </c:pt>
                <c:pt idx="6">
                  <c:v>21.17</c:v>
                </c:pt>
                <c:pt idx="7">
                  <c:v>22.39</c:v>
                </c:pt>
                <c:pt idx="8">
                  <c:v>23.795000000000002</c:v>
                </c:pt>
                <c:pt idx="9">
                  <c:v>24.52</c:v>
                </c:pt>
                <c:pt idx="10">
                  <c:v>24.72</c:v>
                </c:pt>
                <c:pt idx="12">
                  <c:v>1582.1759999999999</c:v>
                </c:pt>
                <c:pt idx="13">
                  <c:v>2054.87</c:v>
                </c:pt>
                <c:pt idx="14">
                  <c:v>2097.5450000000001</c:v>
                </c:pt>
                <c:pt idx="15">
                  <c:v>2099.36</c:v>
                </c:pt>
                <c:pt idx="16">
                  <c:v>2029.17</c:v>
                </c:pt>
                <c:pt idx="17">
                  <c:v>1960.44</c:v>
                </c:pt>
                <c:pt idx="18">
                  <c:v>1850.9299999999998</c:v>
                </c:pt>
                <c:pt idx="19">
                  <c:v>1723.9099999999999</c:v>
                </c:pt>
                <c:pt idx="20">
                  <c:v>1583.3449999999998</c:v>
                </c:pt>
                <c:pt idx="21">
                  <c:v>1437.7099999999998</c:v>
                </c:pt>
                <c:pt idx="22">
                  <c:v>1338.425</c:v>
                </c:pt>
                <c:pt idx="24">
                  <c:v>1602.1399999999999</c:v>
                </c:pt>
                <c:pt idx="25">
                  <c:v>2079.355</c:v>
                </c:pt>
                <c:pt idx="26">
                  <c:v>2121.37</c:v>
                </c:pt>
                <c:pt idx="27">
                  <c:v>2123.7600000000002</c:v>
                </c:pt>
                <c:pt idx="28">
                  <c:v>2053.1</c:v>
                </c:pt>
                <c:pt idx="29">
                  <c:v>1984.7900000000002</c:v>
                </c:pt>
                <c:pt idx="30">
                  <c:v>1872.1</c:v>
                </c:pt>
                <c:pt idx="31">
                  <c:v>1746.3</c:v>
                </c:pt>
                <c:pt idx="32">
                  <c:v>1607.1399999999999</c:v>
                </c:pt>
                <c:pt idx="33">
                  <c:v>1462.2299999999998</c:v>
                </c:pt>
                <c:pt idx="34">
                  <c:v>1363.145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505088"/>
        <c:axId val="166519168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2.1240000000000001</c:v>
                </c:pt>
                <c:pt idx="1">
                  <c:v>1.77</c:v>
                </c:pt>
                <c:pt idx="2">
                  <c:v>2.5950000000000002</c:v>
                </c:pt>
                <c:pt idx="3">
                  <c:v>2.9349999999999996</c:v>
                </c:pt>
                <c:pt idx="4">
                  <c:v>8.34</c:v>
                </c:pt>
                <c:pt idx="5">
                  <c:v>80.625</c:v>
                </c:pt>
                <c:pt idx="6">
                  <c:v>31.004999999999999</c:v>
                </c:pt>
                <c:pt idx="7">
                  <c:v>8.1050000000000004</c:v>
                </c:pt>
                <c:pt idx="8">
                  <c:v>25.64</c:v>
                </c:pt>
                <c:pt idx="9">
                  <c:v>13.360000000000001</c:v>
                </c:pt>
                <c:pt idx="10">
                  <c:v>31.810000000000002</c:v>
                </c:pt>
                <c:pt idx="12">
                  <c:v>1088.2560000000001</c:v>
                </c:pt>
                <c:pt idx="13">
                  <c:v>1265.8499999999999</c:v>
                </c:pt>
                <c:pt idx="14">
                  <c:v>682.45500000000004</c:v>
                </c:pt>
                <c:pt idx="15">
                  <c:v>788.54500000000007</c:v>
                </c:pt>
                <c:pt idx="16">
                  <c:v>497.39</c:v>
                </c:pt>
                <c:pt idx="17">
                  <c:v>452.84500000000003</c:v>
                </c:pt>
                <c:pt idx="18">
                  <c:v>680.89499999999998</c:v>
                </c:pt>
                <c:pt idx="19">
                  <c:v>870.89</c:v>
                </c:pt>
                <c:pt idx="20">
                  <c:v>717.14499999999998</c:v>
                </c:pt>
                <c:pt idx="21">
                  <c:v>776.22</c:v>
                </c:pt>
                <c:pt idx="22">
                  <c:v>702.17499999999995</c:v>
                </c:pt>
                <c:pt idx="24">
                  <c:v>1090.3800000000001</c:v>
                </c:pt>
                <c:pt idx="25">
                  <c:v>1267.6199999999999</c:v>
                </c:pt>
                <c:pt idx="26">
                  <c:v>685.05000000000007</c:v>
                </c:pt>
                <c:pt idx="27">
                  <c:v>791.48</c:v>
                </c:pt>
                <c:pt idx="28">
                  <c:v>505.73</c:v>
                </c:pt>
                <c:pt idx="29">
                  <c:v>533.47</c:v>
                </c:pt>
                <c:pt idx="30">
                  <c:v>711.9</c:v>
                </c:pt>
                <c:pt idx="31">
                  <c:v>878.995</c:v>
                </c:pt>
                <c:pt idx="32">
                  <c:v>742.78500000000008</c:v>
                </c:pt>
                <c:pt idx="33">
                  <c:v>789.57999999999993</c:v>
                </c:pt>
                <c:pt idx="34">
                  <c:v>733.98500000000001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5088"/>
        <c:axId val="166519168"/>
      </c:lineChart>
      <c:catAx>
        <c:axId val="16649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6503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50355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497280"/>
        <c:crosses val="autoZero"/>
        <c:crossBetween val="between"/>
      </c:valAx>
      <c:catAx>
        <c:axId val="16650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6519168"/>
        <c:crosses val="autoZero"/>
        <c:auto val="0"/>
        <c:lblAlgn val="ctr"/>
        <c:lblOffset val="100"/>
        <c:noMultiLvlLbl val="0"/>
      </c:catAx>
      <c:valAx>
        <c:axId val="166519168"/>
        <c:scaling>
          <c:orientation val="minMax"/>
          <c:max val="3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5050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3.8000000000000002E-4</c:v>
                </c:pt>
                <c:pt idx="1">
                  <c:v>1.5900000000000001E-3</c:v>
                </c:pt>
                <c:pt idx="2">
                  <c:v>3.16E-3</c:v>
                </c:pt>
                <c:pt idx="3">
                  <c:v>4.7719999999999999E-2</c:v>
                </c:pt>
                <c:pt idx="4">
                  <c:v>3.3909999999999996E-2</c:v>
                </c:pt>
                <c:pt idx="5">
                  <c:v>9.2899999999999996E-3</c:v>
                </c:pt>
                <c:pt idx="6">
                  <c:v>1.81E-3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0.19934774999999999</c:v>
                  </c:pt>
                  <c:pt idx="1">
                    <c:v>0.32912349600000007</c:v>
                  </c:pt>
                  <c:pt idx="2">
                    <c:v>0.33112883715873187</c:v>
                  </c:pt>
                  <c:pt idx="3">
                    <c:v>0.41112614797509472</c:v>
                  </c:pt>
                  <c:pt idx="4">
                    <c:v>0.28527810300000001</c:v>
                  </c:pt>
                  <c:pt idx="5">
                    <c:v>0.39842587199999996</c:v>
                  </c:pt>
                  <c:pt idx="6">
                    <c:v>8.1527024082208466E-2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0.19934774999999999</c:v>
                  </c:pt>
                  <c:pt idx="1">
                    <c:v>0.32912349600000007</c:v>
                  </c:pt>
                  <c:pt idx="2">
                    <c:v>0.33112883715873187</c:v>
                  </c:pt>
                  <c:pt idx="3">
                    <c:v>0.41112614797509472</c:v>
                  </c:pt>
                  <c:pt idx="4">
                    <c:v>0.28527810300000001</c:v>
                  </c:pt>
                  <c:pt idx="5">
                    <c:v>0.39842587199999996</c:v>
                  </c:pt>
                  <c:pt idx="6">
                    <c:v>8.1527024082208466E-2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1.0547500000000001</c:v>
                </c:pt>
                <c:pt idx="1">
                  <c:v>1.7469400000000002</c:v>
                </c:pt>
                <c:pt idx="2">
                  <c:v>2.4859200000000001</c:v>
                </c:pt>
                <c:pt idx="3">
                  <c:v>2.2004300000000003</c:v>
                </c:pt>
                <c:pt idx="4">
                  <c:v>1.35267</c:v>
                </c:pt>
                <c:pt idx="5">
                  <c:v>1.6983199999999998</c:v>
                </c:pt>
                <c:pt idx="6">
                  <c:v>0.13045999999999999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275520"/>
        <c:axId val="167277312"/>
      </c:barChart>
      <c:catAx>
        <c:axId val="1672755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277312"/>
        <c:crosses val="autoZero"/>
        <c:auto val="1"/>
        <c:lblAlgn val="ctr"/>
        <c:lblOffset val="100"/>
        <c:noMultiLvlLbl val="0"/>
      </c:catAx>
      <c:valAx>
        <c:axId val="1672773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2755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3.8000000000000002E-4</c:v>
                </c:pt>
                <c:pt idx="1">
                  <c:v>1.5900000000000001E-3</c:v>
                </c:pt>
                <c:pt idx="2">
                  <c:v>3.16E-3</c:v>
                </c:pt>
                <c:pt idx="3">
                  <c:v>4.7719999999999999E-2</c:v>
                </c:pt>
                <c:pt idx="4">
                  <c:v>3.3909999999999996E-2</c:v>
                </c:pt>
                <c:pt idx="5">
                  <c:v>9.2899999999999996E-3</c:v>
                </c:pt>
                <c:pt idx="6">
                  <c:v>1.81E-3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0.19934774999999999</c:v>
                  </c:pt>
                  <c:pt idx="1">
                    <c:v>0.32912349600000007</c:v>
                  </c:pt>
                  <c:pt idx="2">
                    <c:v>0.33112883715873187</c:v>
                  </c:pt>
                  <c:pt idx="3">
                    <c:v>0.41112614797509472</c:v>
                  </c:pt>
                  <c:pt idx="4">
                    <c:v>0.28527810300000001</c:v>
                  </c:pt>
                  <c:pt idx="5">
                    <c:v>0.39842587199999996</c:v>
                  </c:pt>
                  <c:pt idx="6">
                    <c:v>8.1527024082208466E-2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0.19934774999999999</c:v>
                  </c:pt>
                  <c:pt idx="1">
                    <c:v>0.32912349600000007</c:v>
                  </c:pt>
                  <c:pt idx="2">
                    <c:v>0.33112883715873187</c:v>
                  </c:pt>
                  <c:pt idx="3">
                    <c:v>0.41112614797509472</c:v>
                  </c:pt>
                  <c:pt idx="4">
                    <c:v>0.28527810300000001</c:v>
                  </c:pt>
                  <c:pt idx="5">
                    <c:v>0.39842587199999996</c:v>
                  </c:pt>
                  <c:pt idx="6">
                    <c:v>8.1527024082208466E-2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1.0547500000000001</c:v>
                </c:pt>
                <c:pt idx="1">
                  <c:v>1.7469400000000002</c:v>
                </c:pt>
                <c:pt idx="2">
                  <c:v>2.4859200000000001</c:v>
                </c:pt>
                <c:pt idx="3">
                  <c:v>2.2004300000000003</c:v>
                </c:pt>
                <c:pt idx="4">
                  <c:v>1.35267</c:v>
                </c:pt>
                <c:pt idx="5">
                  <c:v>1.6983199999999998</c:v>
                </c:pt>
                <c:pt idx="6">
                  <c:v>0.13045999999999999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352960"/>
        <c:axId val="167367040"/>
      </c:barChart>
      <c:catAx>
        <c:axId val="1673529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367040"/>
        <c:crosses val="autoZero"/>
        <c:auto val="1"/>
        <c:lblAlgn val="ctr"/>
        <c:lblOffset val="100"/>
        <c:noMultiLvlLbl val="0"/>
      </c:catAx>
      <c:valAx>
        <c:axId val="167367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3529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3.8000000000000002E-4</c:v>
                </c:pt>
                <c:pt idx="1">
                  <c:v>3.6700000000000001E-3</c:v>
                </c:pt>
                <c:pt idx="2">
                  <c:v>3.2420000000000004E-2</c:v>
                </c:pt>
                <c:pt idx="3">
                  <c:v>1.967E-2</c:v>
                </c:pt>
                <c:pt idx="4">
                  <c:v>1.711E-2</c:v>
                </c:pt>
                <c:pt idx="5">
                  <c:v>2.248E-2</c:v>
                </c:pt>
                <c:pt idx="6">
                  <c:v>1.3600000000000001E-3</c:v>
                </c:pt>
                <c:pt idx="7">
                  <c:v>4.0000000000000003E-5</c:v>
                </c:pt>
                <c:pt idx="8">
                  <c:v>7.2999999999999996E-4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0.18032273999999998</c:v>
                  </c:pt>
                  <c:pt idx="1">
                    <c:v>0.24852053099999999</c:v>
                  </c:pt>
                  <c:pt idx="2">
                    <c:v>0.21113657400000002</c:v>
                  </c:pt>
                  <c:pt idx="3">
                    <c:v>0.44086894200000004</c:v>
                  </c:pt>
                  <c:pt idx="4">
                    <c:v>0.36005308799999997</c:v>
                  </c:pt>
                  <c:pt idx="5">
                    <c:v>0.28491171599999998</c:v>
                  </c:pt>
                  <c:pt idx="6">
                    <c:v>0.28296373499999999</c:v>
                  </c:pt>
                  <c:pt idx="7">
                    <c:v>0.15419425</c:v>
                  </c:pt>
                  <c:pt idx="8">
                    <c:v>0.12789469000000001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0.18032273999999998</c:v>
                  </c:pt>
                  <c:pt idx="1">
                    <c:v>0.24852053099999999</c:v>
                  </c:pt>
                  <c:pt idx="2">
                    <c:v>0.21113657400000002</c:v>
                  </c:pt>
                  <c:pt idx="3">
                    <c:v>0.44086894200000004</c:v>
                  </c:pt>
                  <c:pt idx="4">
                    <c:v>0.36005308799999997</c:v>
                  </c:pt>
                  <c:pt idx="5">
                    <c:v>0.28491171599999998</c:v>
                  </c:pt>
                  <c:pt idx="6">
                    <c:v>0.28296373499999999</c:v>
                  </c:pt>
                  <c:pt idx="7">
                    <c:v>0.15419425</c:v>
                  </c:pt>
                  <c:pt idx="8">
                    <c:v>0.12789469000000001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0.98214999999999997</c:v>
                </c:pt>
                <c:pt idx="1">
                  <c:v>1.08857</c:v>
                </c:pt>
                <c:pt idx="2">
                  <c:v>1.14873</c:v>
                </c:pt>
                <c:pt idx="3">
                  <c:v>1.8210200000000001</c:v>
                </c:pt>
                <c:pt idx="4">
                  <c:v>2.2447199999999996</c:v>
                </c:pt>
                <c:pt idx="5">
                  <c:v>1.52034</c:v>
                </c:pt>
                <c:pt idx="6">
                  <c:v>1.4255100000000001</c:v>
                </c:pt>
                <c:pt idx="7">
                  <c:v>0.25914999999999999</c:v>
                </c:pt>
                <c:pt idx="8">
                  <c:v>0.17930000000000001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648832"/>
        <c:axId val="166994304"/>
      </c:barChart>
      <c:catAx>
        <c:axId val="208648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994304"/>
        <c:crosses val="autoZero"/>
        <c:auto val="1"/>
        <c:lblAlgn val="ctr"/>
        <c:lblOffset val="100"/>
        <c:noMultiLvlLbl val="0"/>
      </c:catAx>
      <c:valAx>
        <c:axId val="1669943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8648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0.93864</cdr:y>
    </cdr:from>
    <cdr:to>
      <cdr:x>0.36834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268058"/>
          <a:ext cx="3275134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0.01305</cdr:y>
    </cdr:from>
    <cdr:to>
      <cdr:x>0.04296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73269"/>
          <a:ext cx="326579" cy="4004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0.01512</cdr:x>
      <cdr:y>0.89164</cdr:y>
    </cdr:from>
    <cdr:to>
      <cdr:x>0.47733</cdr:x>
      <cdr:y>0.98172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9212" y="5004288"/>
          <a:ext cx="4256942" cy="505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0.01989</cdr:x>
      <cdr:y>0.93342</cdr:y>
    </cdr:from>
    <cdr:to>
      <cdr:x>0.4821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3173" y="5246077"/>
          <a:ext cx="4256942" cy="373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0.02219</cdr:y>
    </cdr:from>
    <cdr:to>
      <cdr:x>0.04773</cdr:x>
      <cdr:y>0.6201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24559"/>
          <a:ext cx="370540" cy="3355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0.91906</cdr:y>
    </cdr:from>
    <cdr:to>
      <cdr:x>0.43914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165481"/>
          <a:ext cx="3927231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0.00796</cdr:x>
      <cdr:y>0.92689</cdr:y>
    </cdr:from>
    <cdr:to>
      <cdr:x>0.50517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269" y="5209442"/>
          <a:ext cx="4579327" cy="410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0.047</cdr:y>
    </cdr:from>
    <cdr:to>
      <cdr:x>0.06046</cdr:x>
      <cdr:y>0.64752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263769"/>
          <a:ext cx="487771" cy="3370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0.83612</cdr:x>
      <cdr:y>0.12253</cdr:y>
    </cdr:from>
    <cdr:to>
      <cdr:x>0.99682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700617" y="687690"/>
          <a:ext cx="1480037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0.0175</cdr:x>
      <cdr:y>0.90339</cdr:y>
    </cdr:from>
    <cdr:to>
      <cdr:x>0.54893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1192" y="5106865"/>
          <a:ext cx="4894385" cy="542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0.9517</cdr:y>
    </cdr:from>
    <cdr:to>
      <cdr:x>0.54415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8" y="5341327"/>
          <a:ext cx="4887057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0.02089</cdr:y>
    </cdr:from>
    <cdr:to>
      <cdr:x>0.04535</cdr:x>
      <cdr:y>0.62794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117231"/>
          <a:ext cx="388383" cy="3407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0.01591</cdr:x>
      <cdr:y>0.92689</cdr:y>
    </cdr:from>
    <cdr:to>
      <cdr:x>0.53938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538" y="5216769"/>
          <a:ext cx="4821116" cy="410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? Mulched / Burned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44" y="475653"/>
          <a:ext cx="534913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0" t="s">
        <v>612</v>
      </c>
      <c r="C3" s="781"/>
      <c r="D3" s="781"/>
      <c r="E3" s="781"/>
      <c r="F3" s="781"/>
      <c r="G3" s="781"/>
      <c r="H3" s="781"/>
      <c r="J3" s="782" t="s">
        <v>743</v>
      </c>
      <c r="K3" s="782" t="s">
        <v>744</v>
      </c>
    </row>
    <row r="4" spans="1:19" x14ac:dyDescent="0.2">
      <c r="A4" s="149"/>
      <c r="B4" s="279"/>
      <c r="C4" s="279" t="s">
        <v>610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487</v>
      </c>
      <c r="I4" s="149"/>
      <c r="J4" s="783"/>
      <c r="K4" s="783"/>
    </row>
    <row r="5" spans="1:19" s="23" customFormat="1" x14ac:dyDescent="0.2">
      <c r="A5" s="426"/>
      <c r="B5" s="434"/>
      <c r="C5" s="424" t="s">
        <v>106</v>
      </c>
      <c r="D5" s="453">
        <v>2.5629</v>
      </c>
      <c r="E5" s="451">
        <v>86.046720000000008</v>
      </c>
      <c r="F5" s="432">
        <v>0.94</v>
      </c>
      <c r="G5" s="449">
        <f>E5*F5/100</f>
        <v>0.80883916800000011</v>
      </c>
      <c r="H5" s="450">
        <f>SUM(D5,E5)</f>
        <v>88.609620000000007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53">
        <v>1.1405399999999999</v>
      </c>
      <c r="E6" s="451">
        <v>14.0055</v>
      </c>
      <c r="F6" s="432">
        <v>5.93</v>
      </c>
      <c r="G6" s="449">
        <f t="shared" ref="G6:G26" si="0">E6*F6/100</f>
        <v>0.83052614999999985</v>
      </c>
      <c r="H6" s="450">
        <f>SUM(D6,E6)</f>
        <v>15.146039999999999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53">
        <v>1.42235</v>
      </c>
      <c r="E7" s="451">
        <v>72.163589999999999</v>
      </c>
      <c r="F7" s="432">
        <v>1.51</v>
      </c>
      <c r="G7" s="449">
        <f>E7*F7/100</f>
        <v>1.0896702089999999</v>
      </c>
      <c r="H7" s="450">
        <f>SUM(D7,E7)</f>
        <v>73.585939999999994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546">
        <v>3.1E-4</v>
      </c>
      <c r="E8" s="456">
        <v>9.8930000000000004E-2</v>
      </c>
      <c r="F8" s="432">
        <v>41.29</v>
      </c>
      <c r="G8" s="449">
        <f t="shared" si="0"/>
        <v>4.0848196999999996E-2</v>
      </c>
      <c r="H8" s="450">
        <f>SUM(D8,E8)</f>
        <v>9.9240000000000009E-2</v>
      </c>
      <c r="I8" s="428"/>
      <c r="J8" s="687">
        <f>H8/$H$6</f>
        <v>6.5522077057765605E-3</v>
      </c>
      <c r="K8" s="687">
        <f>H8/$H$5</f>
        <v>1.1199686896298619E-3</v>
      </c>
    </row>
    <row r="9" spans="1:19" s="24" customFormat="1" x14ac:dyDescent="0.2">
      <c r="A9" s="428"/>
      <c r="B9" s="435"/>
      <c r="C9" s="424" t="s">
        <v>85</v>
      </c>
      <c r="D9" s="546">
        <v>0.21011000000000002</v>
      </c>
      <c r="E9" s="456">
        <v>5.9398400000000002</v>
      </c>
      <c r="F9" s="432">
        <v>12.8</v>
      </c>
      <c r="G9" s="449">
        <f t="shared" si="0"/>
        <v>0.76029952000000012</v>
      </c>
      <c r="H9" s="450">
        <f t="shared" ref="H9:H26" si="1">SUM(D9,E9)</f>
        <v>6.1499500000000005</v>
      </c>
      <c r="I9" s="428"/>
      <c r="J9" s="687">
        <f t="shared" ref="J9:J15" si="2">H9/$H$6</f>
        <v>0.40604342785308906</v>
      </c>
      <c r="K9" s="687">
        <f t="shared" ref="K9:K26" si="3">H9/$H$5</f>
        <v>6.9404992369902954E-2</v>
      </c>
    </row>
    <row r="10" spans="1:19" s="24" customFormat="1" x14ac:dyDescent="0.2">
      <c r="A10" s="428"/>
      <c r="B10" s="435"/>
      <c r="C10" s="424" t="s">
        <v>86</v>
      </c>
      <c r="D10" s="546">
        <v>0.34777999999999998</v>
      </c>
      <c r="E10" s="456">
        <v>0.66665999999999992</v>
      </c>
      <c r="F10" s="432">
        <v>40.29</v>
      </c>
      <c r="G10" s="449">
        <f t="shared" si="0"/>
        <v>0.26859731399999998</v>
      </c>
      <c r="H10" s="450">
        <f t="shared" si="1"/>
        <v>1.01444</v>
      </c>
      <c r="I10" s="428"/>
      <c r="J10" s="687">
        <f t="shared" si="2"/>
        <v>6.697724289649308E-2</v>
      </c>
      <c r="K10" s="687">
        <f t="shared" si="3"/>
        <v>1.1448418354575947E-2</v>
      </c>
    </row>
    <row r="11" spans="1:19" s="24" customFormat="1" x14ac:dyDescent="0.2">
      <c r="A11" s="428"/>
      <c r="B11" s="435"/>
      <c r="C11" s="424" t="s">
        <v>87</v>
      </c>
      <c r="D11" s="546">
        <v>0.23236999999999999</v>
      </c>
      <c r="E11" s="456">
        <v>2.1991399999999999</v>
      </c>
      <c r="F11" s="432">
        <v>16.88</v>
      </c>
      <c r="G11" s="449">
        <f t="shared" si="0"/>
        <v>0.37121483199999994</v>
      </c>
      <c r="H11" s="450">
        <f t="shared" si="1"/>
        <v>2.4315099999999998</v>
      </c>
      <c r="I11" s="428"/>
      <c r="J11" s="687">
        <f t="shared" si="2"/>
        <v>0.1605376718931153</v>
      </c>
      <c r="K11" s="687">
        <f t="shared" si="3"/>
        <v>2.7440700005259017E-2</v>
      </c>
    </row>
    <row r="12" spans="1:19" s="24" customFormat="1" x14ac:dyDescent="0.2">
      <c r="A12" s="428"/>
      <c r="B12" s="435"/>
      <c r="C12" s="424" t="s">
        <v>88</v>
      </c>
      <c r="D12" s="546">
        <v>8.1170000000000006E-2</v>
      </c>
      <c r="E12" s="456">
        <v>2.5034200000000002</v>
      </c>
      <c r="F12" s="432">
        <v>16.96</v>
      </c>
      <c r="G12" s="449">
        <f t="shared" si="0"/>
        <v>0.42458003200000005</v>
      </c>
      <c r="H12" s="450">
        <f t="shared" si="1"/>
        <v>2.5845900000000004</v>
      </c>
      <c r="I12" s="428"/>
      <c r="J12" s="687">
        <f t="shared" si="2"/>
        <v>0.17064460413414995</v>
      </c>
      <c r="K12" s="687">
        <f t="shared" si="3"/>
        <v>2.9168277665562726E-2</v>
      </c>
    </row>
    <row r="13" spans="1:19" s="24" customFormat="1" x14ac:dyDescent="0.2">
      <c r="A13" s="428"/>
      <c r="B13" s="435"/>
      <c r="C13" s="424" t="s">
        <v>89</v>
      </c>
      <c r="D13" s="546">
        <v>0.10259</v>
      </c>
      <c r="E13" s="456">
        <v>0.70038</v>
      </c>
      <c r="F13" s="432">
        <v>32.630000000000003</v>
      </c>
      <c r="G13" s="449">
        <f t="shared" si="0"/>
        <v>0.22853399400000002</v>
      </c>
      <c r="H13" s="450">
        <f t="shared" si="1"/>
        <v>0.80296999999999996</v>
      </c>
      <c r="I13" s="428"/>
      <c r="J13" s="687">
        <f t="shared" si="2"/>
        <v>5.3015177564564732E-2</v>
      </c>
      <c r="K13" s="687">
        <f t="shared" si="3"/>
        <v>9.0618828971391584E-3</v>
      </c>
    </row>
    <row r="14" spans="1:19" s="24" customFormat="1" x14ac:dyDescent="0.2">
      <c r="A14" s="428"/>
      <c r="B14" s="435"/>
      <c r="C14" s="424" t="s">
        <v>90</v>
      </c>
      <c r="D14" s="546">
        <v>8.5999999999999998E-4</v>
      </c>
      <c r="E14" s="456">
        <v>0</v>
      </c>
      <c r="F14" s="432">
        <v>0</v>
      </c>
      <c r="G14" s="449">
        <f t="shared" si="0"/>
        <v>0</v>
      </c>
      <c r="H14" s="450">
        <f t="shared" si="1"/>
        <v>8.5999999999999998E-4</v>
      </c>
      <c r="I14" s="428"/>
      <c r="J14" s="687">
        <f t="shared" si="2"/>
        <v>5.6780518208059663E-5</v>
      </c>
      <c r="K14" s="687">
        <f t="shared" si="3"/>
        <v>9.7054924736162942E-6</v>
      </c>
    </row>
    <row r="15" spans="1:19" s="24" customFormat="1" x14ac:dyDescent="0.2">
      <c r="A15" s="428"/>
      <c r="B15" s="435"/>
      <c r="C15" s="424" t="s">
        <v>91</v>
      </c>
      <c r="D15" s="546">
        <v>0.16535</v>
      </c>
      <c r="E15" s="456">
        <v>1.88774</v>
      </c>
      <c r="F15" s="432">
        <v>17.809999999999999</v>
      </c>
      <c r="G15" s="449">
        <f t="shared" si="0"/>
        <v>0.33620649399999997</v>
      </c>
      <c r="H15" s="450">
        <f t="shared" si="1"/>
        <v>2.0530900000000001</v>
      </c>
      <c r="I15" s="428"/>
      <c r="J15" s="688">
        <f t="shared" si="2"/>
        <v>0.13555292340440142</v>
      </c>
      <c r="K15" s="687">
        <f t="shared" si="3"/>
        <v>2.3170057607740557E-2</v>
      </c>
    </row>
    <row r="16" spans="1:19" s="24" customFormat="1" x14ac:dyDescent="0.2">
      <c r="A16" s="428"/>
      <c r="B16" s="435"/>
      <c r="C16" s="424" t="s">
        <v>94</v>
      </c>
      <c r="D16" s="453">
        <v>0.44812000000000002</v>
      </c>
      <c r="E16" s="456">
        <v>11.128360000000001</v>
      </c>
      <c r="F16" s="432">
        <v>7.67</v>
      </c>
      <c r="G16" s="449">
        <f t="shared" si="0"/>
        <v>0.85354521200000011</v>
      </c>
      <c r="H16" s="450">
        <f t="shared" si="1"/>
        <v>11.57648</v>
      </c>
      <c r="I16" s="428"/>
      <c r="J16" s="687">
        <f>H16/$H$7</f>
        <v>0.15731918352881</v>
      </c>
      <c r="K16" s="687">
        <f t="shared" si="3"/>
        <v>0.13064585989647623</v>
      </c>
    </row>
    <row r="17" spans="1:11" s="24" customFormat="1" x14ac:dyDescent="0.2">
      <c r="A17" s="428"/>
      <c r="B17" s="435"/>
      <c r="C17" s="424" t="s">
        <v>95</v>
      </c>
      <c r="D17" s="453">
        <v>0.37113999999999997</v>
      </c>
      <c r="E17" s="456">
        <v>10.93183</v>
      </c>
      <c r="F17" s="432">
        <v>9.35</v>
      </c>
      <c r="G17" s="449">
        <f t="shared" si="0"/>
        <v>1.0221261049999999</v>
      </c>
      <c r="H17" s="450">
        <f t="shared" si="1"/>
        <v>11.30297</v>
      </c>
      <c r="I17" s="428"/>
      <c r="J17" s="687">
        <f t="shared" ref="J17:J26" si="4">H17/$H$7</f>
        <v>0.15360230500554864</v>
      </c>
      <c r="K17" s="687">
        <f t="shared" si="3"/>
        <v>0.12755917472617531</v>
      </c>
    </row>
    <row r="18" spans="1:11" s="24" customFormat="1" x14ac:dyDescent="0.2">
      <c r="A18" s="428"/>
      <c r="B18" s="435"/>
      <c r="C18" s="424" t="s">
        <v>96</v>
      </c>
      <c r="D18" s="453">
        <v>8.8699999999999994E-3</v>
      </c>
      <c r="E18" s="456">
        <v>3.2897099999999999</v>
      </c>
      <c r="F18" s="432">
        <v>13.55</v>
      </c>
      <c r="G18" s="449">
        <f t="shared" si="0"/>
        <v>0.445755705</v>
      </c>
      <c r="H18" s="450">
        <f t="shared" si="1"/>
        <v>3.2985799999999998</v>
      </c>
      <c r="I18" s="428"/>
      <c r="J18" s="687">
        <f t="shared" si="4"/>
        <v>4.4826226314429091E-2</v>
      </c>
      <c r="K18" s="687">
        <f t="shared" si="3"/>
        <v>3.7225980655373532E-2</v>
      </c>
    </row>
    <row r="19" spans="1:11" s="24" customFormat="1" x14ac:dyDescent="0.2">
      <c r="A19" s="428"/>
      <c r="B19" s="435"/>
      <c r="C19" s="424" t="s">
        <v>97</v>
      </c>
      <c r="D19" s="453">
        <v>9.7869999999999999E-2</v>
      </c>
      <c r="E19" s="456">
        <v>10.66949</v>
      </c>
      <c r="F19" s="432">
        <v>7.76</v>
      </c>
      <c r="G19" s="449">
        <f t="shared" si="0"/>
        <v>0.82795242399999991</v>
      </c>
      <c r="H19" s="450">
        <f t="shared" si="1"/>
        <v>10.76736</v>
      </c>
      <c r="I19" s="428"/>
      <c r="J19" s="687">
        <f t="shared" si="4"/>
        <v>0.14632360475384293</v>
      </c>
      <c r="K19" s="687">
        <f t="shared" si="3"/>
        <v>0.12151457144269437</v>
      </c>
    </row>
    <row r="20" spans="1:11" s="24" customFormat="1" x14ac:dyDescent="0.2">
      <c r="A20" s="428"/>
      <c r="B20" s="435"/>
      <c r="C20" s="424" t="s">
        <v>98</v>
      </c>
      <c r="D20" s="453">
        <v>0.13438</v>
      </c>
      <c r="E20" s="456">
        <v>8.5262600000000006</v>
      </c>
      <c r="F20" s="432">
        <v>9.48</v>
      </c>
      <c r="G20" s="449">
        <f t="shared" si="0"/>
        <v>0.80828944800000013</v>
      </c>
      <c r="H20" s="450">
        <f t="shared" si="1"/>
        <v>8.6606400000000008</v>
      </c>
      <c r="I20" s="428"/>
      <c r="J20" s="687">
        <f t="shared" si="4"/>
        <v>0.11769422256479976</v>
      </c>
      <c r="K20" s="687">
        <f t="shared" si="3"/>
        <v>9.7739274810116558E-2</v>
      </c>
    </row>
    <row r="21" spans="1:11" s="24" customFormat="1" x14ac:dyDescent="0.2">
      <c r="A21" s="428"/>
      <c r="B21" s="435"/>
      <c r="C21" s="424" t="s">
        <v>99</v>
      </c>
      <c r="D21" s="453">
        <v>2.027E-2</v>
      </c>
      <c r="E21" s="456">
        <v>1.6646300000000001</v>
      </c>
      <c r="F21" s="432">
        <v>20.440000000000001</v>
      </c>
      <c r="G21" s="449">
        <f t="shared" si="0"/>
        <v>0.34025037200000002</v>
      </c>
      <c r="H21" s="450">
        <f t="shared" si="1"/>
        <v>1.6849000000000001</v>
      </c>
      <c r="I21" s="428"/>
      <c r="J21" s="687">
        <f t="shared" si="4"/>
        <v>2.2897037124211504E-2</v>
      </c>
      <c r="K21" s="687">
        <f t="shared" si="3"/>
        <v>1.901486542883267E-2</v>
      </c>
    </row>
    <row r="22" spans="1:11" s="24" customFormat="1" x14ac:dyDescent="0.2">
      <c r="A22" s="428"/>
      <c r="B22" s="435"/>
      <c r="C22" s="424" t="s">
        <v>100</v>
      </c>
      <c r="D22" s="453">
        <v>2.3600000000000003E-2</v>
      </c>
      <c r="E22" s="456">
        <v>4.9901899999999992</v>
      </c>
      <c r="F22" s="432">
        <v>11.37</v>
      </c>
      <c r="G22" s="449">
        <f t="shared" si="0"/>
        <v>0.56738460299999982</v>
      </c>
      <c r="H22" s="450">
        <f t="shared" si="1"/>
        <v>5.0137899999999993</v>
      </c>
      <c r="I22" s="428"/>
      <c r="J22" s="687">
        <f t="shared" si="4"/>
        <v>6.8135162777019628E-2</v>
      </c>
      <c r="K22" s="687">
        <f t="shared" si="3"/>
        <v>5.6582908266619346E-2</v>
      </c>
    </row>
    <row r="23" spans="1:11" s="24" customFormat="1" x14ac:dyDescent="0.2">
      <c r="A23" s="428"/>
      <c r="B23" s="435"/>
      <c r="C23" s="424" t="s">
        <v>101</v>
      </c>
      <c r="D23" s="453">
        <v>0</v>
      </c>
      <c r="E23" s="456">
        <v>4.9671199999999995</v>
      </c>
      <c r="F23" s="432">
        <v>11.85</v>
      </c>
      <c r="G23" s="449">
        <f t="shared" si="0"/>
        <v>0.58860371999999994</v>
      </c>
      <c r="H23" s="450">
        <f t="shared" si="1"/>
        <v>4.9671199999999995</v>
      </c>
      <c r="I23" s="428"/>
      <c r="J23" s="687">
        <f t="shared" si="4"/>
        <v>6.750093835860492E-2</v>
      </c>
      <c r="K23" s="687">
        <f t="shared" si="3"/>
        <v>5.6056216018080196E-2</v>
      </c>
    </row>
    <row r="24" spans="1:11" s="24" customFormat="1" x14ac:dyDescent="0.2">
      <c r="A24" s="428"/>
      <c r="B24" s="435"/>
      <c r="C24" s="424" t="s">
        <v>102</v>
      </c>
      <c r="D24" s="453">
        <v>7.1600000000000006E-3</v>
      </c>
      <c r="E24" s="456">
        <v>1.4345000000000001</v>
      </c>
      <c r="F24" s="432">
        <v>22.44</v>
      </c>
      <c r="G24" s="449">
        <f t="shared" si="0"/>
        <v>0.32190180000000007</v>
      </c>
      <c r="H24" s="450">
        <f t="shared" si="1"/>
        <v>1.4416600000000002</v>
      </c>
      <c r="I24" s="428"/>
      <c r="J24" s="687">
        <f t="shared" si="4"/>
        <v>1.9591514357226399E-2</v>
      </c>
      <c r="K24" s="687">
        <f t="shared" si="3"/>
        <v>1.6269791022690314E-2</v>
      </c>
    </row>
    <row r="25" spans="1:11" s="24" customFormat="1" x14ac:dyDescent="0.2">
      <c r="A25" s="428"/>
      <c r="B25" s="435"/>
      <c r="C25" s="424" t="s">
        <v>103</v>
      </c>
      <c r="D25" s="453">
        <v>0</v>
      </c>
      <c r="E25" s="456">
        <v>2.9285799999999997</v>
      </c>
      <c r="F25" s="432">
        <v>17.41</v>
      </c>
      <c r="G25" s="449">
        <f t="shared" si="0"/>
        <v>0.50986577799999999</v>
      </c>
      <c r="H25" s="450">
        <f t="shared" si="1"/>
        <v>2.9285799999999997</v>
      </c>
      <c r="I25" s="428"/>
      <c r="J25" s="687">
        <f t="shared" si="4"/>
        <v>3.9798091863744625E-2</v>
      </c>
      <c r="K25" s="687">
        <f t="shared" si="3"/>
        <v>3.3050361800445592E-2</v>
      </c>
    </row>
    <row r="26" spans="1:11" s="24" customFormat="1" ht="13.5" thickBot="1" x14ac:dyDescent="0.25">
      <c r="A26" s="428"/>
      <c r="B26" s="290"/>
      <c r="C26" s="430" t="s">
        <v>104</v>
      </c>
      <c r="D26" s="446">
        <v>0.31093999999999999</v>
      </c>
      <c r="E26" s="446">
        <v>11.280749999999999</v>
      </c>
      <c r="F26" s="431">
        <v>7.1</v>
      </c>
      <c r="G26" s="447">
        <f t="shared" si="0"/>
        <v>0.80093324999999993</v>
      </c>
      <c r="H26" s="448">
        <f t="shared" si="1"/>
        <v>11.59169</v>
      </c>
      <c r="I26" s="428"/>
      <c r="J26" s="689">
        <f t="shared" si="4"/>
        <v>0.15752588062339085</v>
      </c>
      <c r="K26" s="689">
        <f t="shared" si="3"/>
        <v>0.13081751168778288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80" t="s">
        <v>612</v>
      </c>
      <c r="C29" s="781"/>
      <c r="D29" s="781"/>
      <c r="E29" s="781"/>
      <c r="F29" s="781"/>
      <c r="G29" s="781"/>
      <c r="H29" s="781"/>
    </row>
    <row r="30" spans="1:11" s="24" customFormat="1" x14ac:dyDescent="0.2">
      <c r="B30" s="279"/>
      <c r="C30" s="279" t="s">
        <v>686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487</v>
      </c>
    </row>
    <row r="31" spans="1:11" s="23" customFormat="1" x14ac:dyDescent="0.2">
      <c r="B31" s="434" t="s">
        <v>92</v>
      </c>
      <c r="C31" s="424" t="s">
        <v>119</v>
      </c>
      <c r="D31" s="453">
        <v>5.8049999999999997E-2</v>
      </c>
      <c r="E31" s="451">
        <v>0.40266000000000002</v>
      </c>
      <c r="F31" s="432">
        <v>55.27</v>
      </c>
      <c r="G31" s="449">
        <f>E31*F31/100</f>
        <v>0.22255018200000001</v>
      </c>
      <c r="H31" s="450">
        <f>SUM(D31,E31)</f>
        <v>0.46071000000000001</v>
      </c>
    </row>
    <row r="32" spans="1:11" s="23" customFormat="1" x14ac:dyDescent="0.2">
      <c r="B32" s="434"/>
      <c r="C32" s="424" t="s">
        <v>120</v>
      </c>
      <c r="D32" s="453">
        <v>0.1188</v>
      </c>
      <c r="E32" s="451">
        <v>0.60841000000000001</v>
      </c>
      <c r="F32" s="432">
        <v>42.55</v>
      </c>
      <c r="G32" s="449">
        <f t="shared" ref="G32:G37" si="5">E32*F32/100</f>
        <v>0.25887845499999995</v>
      </c>
      <c r="H32" s="450">
        <f t="shared" ref="H32:H37" si="6">SUM(D32,E32)</f>
        <v>0.72721000000000002</v>
      </c>
    </row>
    <row r="33" spans="2:8" s="23" customFormat="1" x14ac:dyDescent="0.2">
      <c r="B33" s="434"/>
      <c r="C33" s="424" t="s">
        <v>121</v>
      </c>
      <c r="D33" s="453">
        <v>0.12329</v>
      </c>
      <c r="E33" s="451">
        <v>3.47967</v>
      </c>
      <c r="F33" s="432">
        <v>14.627174615796307</v>
      </c>
      <c r="G33" s="449">
        <f t="shared" si="5"/>
        <v>0.50897740695347937</v>
      </c>
      <c r="H33" s="450">
        <f t="shared" si="6"/>
        <v>3.6029599999999999</v>
      </c>
    </row>
    <row r="34" spans="2:8" s="23" customFormat="1" x14ac:dyDescent="0.2">
      <c r="B34" s="434"/>
      <c r="C34" s="424" t="s">
        <v>122</v>
      </c>
      <c r="D34" s="453">
        <v>0.70046000000000008</v>
      </c>
      <c r="E34" s="451">
        <v>7.5020300000000004</v>
      </c>
      <c r="F34" s="432">
        <v>11.18771495416151</v>
      </c>
      <c r="G34" s="449">
        <f t="shared" si="5"/>
        <v>0.83930573217568283</v>
      </c>
      <c r="H34" s="450">
        <f t="shared" si="6"/>
        <v>8.2024900000000009</v>
      </c>
    </row>
    <row r="35" spans="2:8" s="23" customFormat="1" x14ac:dyDescent="0.2">
      <c r="B35" s="434"/>
      <c r="C35" s="424" t="s">
        <v>123</v>
      </c>
      <c r="D35" s="453">
        <v>6.7799999999999999E-2</v>
      </c>
      <c r="E35" s="451">
        <v>1.43177</v>
      </c>
      <c r="F35" s="432">
        <v>24.06</v>
      </c>
      <c r="G35" s="449">
        <f t="shared" si="5"/>
        <v>0.34448386199999992</v>
      </c>
      <c r="H35" s="450">
        <f t="shared" si="6"/>
        <v>1.4995700000000001</v>
      </c>
    </row>
    <row r="36" spans="2:8" s="23" customFormat="1" x14ac:dyDescent="0.2">
      <c r="B36" s="434"/>
      <c r="C36" s="424" t="s">
        <v>124</v>
      </c>
      <c r="D36" s="453">
        <v>6.695000000000001E-2</v>
      </c>
      <c r="E36" s="451">
        <v>0.50626000000000004</v>
      </c>
      <c r="F36" s="432">
        <v>39.979999999999997</v>
      </c>
      <c r="G36" s="449">
        <f t="shared" si="5"/>
        <v>0.20240274800000002</v>
      </c>
      <c r="H36" s="450">
        <f t="shared" si="6"/>
        <v>0.57321</v>
      </c>
    </row>
    <row r="37" spans="2:8" s="23" customFormat="1" x14ac:dyDescent="0.2">
      <c r="B37" s="434"/>
      <c r="C37" s="424" t="s">
        <v>125</v>
      </c>
      <c r="D37" s="453">
        <v>5.2100000000000002E-3</v>
      </c>
      <c r="E37" s="451">
        <v>7.4689999999999993E-2</v>
      </c>
      <c r="F37" s="432">
        <v>47.592427820375256</v>
      </c>
      <c r="G37" s="449">
        <f t="shared" si="5"/>
        <v>3.5546784339038275E-2</v>
      </c>
      <c r="H37" s="450">
        <f t="shared" si="6"/>
        <v>7.9899999999999999E-2</v>
      </c>
    </row>
    <row r="38" spans="2:8" s="23" customFormat="1" x14ac:dyDescent="0.2">
      <c r="B38" s="434"/>
      <c r="C38" s="424"/>
      <c r="D38" s="453"/>
      <c r="E38" s="451"/>
      <c r="F38" s="432"/>
      <c r="G38" s="454"/>
      <c r="H38" s="455"/>
    </row>
    <row r="39" spans="2:8" s="23" customFormat="1" x14ac:dyDescent="0.2">
      <c r="B39" s="434" t="s">
        <v>105</v>
      </c>
      <c r="C39" s="424" t="s">
        <v>119</v>
      </c>
      <c r="D39" s="453">
        <v>7.0980000000000001E-2</v>
      </c>
      <c r="E39" s="451">
        <v>7.1121999999999996</v>
      </c>
      <c r="F39" s="432">
        <v>10.17</v>
      </c>
      <c r="G39" s="449">
        <f>E39*F39/100</f>
        <v>0.72331074000000006</v>
      </c>
      <c r="H39" s="450">
        <f>SUM(D39,E39)</f>
        <v>7.1831799999999992</v>
      </c>
    </row>
    <row r="40" spans="2:8" s="23" customFormat="1" x14ac:dyDescent="0.2">
      <c r="B40" s="434"/>
      <c r="C40" s="424" t="s">
        <v>120</v>
      </c>
      <c r="D40" s="453">
        <v>5.8529999999999999E-2</v>
      </c>
      <c r="E40" s="451">
        <v>9.3603100000000001</v>
      </c>
      <c r="F40" s="432">
        <v>9.57</v>
      </c>
      <c r="G40" s="449">
        <f t="shared" ref="G40:G45" si="7">E40*F40/100</f>
        <v>0.89578166699999995</v>
      </c>
      <c r="H40" s="450">
        <f t="shared" ref="H40:H45" si="8">SUM(D40,E40)</f>
        <v>9.4188399999999994</v>
      </c>
    </row>
    <row r="41" spans="2:8" s="23" customFormat="1" x14ac:dyDescent="0.2">
      <c r="B41" s="434"/>
      <c r="C41" s="424" t="s">
        <v>121</v>
      </c>
      <c r="D41" s="453">
        <v>0.10764</v>
      </c>
      <c r="E41" s="451">
        <v>21.098800000000001</v>
      </c>
      <c r="F41" s="432">
        <v>5.288005259980495</v>
      </c>
      <c r="G41" s="449">
        <f t="shared" si="7"/>
        <v>1.1157056537927648</v>
      </c>
      <c r="H41" s="450">
        <f t="shared" si="8"/>
        <v>21.206440000000001</v>
      </c>
    </row>
    <row r="42" spans="2:8" s="23" customFormat="1" x14ac:dyDescent="0.2">
      <c r="B42" s="434"/>
      <c r="C42" s="424" t="s">
        <v>122</v>
      </c>
      <c r="D42" s="453">
        <v>0.47292000000000001</v>
      </c>
      <c r="E42" s="451">
        <v>12.02722</v>
      </c>
      <c r="F42" s="432">
        <v>7.8330084066632031</v>
      </c>
      <c r="G42" s="449">
        <f t="shared" si="7"/>
        <v>0.94209315368787816</v>
      </c>
      <c r="H42" s="450">
        <f t="shared" si="8"/>
        <v>12.50014</v>
      </c>
    </row>
    <row r="43" spans="2:8" s="23" customFormat="1" x14ac:dyDescent="0.2">
      <c r="B43" s="434"/>
      <c r="C43" s="424" t="s">
        <v>123</v>
      </c>
      <c r="D43" s="453">
        <v>0.27051999999999998</v>
      </c>
      <c r="E43" s="451">
        <v>9.0811799999999998</v>
      </c>
      <c r="F43" s="432">
        <v>9.2200000000000006</v>
      </c>
      <c r="G43" s="449">
        <f t="shared" si="7"/>
        <v>0.83728479600000005</v>
      </c>
      <c r="H43" s="450">
        <f t="shared" si="8"/>
        <v>9.3516999999999992</v>
      </c>
    </row>
    <row r="44" spans="2:8" s="23" customFormat="1" x14ac:dyDescent="0.2">
      <c r="B44" s="434"/>
      <c r="C44" s="424" t="s">
        <v>124</v>
      </c>
      <c r="D44" s="453">
        <v>0.1976</v>
      </c>
      <c r="E44" s="451">
        <v>9.2403999999999993</v>
      </c>
      <c r="F44" s="432">
        <v>9.66</v>
      </c>
      <c r="G44" s="449">
        <f t="shared" si="7"/>
        <v>0.89262263999999991</v>
      </c>
      <c r="H44" s="450">
        <f t="shared" si="8"/>
        <v>9.4379999999999988</v>
      </c>
    </row>
    <row r="45" spans="2:8" s="23" customFormat="1" x14ac:dyDescent="0.2">
      <c r="B45" s="434"/>
      <c r="C45" s="424" t="s">
        <v>125</v>
      </c>
      <c r="D45" s="453">
        <v>0.24415999999999996</v>
      </c>
      <c r="E45" s="451">
        <v>4.2434799999999999</v>
      </c>
      <c r="F45" s="432">
        <v>14.401171475444954</v>
      </c>
      <c r="G45" s="449">
        <f t="shared" si="7"/>
        <v>0.61111083132621158</v>
      </c>
      <c r="H45" s="450">
        <f t="shared" si="8"/>
        <v>4.4876399999999999</v>
      </c>
    </row>
    <row r="46" spans="2:8" s="23" customFormat="1" x14ac:dyDescent="0.2">
      <c r="B46" s="434"/>
      <c r="C46" s="424"/>
      <c r="D46" s="453"/>
      <c r="E46" s="451"/>
      <c r="F46" s="432"/>
      <c r="G46" s="454"/>
      <c r="H46" s="455"/>
    </row>
    <row r="47" spans="2:8" s="23" customFormat="1" x14ac:dyDescent="0.2">
      <c r="B47" s="434" t="s">
        <v>106</v>
      </c>
      <c r="C47" s="424" t="s">
        <v>119</v>
      </c>
      <c r="D47" s="453">
        <v>0.12903000000000001</v>
      </c>
      <c r="E47" s="451">
        <v>7.5182200000000003</v>
      </c>
      <c r="F47" s="432">
        <v>9.85</v>
      </c>
      <c r="G47" s="449">
        <f>E47*F47/100</f>
        <v>0.74054467000000002</v>
      </c>
      <c r="H47" s="450">
        <f>SUM(D47,E47)</f>
        <v>7.6472500000000005</v>
      </c>
    </row>
    <row r="48" spans="2:8" s="23" customFormat="1" x14ac:dyDescent="0.2">
      <c r="B48" s="434"/>
      <c r="C48" s="424" t="s">
        <v>120</v>
      </c>
      <c r="D48" s="453">
        <v>0.17733000000000002</v>
      </c>
      <c r="E48" s="451">
        <v>9.9245200000000011</v>
      </c>
      <c r="F48" s="432">
        <v>9.0299999999999994</v>
      </c>
      <c r="G48" s="449">
        <f t="shared" ref="G48:G53" si="9">E48*F48/100</f>
        <v>0.89618415600000001</v>
      </c>
      <c r="H48" s="450">
        <f t="shared" ref="H48:H53" si="10">SUM(D48,E48)</f>
        <v>10.101850000000001</v>
      </c>
    </row>
    <row r="49" spans="2:8" s="23" customFormat="1" x14ac:dyDescent="0.2">
      <c r="B49" s="434"/>
      <c r="C49" s="424" t="s">
        <v>121</v>
      </c>
      <c r="D49" s="453">
        <v>0.23092000000000001</v>
      </c>
      <c r="E49" s="451">
        <v>24.61983</v>
      </c>
      <c r="F49" s="432">
        <v>5.057019587818198</v>
      </c>
      <c r="G49" s="449">
        <f t="shared" si="9"/>
        <v>1.245029625587541</v>
      </c>
      <c r="H49" s="450">
        <f t="shared" si="10"/>
        <v>24.850750000000001</v>
      </c>
    </row>
    <row r="50" spans="2:8" s="23" customFormat="1" x14ac:dyDescent="0.2">
      <c r="B50" s="434"/>
      <c r="C50" s="424" t="s">
        <v>122</v>
      </c>
      <c r="D50" s="453">
        <v>1.1733699999999998</v>
      </c>
      <c r="E50" s="451">
        <v>19.480879999999999</v>
      </c>
      <c r="F50" s="432">
        <v>6.4752676843242236</v>
      </c>
      <c r="G50" s="449">
        <f t="shared" si="9"/>
        <v>1.2614391272619807</v>
      </c>
      <c r="H50" s="450">
        <f t="shared" si="10"/>
        <v>20.654249999999998</v>
      </c>
    </row>
    <row r="51" spans="2:8" s="23" customFormat="1" x14ac:dyDescent="0.2">
      <c r="B51" s="434"/>
      <c r="C51" s="424" t="s">
        <v>123</v>
      </c>
      <c r="D51" s="453">
        <v>0.33832000000000001</v>
      </c>
      <c r="E51" s="451">
        <v>10.45782</v>
      </c>
      <c r="F51" s="432">
        <v>8.58</v>
      </c>
      <c r="G51" s="449">
        <f t="shared" si="9"/>
        <v>0.89728095600000002</v>
      </c>
      <c r="H51" s="450">
        <f t="shared" si="10"/>
        <v>10.796139999999999</v>
      </c>
    </row>
    <row r="52" spans="2:8" s="23" customFormat="1" x14ac:dyDescent="0.2">
      <c r="B52" s="434"/>
      <c r="C52" s="424" t="s">
        <v>124</v>
      </c>
      <c r="D52" s="453">
        <v>0.26455000000000001</v>
      </c>
      <c r="E52" s="451">
        <v>9.7063500000000005</v>
      </c>
      <c r="F52" s="432">
        <v>9.34</v>
      </c>
      <c r="G52" s="449">
        <f t="shared" si="9"/>
        <v>0.90657308999999997</v>
      </c>
      <c r="H52" s="450">
        <f t="shared" si="10"/>
        <v>9.9709000000000003</v>
      </c>
    </row>
    <row r="53" spans="2:8" s="23" customFormat="1" ht="13.5" thickBot="1" x14ac:dyDescent="0.25">
      <c r="B53" s="290"/>
      <c r="C53" s="430" t="s">
        <v>125</v>
      </c>
      <c r="D53" s="446">
        <v>0.24937000000000001</v>
      </c>
      <c r="E53" s="446">
        <v>4.3391099999999998</v>
      </c>
      <c r="F53" s="431">
        <v>14.13336063935089</v>
      </c>
      <c r="G53" s="447">
        <f t="shared" si="9"/>
        <v>0.61326206483813839</v>
      </c>
      <c r="H53" s="448">
        <f t="shared" si="10"/>
        <v>4.5884799999999997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0" t="s">
        <v>612</v>
      </c>
      <c r="C56" s="781"/>
      <c r="D56" s="781"/>
      <c r="E56" s="781"/>
      <c r="F56" s="781"/>
      <c r="G56" s="781"/>
      <c r="H56" s="781"/>
    </row>
    <row r="57" spans="2:8" s="23" customFormat="1" ht="25.5" x14ac:dyDescent="0.2">
      <c r="B57" s="279"/>
      <c r="C57" s="526" t="s">
        <v>687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487</v>
      </c>
    </row>
    <row r="58" spans="2:8" s="23" customFormat="1" x14ac:dyDescent="0.2">
      <c r="B58" s="434" t="s">
        <v>92</v>
      </c>
      <c r="C58" s="424" t="s">
        <v>127</v>
      </c>
      <c r="D58" s="453">
        <v>6.1359999999999998E-2</v>
      </c>
      <c r="E58" s="451">
        <v>0.46056000000000002</v>
      </c>
      <c r="F58" s="432">
        <v>48.89</v>
      </c>
      <c r="G58" s="449">
        <f>E58*F58/100</f>
        <v>0.22516778400000001</v>
      </c>
      <c r="H58" s="450">
        <f t="shared" ref="H58:H86" si="11">SUM(D58,E58)</f>
        <v>0.52192000000000005</v>
      </c>
    </row>
    <row r="59" spans="2:8" s="23" customFormat="1" x14ac:dyDescent="0.2">
      <c r="B59" s="434"/>
      <c r="C59" s="424" t="s">
        <v>128</v>
      </c>
      <c r="D59" s="453">
        <v>4.1829999999999999E-2</v>
      </c>
      <c r="E59" s="451">
        <v>0.75875000000000004</v>
      </c>
      <c r="F59" s="432">
        <v>34.729999999999997</v>
      </c>
      <c r="G59" s="449">
        <f t="shared" ref="G59:G66" si="12">E59*F59/100</f>
        <v>0.26351387499999995</v>
      </c>
      <c r="H59" s="450">
        <f t="shared" si="11"/>
        <v>0.80058000000000007</v>
      </c>
    </row>
    <row r="60" spans="2:8" s="23" customFormat="1" x14ac:dyDescent="0.2">
      <c r="B60" s="434"/>
      <c r="C60" s="424" t="s">
        <v>129</v>
      </c>
      <c r="D60" s="453">
        <v>0.14169000000000001</v>
      </c>
      <c r="E60" s="451">
        <v>0.68271999999999999</v>
      </c>
      <c r="F60" s="432">
        <v>25.24</v>
      </c>
      <c r="G60" s="449">
        <f t="shared" si="12"/>
        <v>0.172318528</v>
      </c>
      <c r="H60" s="450">
        <f t="shared" si="11"/>
        <v>0.82440999999999998</v>
      </c>
    </row>
    <row r="61" spans="2:8" s="23" customFormat="1" x14ac:dyDescent="0.2">
      <c r="B61" s="434"/>
      <c r="C61" s="424" t="s">
        <v>130</v>
      </c>
      <c r="D61" s="453">
        <v>2.673E-2</v>
      </c>
      <c r="E61" s="451">
        <v>0.83138999999999996</v>
      </c>
      <c r="F61" s="432">
        <v>26.84</v>
      </c>
      <c r="G61" s="449">
        <f t="shared" si="12"/>
        <v>0.223145076</v>
      </c>
      <c r="H61" s="450">
        <f t="shared" si="11"/>
        <v>0.85811999999999999</v>
      </c>
    </row>
    <row r="62" spans="2:8" s="23" customFormat="1" x14ac:dyDescent="0.2">
      <c r="B62" s="434"/>
      <c r="C62" s="424" t="s">
        <v>131</v>
      </c>
      <c r="D62" s="453">
        <v>0.27811999999999998</v>
      </c>
      <c r="E62" s="451">
        <v>3.9635199999999999</v>
      </c>
      <c r="F62" s="432">
        <v>14.82</v>
      </c>
      <c r="G62" s="449">
        <f t="shared" si="12"/>
        <v>0.58739366400000004</v>
      </c>
      <c r="H62" s="450">
        <f t="shared" si="11"/>
        <v>4.2416400000000003</v>
      </c>
    </row>
    <row r="63" spans="2:8" s="23" customFormat="1" x14ac:dyDescent="0.2">
      <c r="B63" s="434"/>
      <c r="C63" s="424" t="s">
        <v>132</v>
      </c>
      <c r="D63" s="453">
        <v>0.43392999999999998</v>
      </c>
      <c r="E63" s="451">
        <v>3.8184399999999998</v>
      </c>
      <c r="F63" s="432">
        <v>14.86</v>
      </c>
      <c r="G63" s="449">
        <f t="shared" si="12"/>
        <v>0.56742018399999994</v>
      </c>
      <c r="H63" s="450">
        <f t="shared" si="11"/>
        <v>4.25237</v>
      </c>
    </row>
    <row r="64" spans="2:8" s="23" customFormat="1" x14ac:dyDescent="0.2">
      <c r="B64" s="434"/>
      <c r="C64" s="424" t="s">
        <v>133</v>
      </c>
      <c r="D64" s="453">
        <v>0.14651</v>
      </c>
      <c r="E64" s="451">
        <v>3.0015300000000003</v>
      </c>
      <c r="F64" s="432">
        <v>16.690000000000001</v>
      </c>
      <c r="G64" s="449">
        <f t="shared" si="12"/>
        <v>0.50095535700000005</v>
      </c>
      <c r="H64" s="450">
        <f t="shared" si="11"/>
        <v>3.1480400000000004</v>
      </c>
    </row>
    <row r="65" spans="2:8" s="23" customFormat="1" x14ac:dyDescent="0.2">
      <c r="B65" s="434"/>
      <c r="C65" s="424" t="s">
        <v>134</v>
      </c>
      <c r="D65" s="453">
        <v>1.026E-2</v>
      </c>
      <c r="E65" s="451">
        <v>0.20833000000000002</v>
      </c>
      <c r="F65" s="432">
        <v>43.77</v>
      </c>
      <c r="G65" s="449">
        <f t="shared" si="12"/>
        <v>9.1186041000000009E-2</v>
      </c>
      <c r="H65" s="450">
        <f t="shared" si="11"/>
        <v>0.21859000000000001</v>
      </c>
    </row>
    <row r="66" spans="2:8" s="23" customFormat="1" x14ac:dyDescent="0.2">
      <c r="B66" s="434"/>
      <c r="C66" s="424" t="s">
        <v>135</v>
      </c>
      <c r="D66" s="453">
        <v>1.1999999999999999E-4</v>
      </c>
      <c r="E66" s="451">
        <v>0.28026000000000001</v>
      </c>
      <c r="F66" s="432">
        <v>46.47</v>
      </c>
      <c r="G66" s="449">
        <f t="shared" si="12"/>
        <v>0.130236822</v>
      </c>
      <c r="H66" s="450">
        <f t="shared" si="11"/>
        <v>0.28038000000000002</v>
      </c>
    </row>
    <row r="67" spans="2:8" s="23" customFormat="1" x14ac:dyDescent="0.2">
      <c r="B67" s="434"/>
      <c r="C67" s="424"/>
      <c r="D67" s="453"/>
      <c r="E67" s="451"/>
      <c r="F67" s="432"/>
      <c r="G67" s="451"/>
      <c r="H67" s="452"/>
    </row>
    <row r="68" spans="2:8" s="23" customFormat="1" x14ac:dyDescent="0.2">
      <c r="B68" s="434" t="s">
        <v>105</v>
      </c>
      <c r="C68" s="424" t="s">
        <v>127</v>
      </c>
      <c r="D68" s="453">
        <v>9.9229999999999999E-2</v>
      </c>
      <c r="E68" s="451">
        <v>9.3665900000000004</v>
      </c>
      <c r="F68" s="432">
        <v>8.92</v>
      </c>
      <c r="G68" s="449">
        <f t="shared" ref="G68:G76" si="13">E68*F68/100</f>
        <v>0.83549982800000011</v>
      </c>
      <c r="H68" s="450">
        <f t="shared" si="11"/>
        <v>9.4658200000000008</v>
      </c>
    </row>
    <row r="69" spans="2:8" s="23" customFormat="1" x14ac:dyDescent="0.2">
      <c r="B69" s="434"/>
      <c r="C69" s="424" t="s">
        <v>128</v>
      </c>
      <c r="D69" s="453">
        <v>0.11758</v>
      </c>
      <c r="E69" s="451">
        <v>12.314260000000001</v>
      </c>
      <c r="F69" s="432">
        <v>6.2</v>
      </c>
      <c r="G69" s="449">
        <f t="shared" si="13"/>
        <v>0.7634841200000001</v>
      </c>
      <c r="H69" s="450">
        <f t="shared" si="11"/>
        <v>12.431840000000001</v>
      </c>
    </row>
    <row r="70" spans="2:8" s="23" customFormat="1" x14ac:dyDescent="0.2">
      <c r="B70" s="434"/>
      <c r="C70" s="424" t="s">
        <v>129</v>
      </c>
      <c r="D70" s="453">
        <v>0.22259999999999999</v>
      </c>
      <c r="E70" s="451">
        <v>8.9379500000000007</v>
      </c>
      <c r="F70" s="432">
        <v>7.81</v>
      </c>
      <c r="G70" s="449">
        <f t="shared" si="13"/>
        <v>0.69805389500000004</v>
      </c>
      <c r="H70" s="450">
        <f t="shared" si="11"/>
        <v>9.1605500000000006</v>
      </c>
    </row>
    <row r="71" spans="2:8" s="23" customFormat="1" x14ac:dyDescent="0.2">
      <c r="B71" s="434"/>
      <c r="C71" s="424" t="s">
        <v>130</v>
      </c>
      <c r="D71" s="453">
        <v>0.33173000000000002</v>
      </c>
      <c r="E71" s="451">
        <v>7.5785400000000003</v>
      </c>
      <c r="F71" s="432">
        <v>9.2100000000000009</v>
      </c>
      <c r="G71" s="449">
        <f t="shared" si="13"/>
        <v>0.69798353400000013</v>
      </c>
      <c r="H71" s="450">
        <f t="shared" si="11"/>
        <v>7.9102700000000006</v>
      </c>
    </row>
    <row r="72" spans="2:8" s="23" customFormat="1" x14ac:dyDescent="0.2">
      <c r="B72" s="434"/>
      <c r="C72" s="424" t="s">
        <v>131</v>
      </c>
      <c r="D72" s="453">
        <v>0.39585999999999999</v>
      </c>
      <c r="E72" s="451">
        <v>10.08859</v>
      </c>
      <c r="F72" s="432">
        <v>7.4</v>
      </c>
      <c r="G72" s="449">
        <f t="shared" si="13"/>
        <v>0.74655566000000007</v>
      </c>
      <c r="H72" s="450">
        <f t="shared" si="11"/>
        <v>10.484450000000001</v>
      </c>
    </row>
    <row r="73" spans="2:8" s="23" customFormat="1" x14ac:dyDescent="0.2">
      <c r="B73" s="434"/>
      <c r="C73" s="424" t="s">
        <v>132</v>
      </c>
      <c r="D73" s="453">
        <v>0.14226</v>
      </c>
      <c r="E73" s="451">
        <v>8.4014299999999995</v>
      </c>
      <c r="F73" s="432">
        <v>9.02</v>
      </c>
      <c r="G73" s="449">
        <f t="shared" si="13"/>
        <v>0.75780898599999991</v>
      </c>
      <c r="H73" s="450">
        <f t="shared" si="11"/>
        <v>8.5436899999999998</v>
      </c>
    </row>
    <row r="74" spans="2:8" s="23" customFormat="1" x14ac:dyDescent="0.2">
      <c r="B74" s="434"/>
      <c r="C74" s="424" t="s">
        <v>133</v>
      </c>
      <c r="D74" s="453">
        <v>0.10441</v>
      </c>
      <c r="E74" s="451">
        <v>11.01117</v>
      </c>
      <c r="F74" s="432">
        <v>8.57</v>
      </c>
      <c r="G74" s="449">
        <f t="shared" si="13"/>
        <v>0.94365726900000002</v>
      </c>
      <c r="H74" s="450">
        <f t="shared" si="11"/>
        <v>11.11558</v>
      </c>
    </row>
    <row r="75" spans="2:8" s="23" customFormat="1" x14ac:dyDescent="0.2">
      <c r="B75" s="434"/>
      <c r="C75" s="424" t="s">
        <v>134</v>
      </c>
      <c r="D75" s="453">
        <v>7.9500000000000005E-3</v>
      </c>
      <c r="E75" s="451">
        <v>2.8647800000000001</v>
      </c>
      <c r="F75" s="432">
        <v>14.66</v>
      </c>
      <c r="G75" s="449">
        <f t="shared" si="13"/>
        <v>0.41997674800000001</v>
      </c>
      <c r="H75" s="450">
        <f t="shared" si="11"/>
        <v>2.8727300000000002</v>
      </c>
    </row>
    <row r="76" spans="2:8" s="23" customFormat="1" x14ac:dyDescent="0.2">
      <c r="B76" s="434"/>
      <c r="C76" s="424" t="s">
        <v>135</v>
      </c>
      <c r="D76" s="453">
        <v>7.2999999999999996E-4</v>
      </c>
      <c r="E76" s="451">
        <v>1.6003000000000001</v>
      </c>
      <c r="F76" s="432">
        <v>24.97</v>
      </c>
      <c r="G76" s="449">
        <f t="shared" si="13"/>
        <v>0.39959491000000003</v>
      </c>
      <c r="H76" s="450">
        <f t="shared" si="11"/>
        <v>1.60103</v>
      </c>
    </row>
    <row r="77" spans="2:8" s="23" customFormat="1" x14ac:dyDescent="0.2">
      <c r="B77" s="434"/>
      <c r="C77" s="424"/>
      <c r="D77" s="453"/>
      <c r="E77" s="451"/>
      <c r="F77" s="432"/>
      <c r="G77" s="451"/>
      <c r="H77" s="452"/>
    </row>
    <row r="78" spans="2:8" s="23" customFormat="1" x14ac:dyDescent="0.2">
      <c r="B78" s="434" t="s">
        <v>106</v>
      </c>
      <c r="C78" s="424" t="s">
        <v>127</v>
      </c>
      <c r="D78" s="453">
        <v>0.16059000000000001</v>
      </c>
      <c r="E78" s="451">
        <v>9.8366399999999992</v>
      </c>
      <c r="F78" s="432">
        <v>8.67</v>
      </c>
      <c r="G78" s="449">
        <f t="shared" ref="G78:G86" si="14">E78*F78/100</f>
        <v>0.8528366879999999</v>
      </c>
      <c r="H78" s="450">
        <f t="shared" si="11"/>
        <v>9.9972299999999983</v>
      </c>
    </row>
    <row r="79" spans="2:8" s="23" customFormat="1" x14ac:dyDescent="0.2">
      <c r="B79" s="434"/>
      <c r="C79" s="424" t="s">
        <v>128</v>
      </c>
      <c r="D79" s="453">
        <v>0.15941</v>
      </c>
      <c r="E79" s="451">
        <v>13.059370000000001</v>
      </c>
      <c r="F79" s="432">
        <v>6.15</v>
      </c>
      <c r="G79" s="449">
        <f t="shared" si="14"/>
        <v>0.80315125500000006</v>
      </c>
      <c r="H79" s="450">
        <f t="shared" si="11"/>
        <v>13.218780000000001</v>
      </c>
    </row>
    <row r="80" spans="2:8" s="23" customFormat="1" x14ac:dyDescent="0.2">
      <c r="B80" s="434"/>
      <c r="C80" s="424" t="s">
        <v>129</v>
      </c>
      <c r="D80" s="453">
        <v>0.36429</v>
      </c>
      <c r="E80" s="451">
        <v>9.6782500000000002</v>
      </c>
      <c r="F80" s="432">
        <v>7.44</v>
      </c>
      <c r="G80" s="449">
        <f t="shared" si="14"/>
        <v>0.72006179999999997</v>
      </c>
      <c r="H80" s="450">
        <f t="shared" si="11"/>
        <v>10.042540000000001</v>
      </c>
    </row>
    <row r="81" spans="2:8" s="23" customFormat="1" x14ac:dyDescent="0.2">
      <c r="B81" s="434"/>
      <c r="C81" s="424" t="s">
        <v>130</v>
      </c>
      <c r="D81" s="453">
        <v>0.35846</v>
      </c>
      <c r="E81" s="451">
        <v>8.4678500000000003</v>
      </c>
      <c r="F81" s="432">
        <v>8.65</v>
      </c>
      <c r="G81" s="449">
        <f t="shared" si="14"/>
        <v>0.732469025</v>
      </c>
      <c r="H81" s="450">
        <f t="shared" si="11"/>
        <v>8.8263099999999994</v>
      </c>
    </row>
    <row r="82" spans="2:8" s="23" customFormat="1" x14ac:dyDescent="0.2">
      <c r="B82" s="434"/>
      <c r="C82" s="424" t="s">
        <v>131</v>
      </c>
      <c r="D82" s="453">
        <v>0.67398000000000002</v>
      </c>
      <c r="E82" s="451">
        <v>13.924110000000001</v>
      </c>
      <c r="F82" s="432">
        <v>6.44</v>
      </c>
      <c r="G82" s="449">
        <f t="shared" si="14"/>
        <v>0.89671268400000015</v>
      </c>
      <c r="H82" s="450">
        <f t="shared" si="11"/>
        <v>14.598090000000001</v>
      </c>
    </row>
    <row r="83" spans="2:8" s="23" customFormat="1" x14ac:dyDescent="0.2">
      <c r="B83" s="434"/>
      <c r="C83" s="424" t="s">
        <v>132</v>
      </c>
      <c r="D83" s="453">
        <v>0.57619000000000009</v>
      </c>
      <c r="E83" s="451">
        <v>12.161610000000001</v>
      </c>
      <c r="F83" s="432">
        <v>7.54</v>
      </c>
      <c r="G83" s="449">
        <f t="shared" si="14"/>
        <v>0.91698539400000012</v>
      </c>
      <c r="H83" s="450">
        <f t="shared" si="11"/>
        <v>12.737800000000002</v>
      </c>
    </row>
    <row r="84" spans="2:8" s="23" customFormat="1" x14ac:dyDescent="0.2">
      <c r="B84" s="434"/>
      <c r="C84" s="424" t="s">
        <v>133</v>
      </c>
      <c r="D84" s="453">
        <v>0.25091999999999998</v>
      </c>
      <c r="E84" s="451">
        <v>14.02783</v>
      </c>
      <c r="F84" s="432">
        <v>7.59</v>
      </c>
      <c r="G84" s="449">
        <f t="shared" si="14"/>
        <v>1.064712297</v>
      </c>
      <c r="H84" s="450">
        <f t="shared" si="11"/>
        <v>14.27875</v>
      </c>
    </row>
    <row r="85" spans="2:8" s="23" customFormat="1" x14ac:dyDescent="0.2">
      <c r="B85" s="434"/>
      <c r="C85" s="424" t="s">
        <v>134</v>
      </c>
      <c r="D85" s="453">
        <v>1.821E-2</v>
      </c>
      <c r="E85" s="451">
        <v>3</v>
      </c>
      <c r="F85" s="432">
        <v>14.12</v>
      </c>
      <c r="G85" s="449">
        <f t="shared" si="14"/>
        <v>0.42359999999999998</v>
      </c>
      <c r="H85" s="450">
        <f t="shared" si="11"/>
        <v>3.0182099999999998</v>
      </c>
    </row>
    <row r="86" spans="2:8" ht="13.5" thickBot="1" x14ac:dyDescent="0.25">
      <c r="B86" s="290"/>
      <c r="C86" s="430" t="s">
        <v>135</v>
      </c>
      <c r="D86" s="446">
        <v>8.4999999999999995E-4</v>
      </c>
      <c r="E86" s="446">
        <v>1.8910799999999999</v>
      </c>
      <c r="F86" s="431">
        <v>22.51</v>
      </c>
      <c r="G86" s="447">
        <f t="shared" si="14"/>
        <v>0.425682108</v>
      </c>
      <c r="H86" s="448">
        <f t="shared" si="11"/>
        <v>1.8919299999999999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0" t="s">
        <v>613</v>
      </c>
      <c r="C89" s="781"/>
      <c r="D89" s="781"/>
      <c r="E89" s="781"/>
      <c r="F89" s="781"/>
      <c r="G89" s="781"/>
      <c r="H89" s="781"/>
    </row>
    <row r="90" spans="2:8" x14ac:dyDescent="0.2">
      <c r="B90" s="279"/>
      <c r="C90" s="279"/>
      <c r="D90" s="438" t="s">
        <v>78</v>
      </c>
      <c r="E90" s="438" t="s">
        <v>308</v>
      </c>
      <c r="F90" s="438" t="s">
        <v>82</v>
      </c>
      <c r="G90" s="438" t="s">
        <v>309</v>
      </c>
      <c r="H90" s="438" t="s">
        <v>487</v>
      </c>
    </row>
    <row r="91" spans="2:8" ht="13.5" thickBot="1" x14ac:dyDescent="0.25">
      <c r="B91" s="290"/>
      <c r="C91" s="430" t="s">
        <v>614</v>
      </c>
      <c r="D91" s="446">
        <v>0.21093999999999999</v>
      </c>
      <c r="E91" s="446">
        <v>0.76591999999999993</v>
      </c>
      <c r="F91" s="431">
        <v>44.86</v>
      </c>
      <c r="G91" s="447">
        <f>E91*F91/100</f>
        <v>0.34359171199999999</v>
      </c>
      <c r="H91" s="448">
        <f>SUM(D91,E91)</f>
        <v>0.97685999999999995</v>
      </c>
    </row>
    <row r="94" spans="2:8" x14ac:dyDescent="0.2">
      <c r="B94" s="780" t="s">
        <v>684</v>
      </c>
      <c r="C94" s="781"/>
      <c r="D94" s="781"/>
      <c r="E94" s="781"/>
      <c r="F94" s="781"/>
      <c r="G94" s="781"/>
      <c r="H94" s="781"/>
    </row>
    <row r="95" spans="2:8" x14ac:dyDescent="0.2">
      <c r="B95" s="279"/>
      <c r="C95" s="279"/>
      <c r="D95" s="438"/>
      <c r="E95" s="438"/>
      <c r="F95" s="438"/>
      <c r="G95" s="438"/>
      <c r="H95" s="438" t="s">
        <v>487</v>
      </c>
    </row>
    <row r="96" spans="2:8" x14ac:dyDescent="0.2">
      <c r="B96" s="434"/>
      <c r="C96" s="424" t="s">
        <v>19</v>
      </c>
      <c r="D96" s="513"/>
      <c r="E96" s="449"/>
      <c r="F96" s="514"/>
      <c r="G96" s="449"/>
      <c r="H96" s="452">
        <f>('Table 3'!C8+'Table 3'!C12+'Table 3'!C15+'Table 3'!C16)/1000</f>
        <v>68.859863884940026</v>
      </c>
    </row>
    <row r="97" spans="2:8" ht="13.5" thickBot="1" x14ac:dyDescent="0.25">
      <c r="B97" s="290"/>
      <c r="C97" s="430" t="s">
        <v>20</v>
      </c>
      <c r="D97" s="515"/>
      <c r="E97" s="515"/>
      <c r="F97" s="516"/>
      <c r="G97" s="447"/>
      <c r="H97" s="512">
        <f>('Table 3'!C9+'Table 3'!C13)/1000</f>
        <v>20.68930067315252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0" t="s">
        <v>642</v>
      </c>
      <c r="C3" s="801"/>
      <c r="D3" s="801"/>
      <c r="E3" s="801"/>
      <c r="F3" s="801"/>
      <c r="G3" s="801"/>
      <c r="I3" s="800" t="s">
        <v>644</v>
      </c>
      <c r="J3" s="801"/>
      <c r="K3" s="801"/>
      <c r="L3" s="801"/>
      <c r="M3" s="801"/>
      <c r="N3" s="801"/>
      <c r="P3" s="800" t="s">
        <v>643</v>
      </c>
      <c r="Q3" s="801"/>
      <c r="R3" s="801"/>
      <c r="S3" s="801"/>
      <c r="T3" s="801"/>
      <c r="U3" s="801"/>
    </row>
    <row r="4" spans="2:21" ht="13.5" thickBot="1" x14ac:dyDescent="0.25">
      <c r="B4" s="445"/>
      <c r="C4" s="445" t="s">
        <v>78</v>
      </c>
      <c r="D4" s="445" t="s">
        <v>308</v>
      </c>
      <c r="E4" s="457" t="s">
        <v>82</v>
      </c>
      <c r="F4" s="445" t="s">
        <v>309</v>
      </c>
      <c r="G4" s="445" t="s">
        <v>487</v>
      </c>
      <c r="I4" s="445"/>
      <c r="J4" s="445" t="s">
        <v>78</v>
      </c>
      <c r="K4" s="445" t="s">
        <v>308</v>
      </c>
      <c r="L4" s="457" t="s">
        <v>82</v>
      </c>
      <c r="M4" s="445" t="s">
        <v>309</v>
      </c>
      <c r="N4" s="445" t="s">
        <v>487</v>
      </c>
      <c r="P4" s="445"/>
      <c r="Q4" s="445" t="s">
        <v>78</v>
      </c>
      <c r="R4" s="445" t="s">
        <v>308</v>
      </c>
      <c r="S4" s="457" t="s">
        <v>82</v>
      </c>
      <c r="T4" s="445" t="s">
        <v>309</v>
      </c>
      <c r="U4" s="445" t="s">
        <v>487</v>
      </c>
    </row>
    <row r="5" spans="2:21" x14ac:dyDescent="0.2">
      <c r="B5" s="340" t="s">
        <v>106</v>
      </c>
      <c r="C5" s="341">
        <v>2.5629</v>
      </c>
      <c r="D5" s="341">
        <v>86.046720000000008</v>
      </c>
      <c r="E5" s="458">
        <v>0.94</v>
      </c>
      <c r="F5" s="461">
        <f>D5*E5/100</f>
        <v>0.80883916800000011</v>
      </c>
      <c r="G5" s="462">
        <f>C5+D5</f>
        <v>88.609620000000007</v>
      </c>
      <c r="I5" s="340" t="s">
        <v>106</v>
      </c>
      <c r="J5" s="341">
        <v>493.28500000000003</v>
      </c>
      <c r="K5" s="341">
        <v>21561.99</v>
      </c>
      <c r="L5" s="458">
        <v>3.33</v>
      </c>
      <c r="M5" s="461">
        <f>K5*L5/100</f>
        <v>718.01426700000013</v>
      </c>
      <c r="N5" s="462">
        <f>J5+K5</f>
        <v>22055.275000000001</v>
      </c>
      <c r="P5" s="340" t="s">
        <v>106</v>
      </c>
      <c r="Q5" s="341">
        <v>2485.41</v>
      </c>
      <c r="R5" s="341">
        <v>91781.61</v>
      </c>
      <c r="S5" s="458">
        <v>3.58</v>
      </c>
      <c r="T5" s="461">
        <f>R5*S5/100</f>
        <v>3285.7816379999999</v>
      </c>
      <c r="U5" s="462">
        <f>Q5+R5</f>
        <v>94267.02</v>
      </c>
    </row>
    <row r="6" spans="2:21" x14ac:dyDescent="0.2">
      <c r="B6" s="342" t="s">
        <v>92</v>
      </c>
      <c r="C6" s="339">
        <v>1.1405399999999999</v>
      </c>
      <c r="D6" s="339">
        <v>14.0055</v>
      </c>
      <c r="E6" s="459">
        <v>5.93</v>
      </c>
      <c r="F6" s="463">
        <f>D6*E6/100</f>
        <v>0.83052614999999985</v>
      </c>
      <c r="G6" s="464">
        <f>C6+D6</f>
        <v>15.146039999999999</v>
      </c>
      <c r="I6" s="342" t="s">
        <v>92</v>
      </c>
      <c r="J6" s="339">
        <v>273.46699999999998</v>
      </c>
      <c r="K6" s="339">
        <v>5134.9880000000003</v>
      </c>
      <c r="L6" s="459">
        <v>7</v>
      </c>
      <c r="M6" s="463">
        <f>K6*L6/100</f>
        <v>359.44916000000006</v>
      </c>
      <c r="N6" s="464">
        <f>J6+K6</f>
        <v>5408.4549999999999</v>
      </c>
      <c r="P6" s="342" t="s">
        <v>92</v>
      </c>
      <c r="Q6" s="339">
        <v>825.09900000000005</v>
      </c>
      <c r="R6" s="339">
        <v>10385.531999999999</v>
      </c>
      <c r="S6" s="459">
        <v>10.029999999999999</v>
      </c>
      <c r="T6" s="463">
        <f>R6*S6/100</f>
        <v>1041.6688595999999</v>
      </c>
      <c r="U6" s="464">
        <f>Q6+R6</f>
        <v>11210.630999999999</v>
      </c>
    </row>
    <row r="7" spans="2:21" x14ac:dyDescent="0.2">
      <c r="B7" s="343" t="s">
        <v>105</v>
      </c>
      <c r="C7" s="339">
        <v>1.42235</v>
      </c>
      <c r="D7" s="339">
        <v>72.163589999999999</v>
      </c>
      <c r="E7" s="459">
        <v>1.51</v>
      </c>
      <c r="F7" s="463">
        <f>D7*E7/100</f>
        <v>1.0896702089999999</v>
      </c>
      <c r="G7" s="464">
        <f>C7+D7</f>
        <v>73.585939999999994</v>
      </c>
      <c r="I7" s="343" t="s">
        <v>105</v>
      </c>
      <c r="J7" s="339">
        <v>219.81800000000001</v>
      </c>
      <c r="K7" s="339">
        <v>16471.534</v>
      </c>
      <c r="L7" s="459">
        <v>3.95</v>
      </c>
      <c r="M7" s="463">
        <f>K7*L7/100</f>
        <v>650.62559299999998</v>
      </c>
      <c r="N7" s="464">
        <f>J7+K7</f>
        <v>16691.351999999999</v>
      </c>
      <c r="P7" s="343" t="s">
        <v>105</v>
      </c>
      <c r="Q7" s="339">
        <v>1660.3109999999999</v>
      </c>
      <c r="R7" s="339">
        <v>81289.407999999996</v>
      </c>
      <c r="S7" s="459">
        <v>3.99</v>
      </c>
      <c r="T7" s="463">
        <f>R7*S7/100</f>
        <v>3243.4473791999999</v>
      </c>
      <c r="U7" s="464">
        <f>Q7+R7</f>
        <v>82949.718999999997</v>
      </c>
    </row>
    <row r="8" spans="2:21" ht="13.5" thickBot="1" x14ac:dyDescent="0.25">
      <c r="B8" s="344" t="s">
        <v>97</v>
      </c>
      <c r="C8" s="345">
        <v>9.7869999999999999E-2</v>
      </c>
      <c r="D8" s="345">
        <v>10.66949</v>
      </c>
      <c r="E8" s="460">
        <v>7.76</v>
      </c>
      <c r="F8" s="465">
        <f>D8*E8/100</f>
        <v>0.82795242399999991</v>
      </c>
      <c r="G8" s="466">
        <f>C8+D8</f>
        <v>10.76736</v>
      </c>
      <c r="I8" s="344" t="s">
        <v>97</v>
      </c>
      <c r="J8" s="345">
        <v>15.721</v>
      </c>
      <c r="K8" s="345">
        <v>2782.7249999999999</v>
      </c>
      <c r="L8" s="460">
        <v>10.01</v>
      </c>
      <c r="M8" s="465">
        <f>K8*L8/100</f>
        <v>278.55077249999999</v>
      </c>
      <c r="N8" s="466">
        <f>J8+K8</f>
        <v>2798.4459999999999</v>
      </c>
      <c r="P8" s="344" t="s">
        <v>97</v>
      </c>
      <c r="Q8" s="345">
        <v>134.43100000000001</v>
      </c>
      <c r="R8" s="345">
        <v>9108.02</v>
      </c>
      <c r="S8" s="460">
        <v>10.75</v>
      </c>
      <c r="T8" s="465">
        <f>R8*S8/100</f>
        <v>979.11215000000016</v>
      </c>
      <c r="U8" s="466">
        <f>Q8+R8</f>
        <v>9242.4510000000009</v>
      </c>
    </row>
    <row r="11" spans="2:21" ht="38.25" customHeight="1" x14ac:dyDescent="0.2">
      <c r="B11" s="800" t="s">
        <v>665</v>
      </c>
      <c r="C11" s="801"/>
      <c r="D11" s="801"/>
      <c r="E11" s="801"/>
      <c r="F11" s="801"/>
      <c r="G11" s="801"/>
      <c r="I11" s="800" t="s">
        <v>666</v>
      </c>
      <c r="J11" s="801"/>
      <c r="K11" s="801"/>
      <c r="L11" s="801"/>
      <c r="M11" s="801"/>
      <c r="N11" s="801"/>
      <c r="P11" s="800" t="s">
        <v>667</v>
      </c>
      <c r="Q11" s="801"/>
      <c r="R11" s="801"/>
      <c r="S11" s="801"/>
      <c r="T11" s="801"/>
      <c r="U11" s="801"/>
    </row>
    <row r="12" spans="2:21" ht="13.5" thickBot="1" x14ac:dyDescent="0.25">
      <c r="B12" s="445"/>
      <c r="C12" s="445" t="s">
        <v>78</v>
      </c>
      <c r="D12" s="445" t="s">
        <v>308</v>
      </c>
      <c r="E12" s="457" t="s">
        <v>82</v>
      </c>
      <c r="F12" s="445" t="s">
        <v>309</v>
      </c>
      <c r="G12" s="445" t="s">
        <v>487</v>
      </c>
      <c r="I12" s="445"/>
      <c r="J12" s="445" t="s">
        <v>78</v>
      </c>
      <c r="K12" s="445" t="s">
        <v>308</v>
      </c>
      <c r="L12" s="457" t="s">
        <v>82</v>
      </c>
      <c r="M12" s="445" t="s">
        <v>309</v>
      </c>
      <c r="N12" s="445" t="s">
        <v>487</v>
      </c>
      <c r="P12" s="445"/>
      <c r="Q12" s="445" t="s">
        <v>78</v>
      </c>
      <c r="R12" s="445" t="s">
        <v>308</v>
      </c>
      <c r="S12" s="457" t="s">
        <v>82</v>
      </c>
      <c r="T12" s="445" t="s">
        <v>309</v>
      </c>
      <c r="U12" s="445" t="s">
        <v>487</v>
      </c>
    </row>
    <row r="13" spans="2:21" x14ac:dyDescent="0.2">
      <c r="B13" s="340" t="s">
        <v>119</v>
      </c>
      <c r="C13" s="341">
        <v>3.8000000000000002E-4</v>
      </c>
      <c r="D13" s="341">
        <v>1.0547500000000001</v>
      </c>
      <c r="E13" s="458">
        <v>18.899999999999999</v>
      </c>
      <c r="F13" s="461">
        <f t="shared" ref="F13:F19" si="0">D13*E13/100</f>
        <v>0.19934774999999999</v>
      </c>
      <c r="G13" s="462">
        <f t="shared" ref="G13:G19" si="1">C13+D13</f>
        <v>1.0551300000000001</v>
      </c>
      <c r="I13" s="340" t="s">
        <v>119</v>
      </c>
      <c r="J13" s="341">
        <v>0</v>
      </c>
      <c r="K13" s="341">
        <v>1.675</v>
      </c>
      <c r="L13" s="458">
        <v>128.69</v>
      </c>
      <c r="M13" s="461">
        <f t="shared" ref="M13:M19" si="2">K13*L13/100</f>
        <v>2.1555575</v>
      </c>
      <c r="N13" s="462">
        <f t="shared" ref="N13:N19" si="3">J13+K13</f>
        <v>1.675</v>
      </c>
      <c r="P13" s="340" t="s">
        <v>119</v>
      </c>
      <c r="Q13" s="341">
        <v>0</v>
      </c>
      <c r="R13" s="341">
        <v>154.81200000000001</v>
      </c>
      <c r="S13" s="458">
        <v>104.54</v>
      </c>
      <c r="T13" s="461">
        <f t="shared" ref="T13:T19" si="4">R13*S13/100</f>
        <v>161.84046480000003</v>
      </c>
      <c r="U13" s="462">
        <f t="shared" ref="U13:U19" si="5">Q13+R13</f>
        <v>154.81200000000001</v>
      </c>
    </row>
    <row r="14" spans="2:21" x14ac:dyDescent="0.2">
      <c r="B14" s="342" t="s">
        <v>120</v>
      </c>
      <c r="C14" s="339">
        <v>1.5900000000000001E-3</v>
      </c>
      <c r="D14" s="339">
        <v>1.7469400000000002</v>
      </c>
      <c r="E14" s="459">
        <v>18.84</v>
      </c>
      <c r="F14" s="463">
        <f t="shared" si="0"/>
        <v>0.32912349600000007</v>
      </c>
      <c r="G14" s="464">
        <f t="shared" si="1"/>
        <v>1.7485300000000001</v>
      </c>
      <c r="I14" s="342" t="s">
        <v>120</v>
      </c>
      <c r="J14" s="339">
        <v>0.02</v>
      </c>
      <c r="K14" s="339">
        <v>92.808000000000007</v>
      </c>
      <c r="L14" s="459">
        <v>31.19</v>
      </c>
      <c r="M14" s="463">
        <f t="shared" si="2"/>
        <v>28.946815200000007</v>
      </c>
      <c r="N14" s="464">
        <f t="shared" si="3"/>
        <v>92.828000000000003</v>
      </c>
      <c r="P14" s="342" t="s">
        <v>120</v>
      </c>
      <c r="Q14" s="339">
        <v>3.9279999999999999</v>
      </c>
      <c r="R14" s="339">
        <v>3444.4690000000001</v>
      </c>
      <c r="S14" s="459">
        <v>21.94</v>
      </c>
      <c r="T14" s="463">
        <f t="shared" si="4"/>
        <v>755.71649860000002</v>
      </c>
      <c r="U14" s="464">
        <f t="shared" si="5"/>
        <v>3448.3969999999999</v>
      </c>
    </row>
    <row r="15" spans="2:21" x14ac:dyDescent="0.2">
      <c r="B15" s="343" t="s">
        <v>121</v>
      </c>
      <c r="C15" s="339">
        <v>3.16E-3</v>
      </c>
      <c r="D15" s="339">
        <v>2.4859200000000001</v>
      </c>
      <c r="E15" s="459">
        <v>13.320172698989985</v>
      </c>
      <c r="F15" s="463">
        <f t="shared" si="0"/>
        <v>0.33112883715873187</v>
      </c>
      <c r="G15" s="464">
        <f t="shared" si="1"/>
        <v>2.48908</v>
      </c>
      <c r="I15" s="343" t="s">
        <v>121</v>
      </c>
      <c r="J15" s="339">
        <v>0.22800000000000001</v>
      </c>
      <c r="K15" s="339">
        <v>547.13599999999997</v>
      </c>
      <c r="L15" s="459">
        <v>16.183815650731784</v>
      </c>
      <c r="M15" s="463">
        <f t="shared" si="2"/>
        <v>88.547481598787854</v>
      </c>
      <c r="N15" s="464">
        <f t="shared" si="3"/>
        <v>547.36399999999992</v>
      </c>
      <c r="P15" s="343" t="s">
        <v>121</v>
      </c>
      <c r="Q15" s="339">
        <v>8.2319999999999993</v>
      </c>
      <c r="R15" s="339">
        <v>2509.931</v>
      </c>
      <c r="S15" s="459">
        <v>12.759184528351014</v>
      </c>
      <c r="T15" s="463">
        <f t="shared" si="4"/>
        <v>320.24672782428587</v>
      </c>
      <c r="U15" s="464">
        <f t="shared" si="5"/>
        <v>2518.163</v>
      </c>
    </row>
    <row r="16" spans="2:21" x14ac:dyDescent="0.2">
      <c r="B16" s="343" t="s">
        <v>122</v>
      </c>
      <c r="C16" s="339">
        <v>4.7719999999999999E-2</v>
      </c>
      <c r="D16" s="339">
        <v>2.2004300000000003</v>
      </c>
      <c r="E16" s="459">
        <v>18.683900327440302</v>
      </c>
      <c r="F16" s="463">
        <f t="shared" si="0"/>
        <v>0.41112614797509472</v>
      </c>
      <c r="G16" s="464">
        <f t="shared" si="1"/>
        <v>2.2481500000000003</v>
      </c>
      <c r="I16" s="343" t="s">
        <v>122</v>
      </c>
      <c r="J16" s="339">
        <v>7.859</v>
      </c>
      <c r="K16" s="339">
        <v>652.36900000000003</v>
      </c>
      <c r="L16" s="459">
        <v>20.343129867833685</v>
      </c>
      <c r="M16" s="463">
        <f t="shared" si="2"/>
        <v>132.71227288748796</v>
      </c>
      <c r="N16" s="464">
        <f t="shared" si="3"/>
        <v>660.22800000000007</v>
      </c>
      <c r="P16" s="343" t="s">
        <v>122</v>
      </c>
      <c r="Q16" s="339">
        <v>77.096999999999994</v>
      </c>
      <c r="R16" s="339">
        <v>1690.577</v>
      </c>
      <c r="S16" s="459">
        <v>21.177368737492458</v>
      </c>
      <c r="T16" s="463">
        <f t="shared" si="4"/>
        <v>358.01972508123782</v>
      </c>
      <c r="U16" s="464">
        <f t="shared" si="5"/>
        <v>1767.674</v>
      </c>
    </row>
    <row r="17" spans="2:21" x14ac:dyDescent="0.2">
      <c r="B17" s="343" t="s">
        <v>123</v>
      </c>
      <c r="C17" s="339">
        <v>3.3909999999999996E-2</v>
      </c>
      <c r="D17" s="339">
        <v>1.35267</v>
      </c>
      <c r="E17" s="459">
        <v>21.09</v>
      </c>
      <c r="F17" s="463">
        <f t="shared" si="0"/>
        <v>0.28527810300000001</v>
      </c>
      <c r="G17" s="464">
        <f t="shared" si="1"/>
        <v>1.3865799999999999</v>
      </c>
      <c r="I17" s="343" t="s">
        <v>123</v>
      </c>
      <c r="J17" s="339">
        <v>5.8380000000000001</v>
      </c>
      <c r="K17" s="339">
        <v>768.96799999999996</v>
      </c>
      <c r="L17" s="459">
        <v>22.55</v>
      </c>
      <c r="M17" s="463">
        <f t="shared" si="2"/>
        <v>173.40228400000001</v>
      </c>
      <c r="N17" s="464">
        <f t="shared" si="3"/>
        <v>774.80599999999993</v>
      </c>
      <c r="P17" s="343" t="s">
        <v>123</v>
      </c>
      <c r="Q17" s="339">
        <v>36.256</v>
      </c>
      <c r="R17" s="339">
        <v>529.35699999999997</v>
      </c>
      <c r="S17" s="459">
        <v>22.26</v>
      </c>
      <c r="T17" s="463">
        <f t="shared" si="4"/>
        <v>117.8348682</v>
      </c>
      <c r="U17" s="464">
        <f t="shared" si="5"/>
        <v>565.61299999999994</v>
      </c>
    </row>
    <row r="18" spans="2:21" x14ac:dyDescent="0.2">
      <c r="B18" s="343" t="s">
        <v>124</v>
      </c>
      <c r="C18" s="339">
        <v>9.2899999999999996E-3</v>
      </c>
      <c r="D18" s="339">
        <v>1.6983199999999998</v>
      </c>
      <c r="E18" s="459">
        <v>23.46</v>
      </c>
      <c r="F18" s="463">
        <f t="shared" si="0"/>
        <v>0.39842587199999996</v>
      </c>
      <c r="G18" s="464">
        <f t="shared" si="1"/>
        <v>1.7076099999999999</v>
      </c>
      <c r="I18" s="343" t="s">
        <v>124</v>
      </c>
      <c r="J18" s="339">
        <v>1.3360000000000001</v>
      </c>
      <c r="K18" s="339">
        <v>646.26</v>
      </c>
      <c r="L18" s="459">
        <v>21.69</v>
      </c>
      <c r="M18" s="463">
        <f t="shared" si="2"/>
        <v>140.17379399999999</v>
      </c>
      <c r="N18" s="464">
        <f t="shared" si="3"/>
        <v>647.596</v>
      </c>
      <c r="P18" s="343" t="s">
        <v>124</v>
      </c>
      <c r="Q18" s="339">
        <v>5.9290000000000003</v>
      </c>
      <c r="R18" s="339">
        <v>699.22699999999998</v>
      </c>
      <c r="S18" s="459">
        <v>35.340000000000003</v>
      </c>
      <c r="T18" s="463">
        <f t="shared" si="4"/>
        <v>247.10682180000001</v>
      </c>
      <c r="U18" s="464">
        <f t="shared" si="5"/>
        <v>705.15599999999995</v>
      </c>
    </row>
    <row r="19" spans="2:21" ht="13.5" thickBot="1" x14ac:dyDescent="0.25">
      <c r="B19" s="344" t="s">
        <v>125</v>
      </c>
      <c r="C19" s="345">
        <v>1.81E-3</v>
      </c>
      <c r="D19" s="345">
        <v>0.13045999999999999</v>
      </c>
      <c r="E19" s="460">
        <v>62.491970015490175</v>
      </c>
      <c r="F19" s="465">
        <f t="shared" si="0"/>
        <v>8.1527024082208466E-2</v>
      </c>
      <c r="G19" s="466">
        <f t="shared" si="1"/>
        <v>0.13227</v>
      </c>
      <c r="I19" s="344" t="s">
        <v>125</v>
      </c>
      <c r="J19" s="345">
        <v>0.44</v>
      </c>
      <c r="K19" s="345">
        <v>73.507999999999996</v>
      </c>
      <c r="L19" s="460">
        <v>68.276661188805534</v>
      </c>
      <c r="M19" s="465">
        <f t="shared" si="2"/>
        <v>50.188808106667167</v>
      </c>
      <c r="N19" s="466">
        <f t="shared" si="3"/>
        <v>73.947999999999993</v>
      </c>
      <c r="P19" s="344" t="s">
        <v>125</v>
      </c>
      <c r="Q19" s="345">
        <v>2.9889999999999999</v>
      </c>
      <c r="R19" s="345">
        <v>79.646000000000001</v>
      </c>
      <c r="S19" s="460">
        <v>54.3107517572722</v>
      </c>
      <c r="T19" s="465">
        <f t="shared" si="4"/>
        <v>43.256341344597011</v>
      </c>
      <c r="U19" s="466">
        <f t="shared" si="5"/>
        <v>82.635000000000005</v>
      </c>
    </row>
    <row r="22" spans="2:21" ht="38.25" customHeight="1" x14ac:dyDescent="0.2">
      <c r="B22" s="800" t="s">
        <v>668</v>
      </c>
      <c r="C22" s="801"/>
      <c r="D22" s="801"/>
      <c r="E22" s="801"/>
      <c r="F22" s="801"/>
      <c r="G22" s="801"/>
      <c r="I22" s="800" t="s">
        <v>669</v>
      </c>
      <c r="J22" s="801"/>
      <c r="K22" s="801"/>
      <c r="L22" s="801"/>
      <c r="M22" s="801"/>
      <c r="N22" s="801"/>
      <c r="P22" s="800" t="s">
        <v>670</v>
      </c>
      <c r="Q22" s="801"/>
      <c r="R22" s="801"/>
      <c r="S22" s="801"/>
      <c r="T22" s="801"/>
      <c r="U22" s="801"/>
    </row>
    <row r="23" spans="2:21" ht="13.5" thickBot="1" x14ac:dyDescent="0.25">
      <c r="B23" s="445"/>
      <c r="C23" s="445" t="s">
        <v>78</v>
      </c>
      <c r="D23" s="445" t="s">
        <v>308</v>
      </c>
      <c r="E23" s="457" t="s">
        <v>82</v>
      </c>
      <c r="F23" s="445" t="s">
        <v>309</v>
      </c>
      <c r="G23" s="445" t="s">
        <v>487</v>
      </c>
      <c r="I23" s="445"/>
      <c r="J23" s="445" t="s">
        <v>78</v>
      </c>
      <c r="K23" s="445" t="s">
        <v>308</v>
      </c>
      <c r="L23" s="457" t="s">
        <v>82</v>
      </c>
      <c r="M23" s="445" t="s">
        <v>309</v>
      </c>
      <c r="N23" s="445" t="s">
        <v>487</v>
      </c>
      <c r="P23" s="445"/>
      <c r="Q23" s="445" t="s">
        <v>78</v>
      </c>
      <c r="R23" s="445" t="s">
        <v>308</v>
      </c>
      <c r="S23" s="457" t="s">
        <v>82</v>
      </c>
      <c r="T23" s="445" t="s">
        <v>309</v>
      </c>
      <c r="U23" s="445" t="s">
        <v>487</v>
      </c>
    </row>
    <row r="24" spans="2:21" x14ac:dyDescent="0.2">
      <c r="B24" s="340" t="s">
        <v>127</v>
      </c>
      <c r="C24" s="341">
        <v>3.8000000000000002E-4</v>
      </c>
      <c r="D24" s="341">
        <v>0.98214999999999997</v>
      </c>
      <c r="E24" s="458">
        <v>18.36</v>
      </c>
      <c r="F24" s="461">
        <f t="shared" ref="F24:F32" si="6">D24*E24/100</f>
        <v>0.18032273999999998</v>
      </c>
      <c r="G24" s="462">
        <f t="shared" ref="G24:G32" si="7">C24+D24</f>
        <v>0.98253000000000001</v>
      </c>
      <c r="I24" s="340" t="s">
        <v>127</v>
      </c>
      <c r="J24" s="341">
        <v>0</v>
      </c>
      <c r="K24" s="341">
        <v>0.44800000000000001</v>
      </c>
      <c r="L24" s="458">
        <v>105.38</v>
      </c>
      <c r="M24" s="461">
        <f t="shared" ref="M24:M32" si="8">K24*L24/100</f>
        <v>0.47210239999999998</v>
      </c>
      <c r="N24" s="462">
        <f t="shared" ref="N24:N32" si="9">J24+K24</f>
        <v>0.44800000000000001</v>
      </c>
      <c r="P24" s="340" t="s">
        <v>127</v>
      </c>
      <c r="Q24" s="341">
        <v>0</v>
      </c>
      <c r="R24" s="341">
        <v>57.963999999999999</v>
      </c>
      <c r="S24" s="458">
        <v>105.38</v>
      </c>
      <c r="T24" s="461">
        <f t="shared" ref="T24:T32" si="10">R24*S24/100</f>
        <v>61.082463199999992</v>
      </c>
      <c r="U24" s="462">
        <f t="shared" ref="U24:U32" si="11">Q24+R24</f>
        <v>57.963999999999999</v>
      </c>
    </row>
    <row r="25" spans="2:21" x14ac:dyDescent="0.2">
      <c r="B25" s="342" t="s">
        <v>128</v>
      </c>
      <c r="C25" s="339">
        <v>3.6700000000000001E-3</v>
      </c>
      <c r="D25" s="339">
        <v>1.08857</v>
      </c>
      <c r="E25" s="459">
        <v>22.83</v>
      </c>
      <c r="F25" s="463">
        <f t="shared" si="6"/>
        <v>0.24852053099999999</v>
      </c>
      <c r="G25" s="464">
        <f t="shared" si="7"/>
        <v>1.0922400000000001</v>
      </c>
      <c r="I25" s="342" t="s">
        <v>128</v>
      </c>
      <c r="J25" s="339">
        <v>0.104</v>
      </c>
      <c r="K25" s="339">
        <v>34.924999999999997</v>
      </c>
      <c r="L25" s="459">
        <v>28.45</v>
      </c>
      <c r="M25" s="463">
        <f t="shared" si="8"/>
        <v>9.9361625</v>
      </c>
      <c r="N25" s="464">
        <f t="shared" si="9"/>
        <v>35.028999999999996</v>
      </c>
      <c r="P25" s="342" t="s">
        <v>128</v>
      </c>
      <c r="Q25" s="339">
        <v>9.9659999999999993</v>
      </c>
      <c r="R25" s="339">
        <v>2952.6469999999999</v>
      </c>
      <c r="S25" s="459">
        <v>25.19</v>
      </c>
      <c r="T25" s="463">
        <f t="shared" si="10"/>
        <v>743.77177930000005</v>
      </c>
      <c r="U25" s="464">
        <f t="shared" si="11"/>
        <v>2962.6129999999998</v>
      </c>
    </row>
    <row r="26" spans="2:21" x14ac:dyDescent="0.2">
      <c r="B26" s="342" t="s">
        <v>129</v>
      </c>
      <c r="C26" s="339">
        <v>3.2420000000000004E-2</v>
      </c>
      <c r="D26" s="339">
        <v>1.14873</v>
      </c>
      <c r="E26" s="459">
        <v>18.38</v>
      </c>
      <c r="F26" s="463">
        <f t="shared" si="6"/>
        <v>0.21113657400000002</v>
      </c>
      <c r="G26" s="464">
        <f t="shared" si="7"/>
        <v>1.1811500000000001</v>
      </c>
      <c r="I26" s="342" t="s">
        <v>129</v>
      </c>
      <c r="J26" s="339">
        <v>5.9969999999999999</v>
      </c>
      <c r="K26" s="339">
        <v>108.06100000000001</v>
      </c>
      <c r="L26" s="459">
        <v>16.649999999999999</v>
      </c>
      <c r="M26" s="463">
        <f t="shared" si="8"/>
        <v>17.9921565</v>
      </c>
      <c r="N26" s="464">
        <f t="shared" si="9"/>
        <v>114.05800000000001</v>
      </c>
      <c r="P26" s="342" t="s">
        <v>129</v>
      </c>
      <c r="Q26" s="339">
        <v>77.299000000000007</v>
      </c>
      <c r="R26" s="339">
        <v>1665.874</v>
      </c>
      <c r="S26" s="459">
        <v>15.54</v>
      </c>
      <c r="T26" s="463">
        <f t="shared" si="10"/>
        <v>258.87681959999998</v>
      </c>
      <c r="U26" s="464">
        <f t="shared" si="11"/>
        <v>1743.173</v>
      </c>
    </row>
    <row r="27" spans="2:21" x14ac:dyDescent="0.2">
      <c r="B27" s="342" t="s">
        <v>130</v>
      </c>
      <c r="C27" s="339">
        <v>1.967E-2</v>
      </c>
      <c r="D27" s="339">
        <v>1.8210200000000001</v>
      </c>
      <c r="E27" s="459">
        <v>24.21</v>
      </c>
      <c r="F27" s="463">
        <f t="shared" si="6"/>
        <v>0.44086894200000004</v>
      </c>
      <c r="G27" s="464">
        <f t="shared" si="7"/>
        <v>1.8406900000000002</v>
      </c>
      <c r="I27" s="342" t="s">
        <v>130</v>
      </c>
      <c r="J27" s="339">
        <v>4.3099999999999996</v>
      </c>
      <c r="K27" s="339">
        <v>289.78699999999998</v>
      </c>
      <c r="L27" s="459">
        <v>23.67</v>
      </c>
      <c r="M27" s="463">
        <f t="shared" si="8"/>
        <v>68.592582899999996</v>
      </c>
      <c r="N27" s="464">
        <f t="shared" si="9"/>
        <v>294.09699999999998</v>
      </c>
      <c r="P27" s="342" t="s">
        <v>130</v>
      </c>
      <c r="Q27" s="339">
        <v>34.923999999999999</v>
      </c>
      <c r="R27" s="339">
        <v>1639.67</v>
      </c>
      <c r="S27" s="459">
        <v>23.52</v>
      </c>
      <c r="T27" s="463">
        <f t="shared" si="10"/>
        <v>385.65038399999997</v>
      </c>
      <c r="U27" s="464">
        <f t="shared" si="11"/>
        <v>1674.5940000000001</v>
      </c>
    </row>
    <row r="28" spans="2:21" x14ac:dyDescent="0.2">
      <c r="B28" s="342" t="s">
        <v>131</v>
      </c>
      <c r="C28" s="339">
        <v>1.711E-2</v>
      </c>
      <c r="D28" s="339">
        <v>2.2447199999999996</v>
      </c>
      <c r="E28" s="459">
        <v>16.04</v>
      </c>
      <c r="F28" s="463">
        <f t="shared" si="6"/>
        <v>0.36005308799999997</v>
      </c>
      <c r="G28" s="464">
        <f t="shared" si="7"/>
        <v>2.2618299999999998</v>
      </c>
      <c r="I28" s="342" t="s">
        <v>131</v>
      </c>
      <c r="J28" s="339">
        <v>2.0950000000000002</v>
      </c>
      <c r="K28" s="339">
        <v>742.93499999999995</v>
      </c>
      <c r="L28" s="459">
        <v>19.36</v>
      </c>
      <c r="M28" s="463">
        <f t="shared" si="8"/>
        <v>143.83221599999999</v>
      </c>
      <c r="N28" s="464">
        <f t="shared" si="9"/>
        <v>745.03</v>
      </c>
      <c r="P28" s="342" t="s">
        <v>131</v>
      </c>
      <c r="Q28" s="339">
        <v>6.843</v>
      </c>
      <c r="R28" s="339">
        <v>1724.962</v>
      </c>
      <c r="S28" s="459">
        <v>19.29</v>
      </c>
      <c r="T28" s="463">
        <f t="shared" si="10"/>
        <v>332.74516979999999</v>
      </c>
      <c r="U28" s="464">
        <f t="shared" si="11"/>
        <v>1731.8050000000001</v>
      </c>
    </row>
    <row r="29" spans="2:21" x14ac:dyDescent="0.2">
      <c r="B29" s="342" t="s">
        <v>132</v>
      </c>
      <c r="C29" s="339">
        <v>2.248E-2</v>
      </c>
      <c r="D29" s="339">
        <v>1.52034</v>
      </c>
      <c r="E29" s="459">
        <v>18.739999999999998</v>
      </c>
      <c r="F29" s="463">
        <f t="shared" si="6"/>
        <v>0.28491171599999998</v>
      </c>
      <c r="G29" s="464">
        <f t="shared" si="7"/>
        <v>1.5428200000000001</v>
      </c>
      <c r="I29" s="342" t="s">
        <v>132</v>
      </c>
      <c r="J29" s="339">
        <v>2.851</v>
      </c>
      <c r="K29" s="339">
        <v>623.10599999999999</v>
      </c>
      <c r="L29" s="459">
        <v>18.97</v>
      </c>
      <c r="M29" s="463">
        <f t="shared" si="8"/>
        <v>118.20320819999999</v>
      </c>
      <c r="N29" s="464">
        <f t="shared" si="9"/>
        <v>625.95699999999999</v>
      </c>
      <c r="P29" s="342" t="s">
        <v>132</v>
      </c>
      <c r="Q29" s="339">
        <v>5.1340000000000003</v>
      </c>
      <c r="R29" s="339">
        <v>653.18899999999996</v>
      </c>
      <c r="S29" s="459">
        <v>18.309999999999999</v>
      </c>
      <c r="T29" s="463">
        <f t="shared" si="10"/>
        <v>119.59890589999999</v>
      </c>
      <c r="U29" s="464">
        <f t="shared" si="11"/>
        <v>658.32299999999998</v>
      </c>
    </row>
    <row r="30" spans="2:21" x14ac:dyDescent="0.2">
      <c r="B30" s="342" t="s">
        <v>133</v>
      </c>
      <c r="C30" s="339">
        <v>1.3600000000000001E-3</v>
      </c>
      <c r="D30" s="339">
        <v>1.4255100000000001</v>
      </c>
      <c r="E30" s="459">
        <v>19.850000000000001</v>
      </c>
      <c r="F30" s="463">
        <f t="shared" si="6"/>
        <v>0.28296373499999999</v>
      </c>
      <c r="G30" s="464">
        <f t="shared" si="7"/>
        <v>1.4268700000000001</v>
      </c>
      <c r="I30" s="342" t="s">
        <v>133</v>
      </c>
      <c r="J30" s="339">
        <v>0.27</v>
      </c>
      <c r="K30" s="339">
        <v>644.06299999999999</v>
      </c>
      <c r="L30" s="459">
        <v>20.46</v>
      </c>
      <c r="M30" s="463">
        <f t="shared" si="8"/>
        <v>131.7752898</v>
      </c>
      <c r="N30" s="464">
        <f t="shared" si="9"/>
        <v>644.33299999999997</v>
      </c>
      <c r="P30" s="342" t="s">
        <v>133</v>
      </c>
      <c r="Q30" s="339">
        <v>0.25</v>
      </c>
      <c r="R30" s="339">
        <v>341.05799999999999</v>
      </c>
      <c r="S30" s="459">
        <v>20.36</v>
      </c>
      <c r="T30" s="463">
        <f t="shared" si="10"/>
        <v>69.439408799999995</v>
      </c>
      <c r="U30" s="464">
        <f t="shared" si="11"/>
        <v>341.30799999999999</v>
      </c>
    </row>
    <row r="31" spans="2:21" x14ac:dyDescent="0.2">
      <c r="B31" s="342" t="s">
        <v>134</v>
      </c>
      <c r="C31" s="339">
        <v>4.0000000000000003E-5</v>
      </c>
      <c r="D31" s="339">
        <v>0.25914999999999999</v>
      </c>
      <c r="E31" s="459">
        <v>59.5</v>
      </c>
      <c r="F31" s="463">
        <f t="shared" si="6"/>
        <v>0.15419425</v>
      </c>
      <c r="G31" s="464">
        <f t="shared" si="7"/>
        <v>0.25918999999999998</v>
      </c>
      <c r="I31" s="342" t="s">
        <v>134</v>
      </c>
      <c r="J31" s="339">
        <v>5.0000000000000001E-3</v>
      </c>
      <c r="K31" s="339">
        <v>195.19499999999999</v>
      </c>
      <c r="L31" s="459">
        <v>52.59</v>
      </c>
      <c r="M31" s="463">
        <f t="shared" si="8"/>
        <v>102.65305050000001</v>
      </c>
      <c r="N31" s="464">
        <f t="shared" si="9"/>
        <v>195.2</v>
      </c>
      <c r="P31" s="342" t="s">
        <v>134</v>
      </c>
      <c r="Q31" s="339">
        <v>2E-3</v>
      </c>
      <c r="R31" s="339">
        <v>51.110999999999997</v>
      </c>
      <c r="S31" s="459">
        <v>52.58</v>
      </c>
      <c r="T31" s="463">
        <f t="shared" si="10"/>
        <v>26.874163799999998</v>
      </c>
      <c r="U31" s="464">
        <f t="shared" si="11"/>
        <v>51.113</v>
      </c>
    </row>
    <row r="32" spans="2:21" ht="13.5" thickBot="1" x14ac:dyDescent="0.25">
      <c r="B32" s="344" t="s">
        <v>135</v>
      </c>
      <c r="C32" s="345">
        <v>7.2999999999999996E-4</v>
      </c>
      <c r="D32" s="345">
        <v>0.17930000000000001</v>
      </c>
      <c r="E32" s="460">
        <v>71.33</v>
      </c>
      <c r="F32" s="465">
        <f t="shared" si="6"/>
        <v>0.12789469000000001</v>
      </c>
      <c r="G32" s="466">
        <f t="shared" si="7"/>
        <v>0.18003000000000002</v>
      </c>
      <c r="I32" s="344" t="s">
        <v>135</v>
      </c>
      <c r="J32" s="345">
        <v>8.7999999999999995E-2</v>
      </c>
      <c r="K32" s="345">
        <v>144.20500000000001</v>
      </c>
      <c r="L32" s="460">
        <v>64.56</v>
      </c>
      <c r="M32" s="465">
        <f t="shared" si="8"/>
        <v>93.098748000000015</v>
      </c>
      <c r="N32" s="466">
        <f t="shared" si="9"/>
        <v>144.29300000000001</v>
      </c>
      <c r="P32" s="344" t="s">
        <v>135</v>
      </c>
      <c r="Q32" s="345">
        <v>1.2E-2</v>
      </c>
      <c r="R32" s="345">
        <v>21.547000000000001</v>
      </c>
      <c r="S32" s="460">
        <v>68.47</v>
      </c>
      <c r="T32" s="465">
        <f t="shared" si="10"/>
        <v>14.7532309</v>
      </c>
      <c r="U32" s="466">
        <f t="shared" si="11"/>
        <v>21.559000000000001</v>
      </c>
    </row>
    <row r="35" spans="2:21" ht="29.25" customHeight="1" x14ac:dyDescent="0.2">
      <c r="B35" s="800" t="s">
        <v>382</v>
      </c>
      <c r="C35" s="801"/>
      <c r="D35" s="801"/>
      <c r="E35" s="801"/>
      <c r="F35" s="801"/>
      <c r="G35" s="801"/>
      <c r="I35" s="800" t="s">
        <v>383</v>
      </c>
      <c r="J35" s="801"/>
      <c r="K35" s="801"/>
      <c r="L35" s="801"/>
      <c r="M35" s="801"/>
      <c r="N35" s="801"/>
      <c r="P35" s="800" t="s">
        <v>384</v>
      </c>
      <c r="Q35" s="801"/>
      <c r="R35" s="801"/>
      <c r="S35" s="801"/>
      <c r="T35" s="801"/>
      <c r="U35" s="801"/>
    </row>
    <row r="36" spans="2:21" ht="39" thickBot="1" x14ac:dyDescent="0.25">
      <c r="B36" s="445"/>
      <c r="C36" s="445"/>
      <c r="D36" s="445"/>
      <c r="E36" s="445"/>
      <c r="F36" s="445"/>
      <c r="G36" s="338" t="s">
        <v>478</v>
      </c>
      <c r="I36" s="445"/>
      <c r="J36" s="445"/>
      <c r="K36" s="445"/>
      <c r="L36" s="445"/>
      <c r="M36" s="445"/>
      <c r="N36" s="338" t="s">
        <v>489</v>
      </c>
      <c r="P36" s="445"/>
      <c r="Q36" s="445"/>
      <c r="R36" s="445"/>
      <c r="S36" s="445"/>
      <c r="T36" s="445"/>
      <c r="U36" s="338" t="s">
        <v>479</v>
      </c>
    </row>
    <row r="37" spans="2:21" x14ac:dyDescent="0.2">
      <c r="B37" s="340" t="s">
        <v>97</v>
      </c>
      <c r="C37" s="341"/>
      <c r="D37" s="341"/>
      <c r="E37" s="341"/>
      <c r="F37" s="341"/>
      <c r="G37" s="462">
        <f>G8</f>
        <v>10.76736</v>
      </c>
      <c r="I37" s="340" t="s">
        <v>97</v>
      </c>
      <c r="J37" s="341"/>
      <c r="K37" s="341"/>
      <c r="L37" s="341"/>
      <c r="M37" s="341"/>
      <c r="N37" s="462">
        <f>N8</f>
        <v>2798.4459999999999</v>
      </c>
      <c r="P37" s="340" t="s">
        <v>97</v>
      </c>
      <c r="Q37" s="341"/>
      <c r="R37" s="341"/>
      <c r="S37" s="341"/>
      <c r="T37" s="341"/>
      <c r="U37" s="462">
        <f>U8</f>
        <v>9242.4510000000009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62.818579999999997</v>
      </c>
      <c r="I38" s="346" t="s">
        <v>381</v>
      </c>
      <c r="J38" s="339"/>
      <c r="K38" s="339"/>
      <c r="L38" s="339"/>
      <c r="M38" s="339"/>
      <c r="N38" s="464">
        <f>N7-N8</f>
        <v>13892.905999999999</v>
      </c>
      <c r="P38" s="346" t="s">
        <v>381</v>
      </c>
      <c r="Q38" s="339"/>
      <c r="R38" s="339"/>
      <c r="S38" s="339"/>
      <c r="T38" s="339"/>
      <c r="U38" s="464">
        <f>U7-U8</f>
        <v>73707.267999999996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15.146039999999999</v>
      </c>
      <c r="I39" s="344" t="s">
        <v>83</v>
      </c>
      <c r="J39" s="345"/>
      <c r="K39" s="345"/>
      <c r="L39" s="345"/>
      <c r="M39" s="345"/>
      <c r="N39" s="466">
        <f>N6</f>
        <v>5408.4549999999999</v>
      </c>
      <c r="P39" s="344" t="s">
        <v>83</v>
      </c>
      <c r="Q39" s="345"/>
      <c r="R39" s="345"/>
      <c r="S39" s="345"/>
      <c r="T39" s="345"/>
      <c r="U39" s="466">
        <f>U6</f>
        <v>11210.630999999999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14 data'!$C$24</f>
        <v>1.4E-2</v>
      </c>
      <c r="D8" s="642">
        <f>'Section 14 data'!$D$24</f>
        <v>0.22812000000000002</v>
      </c>
      <c r="E8" s="198">
        <f>'Section 14 data'!$E$24</f>
        <v>40.97</v>
      </c>
      <c r="F8" s="643">
        <f>SUM(C8,D8)</f>
        <v>0.24212000000000003</v>
      </c>
    </row>
    <row r="9" spans="2:6" ht="15" customHeight="1" x14ac:dyDescent="0.2">
      <c r="B9" s="95" t="s">
        <v>341</v>
      </c>
      <c r="C9" s="641">
        <f>'Section 14 data'!$C$25</f>
        <v>1.9000000000000001E-4</v>
      </c>
      <c r="D9" s="642">
        <f>'Section 14 data'!$D$25</f>
        <v>0.13800999999999999</v>
      </c>
      <c r="E9" s="198">
        <f>'Section 14 data'!$E$25</f>
        <v>43.03</v>
      </c>
      <c r="F9" s="643">
        <f t="shared" ref="F9:F17" si="0">SUM(C9,D9)</f>
        <v>0.13819999999999999</v>
      </c>
    </row>
    <row r="10" spans="2:6" ht="15" customHeight="1" x14ac:dyDescent="0.2">
      <c r="B10" s="96" t="s">
        <v>342</v>
      </c>
      <c r="C10" s="641">
        <f>'Section 14 data'!$C$26</f>
        <v>2.0299999999999997E-3</v>
      </c>
      <c r="D10" s="642">
        <f>'Section 14 data'!$D$26</f>
        <v>0.14233000000000001</v>
      </c>
      <c r="E10" s="198">
        <f>'Section 14 data'!$E$26</f>
        <v>43.51</v>
      </c>
      <c r="F10" s="643">
        <f t="shared" si="0"/>
        <v>0.14436000000000002</v>
      </c>
    </row>
    <row r="11" spans="2:6" ht="15" customHeight="1" x14ac:dyDescent="0.2">
      <c r="B11" s="94" t="s">
        <v>343</v>
      </c>
      <c r="C11" s="641">
        <f>'Section 14 data'!$C$27</f>
        <v>1.4299999999999998E-3</v>
      </c>
      <c r="D11" s="642">
        <f>'Section 14 data'!$D$27</f>
        <v>6.7250000000000004E-2</v>
      </c>
      <c r="E11" s="198">
        <f>'Section 14 data'!$E$27</f>
        <v>53.69</v>
      </c>
      <c r="F11" s="643">
        <f t="shared" si="0"/>
        <v>6.8680000000000005E-2</v>
      </c>
    </row>
    <row r="12" spans="2:6" ht="15" customHeight="1" x14ac:dyDescent="0.2">
      <c r="B12" s="94" t="s">
        <v>344</v>
      </c>
      <c r="C12" s="641">
        <f>'Section 14 data'!$C$28</f>
        <v>0</v>
      </c>
      <c r="D12" s="642">
        <f>'Section 14 data'!$D$28</f>
        <v>0.18303</v>
      </c>
      <c r="E12" s="198">
        <f>'Section 14 data'!$E$28</f>
        <v>52.68</v>
      </c>
      <c r="F12" s="643">
        <f t="shared" si="0"/>
        <v>0.18303</v>
      </c>
    </row>
    <row r="13" spans="2:6" ht="15" customHeight="1" x14ac:dyDescent="0.2">
      <c r="B13" s="94" t="s">
        <v>345</v>
      </c>
      <c r="C13" s="641">
        <f>'Section 14 data'!$C$29</f>
        <v>0</v>
      </c>
      <c r="D13" s="642">
        <f>'Section 14 data'!$D$29</f>
        <v>0.37362000000000001</v>
      </c>
      <c r="E13" s="198">
        <f>'Section 14 data'!$E$29</f>
        <v>37.61</v>
      </c>
      <c r="F13" s="643">
        <f t="shared" si="0"/>
        <v>0.37362000000000001</v>
      </c>
    </row>
    <row r="14" spans="2:6" ht="15" customHeight="1" x14ac:dyDescent="0.2">
      <c r="B14" s="94" t="s">
        <v>346</v>
      </c>
      <c r="C14" s="641">
        <f>'Section 14 data'!$C$30</f>
        <v>2.6199999999999999E-3</v>
      </c>
      <c r="D14" s="642">
        <f>'Section 14 data'!$D$30</f>
        <v>0.40276999999999996</v>
      </c>
      <c r="E14" s="198">
        <f>'Section 14 data'!$E$30</f>
        <v>36.17</v>
      </c>
      <c r="F14" s="643">
        <f t="shared" si="0"/>
        <v>0.40538999999999997</v>
      </c>
    </row>
    <row r="15" spans="2:6" ht="15" customHeight="1" x14ac:dyDescent="0.2">
      <c r="B15" s="94" t="s">
        <v>347</v>
      </c>
      <c r="C15" s="641">
        <f>'Section 14 data'!$C$31</f>
        <v>0</v>
      </c>
      <c r="D15" s="642">
        <f>'Section 14 data'!$D$31</f>
        <v>3.9750000000000001E-2</v>
      </c>
      <c r="E15" s="198">
        <f>'Section 14 data'!$E$31</f>
        <v>72.260000000000005</v>
      </c>
      <c r="F15" s="643">
        <f t="shared" si="0"/>
        <v>3.9750000000000001E-2</v>
      </c>
    </row>
    <row r="16" spans="2:6" ht="15" customHeight="1" x14ac:dyDescent="0.2">
      <c r="B16" s="94" t="s">
        <v>270</v>
      </c>
      <c r="C16" s="641">
        <f>'Section 14 data'!$C$32</f>
        <v>0</v>
      </c>
      <c r="D16" s="642">
        <f>'Section 14 data'!$D$32</f>
        <v>8.9760000000000006E-2</v>
      </c>
      <c r="E16" s="198">
        <f>'Section 14 data'!$E$32</f>
        <v>58.26</v>
      </c>
      <c r="F16" s="643">
        <f t="shared" si="0"/>
        <v>8.9760000000000006E-2</v>
      </c>
    </row>
    <row r="17" spans="2:6" ht="15" customHeight="1" x14ac:dyDescent="0.2">
      <c r="B17" s="97" t="s">
        <v>80</v>
      </c>
      <c r="C17" s="644">
        <f>'Section 14 data'!$C$8</f>
        <v>2.027E-2</v>
      </c>
      <c r="D17" s="644">
        <f>'Section 14 data'!$D$8</f>
        <v>1.6646300000000001</v>
      </c>
      <c r="E17" s="314">
        <f>'Section 14 data'!$E$8</f>
        <v>20.440000000000001</v>
      </c>
      <c r="F17" s="644">
        <f t="shared" si="0"/>
        <v>1.6849000000000001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4">
        <f>'Section 14 data'!$K$13</f>
        <v>0</v>
      </c>
      <c r="E8" s="198">
        <f>'Section 14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data'!$J$14</f>
        <v>6.9000000000000006E-2</v>
      </c>
      <c r="D9" s="634">
        <f>'Section 14 data'!$K$14</f>
        <v>9.8680000000000003</v>
      </c>
      <c r="E9" s="198">
        <f>'Section 14 data'!$L$14</f>
        <v>55.52</v>
      </c>
      <c r="F9" s="629">
        <f t="shared" ref="F9:F15" si="0">SUM(C9,D9)</f>
        <v>9.9370000000000012</v>
      </c>
    </row>
    <row r="10" spans="2:6" ht="15" customHeight="1" x14ac:dyDescent="0.2">
      <c r="B10" s="81" t="s">
        <v>336</v>
      </c>
      <c r="C10" s="67">
        <f>'Section 14 data'!$J$15</f>
        <v>6.7000000000000004E-2</v>
      </c>
      <c r="D10" s="634">
        <f>'Section 14 data'!$K$15</f>
        <v>72.067999999999998</v>
      </c>
      <c r="E10" s="198">
        <f>'Section 14 data'!$L$15</f>
        <v>46.195226456322722</v>
      </c>
      <c r="F10" s="629">
        <f t="shared" si="0"/>
        <v>72.134999999999991</v>
      </c>
    </row>
    <row r="11" spans="2:6" ht="15" customHeight="1" x14ac:dyDescent="0.2">
      <c r="B11" s="81" t="s">
        <v>337</v>
      </c>
      <c r="C11" s="67">
        <f>'Section 14 data'!$J$16</f>
        <v>0.23300000000000001</v>
      </c>
      <c r="D11" s="634">
        <f>'Section 14 data'!$K$16</f>
        <v>141.91999999999999</v>
      </c>
      <c r="E11" s="198">
        <f>'Section 14 data'!$L$16</f>
        <v>41.117766663190331</v>
      </c>
      <c r="F11" s="629">
        <f t="shared" si="0"/>
        <v>142.15299999999999</v>
      </c>
    </row>
    <row r="12" spans="2:6" ht="15" customHeight="1" x14ac:dyDescent="0.2">
      <c r="B12" s="81" t="s">
        <v>338</v>
      </c>
      <c r="C12" s="67">
        <f>'Section 14 data'!$J$17</f>
        <v>0.17699999999999999</v>
      </c>
      <c r="D12" s="634">
        <f>'Section 14 data'!$K$17</f>
        <v>59.024000000000001</v>
      </c>
      <c r="E12" s="198">
        <f>'Section 14 data'!$L$17</f>
        <v>53.04</v>
      </c>
      <c r="F12" s="629">
        <f t="shared" si="0"/>
        <v>59.201000000000001</v>
      </c>
    </row>
    <row r="13" spans="2:6" ht="15" customHeight="1" x14ac:dyDescent="0.2">
      <c r="B13" s="81" t="s">
        <v>339</v>
      </c>
      <c r="C13" s="67">
        <f>'Section 14 data'!$J$18</f>
        <v>0.33600000000000002</v>
      </c>
      <c r="D13" s="634">
        <f>'Section 14 data'!$K$18</f>
        <v>227.79900000000001</v>
      </c>
      <c r="E13" s="198">
        <f>'Section 14 data'!$L$18</f>
        <v>34.22</v>
      </c>
      <c r="F13" s="629">
        <f t="shared" si="0"/>
        <v>228.13500000000002</v>
      </c>
    </row>
    <row r="14" spans="2:6" ht="15" customHeight="1" x14ac:dyDescent="0.2">
      <c r="B14" s="81" t="s">
        <v>268</v>
      </c>
      <c r="C14" s="67">
        <f>'Section 14 data'!$J$19</f>
        <v>1.0129999999999999</v>
      </c>
      <c r="D14" s="634">
        <f>'Section 14 data'!$K$19</f>
        <v>24.032</v>
      </c>
      <c r="E14" s="198">
        <f>'Section 14 data'!$L$19</f>
        <v>89.029999999999987</v>
      </c>
      <c r="F14" s="629">
        <f t="shared" si="0"/>
        <v>25.045000000000002</v>
      </c>
    </row>
    <row r="15" spans="2:6" ht="15" customHeight="1" x14ac:dyDescent="0.2">
      <c r="B15" s="83" t="s">
        <v>80</v>
      </c>
      <c r="C15" s="635">
        <f>'Section 14 data'!$J$8</f>
        <v>1.897</v>
      </c>
      <c r="D15" s="635">
        <f>'Section 14 data'!$K$8</f>
        <v>534.71</v>
      </c>
      <c r="E15" s="314">
        <f>'Section 14 data'!$L$8</f>
        <v>21.51</v>
      </c>
      <c r="F15" s="636">
        <f t="shared" si="0"/>
        <v>536.60700000000008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0.13600000000000001</v>
      </c>
      <c r="D8" s="85">
        <f>'Section 14 data'!$K$24</f>
        <v>1.3140000000000001</v>
      </c>
      <c r="E8" s="198">
        <f>'Section 14 data'!$L$24</f>
        <v>58.23</v>
      </c>
      <c r="F8" s="629">
        <f>SUM(C8,D8)</f>
        <v>1.4500000000000002</v>
      </c>
    </row>
    <row r="9" spans="2:6" ht="15" customHeight="1" x14ac:dyDescent="0.2">
      <c r="B9" s="79" t="s">
        <v>341</v>
      </c>
      <c r="C9" s="67">
        <f>'Section 14 data'!$J$25</f>
        <v>1.4999999999999999E-2</v>
      </c>
      <c r="D9" s="85">
        <f>'Section 14 data'!$K$25</f>
        <v>7.835</v>
      </c>
      <c r="E9" s="198">
        <f>'Section 14 data'!$L$25</f>
        <v>58.67</v>
      </c>
      <c r="F9" s="629">
        <f t="shared" ref="F9:F17" si="0">SUM(C9,D9)</f>
        <v>7.85</v>
      </c>
    </row>
    <row r="10" spans="2:6" ht="15" customHeight="1" x14ac:dyDescent="0.2">
      <c r="B10" s="80" t="s">
        <v>342</v>
      </c>
      <c r="C10" s="67">
        <f>'Section 14 data'!$J$26</f>
        <v>0.39500000000000002</v>
      </c>
      <c r="D10" s="85">
        <f>'Section 14 data'!$K$26</f>
        <v>11.063000000000001</v>
      </c>
      <c r="E10" s="198">
        <f>'Section 14 data'!$L$26</f>
        <v>39.47</v>
      </c>
      <c r="F10" s="629">
        <f t="shared" si="0"/>
        <v>11.458</v>
      </c>
    </row>
    <row r="11" spans="2:6" ht="15" customHeight="1" x14ac:dyDescent="0.2">
      <c r="B11" s="78" t="s">
        <v>343</v>
      </c>
      <c r="C11" s="67">
        <f>'Section 14 data'!$J$27</f>
        <v>0.33600000000000002</v>
      </c>
      <c r="D11" s="85">
        <f>'Section 14 data'!$K$27</f>
        <v>8.6560000000000006</v>
      </c>
      <c r="E11" s="198">
        <f>'Section 14 data'!$L$27</f>
        <v>45.9</v>
      </c>
      <c r="F11" s="629">
        <f t="shared" si="0"/>
        <v>8.9920000000000009</v>
      </c>
    </row>
    <row r="12" spans="2:6" ht="15" customHeight="1" x14ac:dyDescent="0.2">
      <c r="B12" s="78" t="s">
        <v>344</v>
      </c>
      <c r="C12" s="67">
        <f>'Section 14 data'!$J$28</f>
        <v>0</v>
      </c>
      <c r="D12" s="85">
        <f>'Section 14 data'!$K$28</f>
        <v>56.375999999999998</v>
      </c>
      <c r="E12" s="198">
        <f>'Section 14 data'!$L$28</f>
        <v>48.96</v>
      </c>
      <c r="F12" s="629">
        <f t="shared" si="0"/>
        <v>56.375999999999998</v>
      </c>
    </row>
    <row r="13" spans="2:6" ht="15" customHeight="1" x14ac:dyDescent="0.2">
      <c r="B13" s="78" t="s">
        <v>345</v>
      </c>
      <c r="C13" s="67">
        <f>'Section 14 data'!$J$29</f>
        <v>0</v>
      </c>
      <c r="D13" s="85">
        <f>'Section 14 data'!$K$29</f>
        <v>150.05600000000001</v>
      </c>
      <c r="E13" s="198">
        <f>'Section 14 data'!$L$29</f>
        <v>37.06</v>
      </c>
      <c r="F13" s="629">
        <f t="shared" si="0"/>
        <v>150.05600000000001</v>
      </c>
    </row>
    <row r="14" spans="2:6" ht="15" customHeight="1" x14ac:dyDescent="0.2">
      <c r="B14" s="78" t="s">
        <v>346</v>
      </c>
      <c r="C14" s="67">
        <f>'Section 14 data'!$J$30</f>
        <v>1.0129999999999999</v>
      </c>
      <c r="D14" s="85">
        <f>'Section 14 data'!$K$30</f>
        <v>178.721</v>
      </c>
      <c r="E14" s="198">
        <f>'Section 14 data'!$L$30</f>
        <v>38.79</v>
      </c>
      <c r="F14" s="629">
        <f t="shared" si="0"/>
        <v>179.73400000000001</v>
      </c>
    </row>
    <row r="15" spans="2:6" ht="15" customHeight="1" x14ac:dyDescent="0.2">
      <c r="B15" s="78" t="s">
        <v>347</v>
      </c>
      <c r="C15" s="67">
        <f>'Section 14 data'!$J$31</f>
        <v>0</v>
      </c>
      <c r="D15" s="85">
        <f>'Section 14 data'!$K$31</f>
        <v>25.695</v>
      </c>
      <c r="E15" s="198">
        <f>'Section 14 data'!$L$31</f>
        <v>64.739999999999995</v>
      </c>
      <c r="F15" s="629">
        <f t="shared" si="0"/>
        <v>25.695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94.995000000000005</v>
      </c>
      <c r="E16" s="198">
        <f>'Section 14 data'!$L$32</f>
        <v>55.06</v>
      </c>
      <c r="F16" s="629">
        <f t="shared" si="0"/>
        <v>94.995000000000005</v>
      </c>
    </row>
    <row r="17" spans="2:6" ht="15" customHeight="1" x14ac:dyDescent="0.2">
      <c r="B17" s="86" t="s">
        <v>80</v>
      </c>
      <c r="C17" s="87">
        <f>'Section 14 data'!$J$8</f>
        <v>1.897</v>
      </c>
      <c r="D17" s="87">
        <f>'Section 14 data'!$K$8</f>
        <v>534.71</v>
      </c>
      <c r="E17" s="314">
        <f>'Section 14 data'!$L$8</f>
        <v>21.51</v>
      </c>
      <c r="F17" s="87">
        <f t="shared" si="0"/>
        <v>536.60700000000008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4">
        <f>'Section 14 data'!$R$13</f>
        <v>0</v>
      </c>
      <c r="E8" s="639">
        <f>'Section 14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data'!$Q$14</f>
        <v>14.599</v>
      </c>
      <c r="D9" s="634">
        <f>'Section 14 data'!$R$14</f>
        <v>446.37200000000001</v>
      </c>
      <c r="E9" s="639">
        <f>'Section 14 data'!$S$14</f>
        <v>49.25</v>
      </c>
      <c r="F9" s="629">
        <f t="shared" ref="F9:F15" si="0">SUM(C9,D9)</f>
        <v>460.971</v>
      </c>
    </row>
    <row r="10" spans="2:6" ht="15" customHeight="1" x14ac:dyDescent="0.2">
      <c r="B10" s="81" t="s">
        <v>336</v>
      </c>
      <c r="C10" s="67">
        <f>'Section 14 data'!$Q$15</f>
        <v>12.321</v>
      </c>
      <c r="D10" s="634">
        <f>'Section 14 data'!$R$15</f>
        <v>508.15300000000002</v>
      </c>
      <c r="E10" s="639">
        <f>'Section 14 data'!$S$15</f>
        <v>30.887629753142811</v>
      </c>
      <c r="F10" s="629">
        <f t="shared" si="0"/>
        <v>520.47400000000005</v>
      </c>
    </row>
    <row r="11" spans="2:6" ht="15" customHeight="1" x14ac:dyDescent="0.2">
      <c r="B11" s="81" t="s">
        <v>337</v>
      </c>
      <c r="C11" s="67">
        <f>'Section 14 data'!$Q$16</f>
        <v>3.8719999999999999</v>
      </c>
      <c r="D11" s="634">
        <f>'Section 14 data'!$R$16</f>
        <v>163.738</v>
      </c>
      <c r="E11" s="639">
        <f>'Section 14 data'!$S$16</f>
        <v>33.197071198787945</v>
      </c>
      <c r="F11" s="629">
        <f t="shared" si="0"/>
        <v>167.61</v>
      </c>
    </row>
    <row r="12" spans="2:6" ht="15" customHeight="1" x14ac:dyDescent="0.2">
      <c r="B12" s="81" t="s">
        <v>338</v>
      </c>
      <c r="C12" s="67">
        <f>'Section 14 data'!$Q$17</f>
        <v>2.0539999999999998</v>
      </c>
      <c r="D12" s="634">
        <f>'Section 14 data'!$R$17</f>
        <v>76.938000000000002</v>
      </c>
      <c r="E12" s="639">
        <f>'Section 14 data'!$S$17</f>
        <v>56.22</v>
      </c>
      <c r="F12" s="629">
        <f t="shared" si="0"/>
        <v>78.992000000000004</v>
      </c>
    </row>
    <row r="13" spans="2:6" ht="15" customHeight="1" x14ac:dyDescent="0.2">
      <c r="B13" s="81" t="s">
        <v>339</v>
      </c>
      <c r="C13" s="67">
        <f>'Section 14 data'!$Q$18</f>
        <v>2.7280000000000002</v>
      </c>
      <c r="D13" s="634">
        <f>'Section 14 data'!$R$18</f>
        <v>184.81399999999999</v>
      </c>
      <c r="E13" s="639">
        <f>'Section 14 data'!$S$18</f>
        <v>47.74</v>
      </c>
      <c r="F13" s="629">
        <f t="shared" si="0"/>
        <v>187.542</v>
      </c>
    </row>
    <row r="14" spans="2:6" ht="15" customHeight="1" x14ac:dyDescent="0.2">
      <c r="B14" s="81" t="s">
        <v>268</v>
      </c>
      <c r="C14" s="67">
        <f>'Section 14 data'!$Q$19</f>
        <v>1.1499999999999999</v>
      </c>
      <c r="D14" s="634">
        <f>'Section 14 data'!$R$19</f>
        <v>14.009</v>
      </c>
      <c r="E14" s="639">
        <f>'Section 14 data'!$S$19</f>
        <v>89.03</v>
      </c>
      <c r="F14" s="629">
        <f t="shared" si="0"/>
        <v>15.159000000000001</v>
      </c>
    </row>
    <row r="15" spans="2:6" ht="15" customHeight="1" x14ac:dyDescent="0.2">
      <c r="B15" s="83" t="s">
        <v>80</v>
      </c>
      <c r="C15" s="635">
        <f>'Section 14 data'!$Q$8</f>
        <v>36.723999999999997</v>
      </c>
      <c r="D15" s="635">
        <f>'Section 14 data'!$R$8</f>
        <v>1394.0229999999999</v>
      </c>
      <c r="E15" s="640">
        <f>'Section 14 data'!$S$8</f>
        <v>24.32</v>
      </c>
      <c r="F15" s="636">
        <f t="shared" si="0"/>
        <v>1430.7469999999998</v>
      </c>
    </row>
    <row r="17" spans="4:4" ht="15" customHeight="1" x14ac:dyDescent="0.2">
      <c r="D17" s="546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14 data'!$Q$24</f>
        <v>26.919</v>
      </c>
      <c r="D8" s="631">
        <f>'Section 14 data'!$R$24</f>
        <v>274.64499999999998</v>
      </c>
      <c r="E8" s="198">
        <f>'Section 14 data'!$S$24</f>
        <v>56.79</v>
      </c>
      <c r="F8" s="632">
        <f>SUM(C8,D8)</f>
        <v>301.56399999999996</v>
      </c>
    </row>
    <row r="9" spans="2:6" ht="15" customHeight="1" x14ac:dyDescent="0.2">
      <c r="B9" s="79" t="s">
        <v>341</v>
      </c>
      <c r="C9" s="630">
        <f>'Section 14 data'!$Q$25</f>
        <v>0.90400000000000003</v>
      </c>
      <c r="D9" s="631">
        <f>'Section 14 data'!$R$25</f>
        <v>405.31299999999999</v>
      </c>
      <c r="E9" s="198">
        <f>'Section 14 data'!$S$25</f>
        <v>47.4</v>
      </c>
      <c r="F9" s="632">
        <f t="shared" ref="F9:F17" si="0">SUM(C9,D9)</f>
        <v>406.21699999999998</v>
      </c>
    </row>
    <row r="10" spans="2:6" ht="15" customHeight="1" x14ac:dyDescent="0.2">
      <c r="B10" s="80" t="s">
        <v>342</v>
      </c>
      <c r="C10" s="630">
        <f>'Section 14 data'!$Q$26</f>
        <v>5.0220000000000002</v>
      </c>
      <c r="D10" s="631">
        <f>'Section 14 data'!$R$26</f>
        <v>191.577</v>
      </c>
      <c r="E10" s="198">
        <f>'Section 14 data'!$S$26</f>
        <v>36.76</v>
      </c>
      <c r="F10" s="632">
        <f t="shared" si="0"/>
        <v>196.59899999999999</v>
      </c>
    </row>
    <row r="11" spans="2:6" ht="15" customHeight="1" x14ac:dyDescent="0.2">
      <c r="B11" s="78" t="s">
        <v>343</v>
      </c>
      <c r="C11" s="630">
        <f>'Section 14 data'!$Q$27</f>
        <v>2.7280000000000002</v>
      </c>
      <c r="D11" s="631">
        <f>'Section 14 data'!$R$27</f>
        <v>59.322000000000003</v>
      </c>
      <c r="E11" s="198">
        <f>'Section 14 data'!$S$27</f>
        <v>50.5</v>
      </c>
      <c r="F11" s="632">
        <f t="shared" si="0"/>
        <v>62.050000000000004</v>
      </c>
    </row>
    <row r="12" spans="2:6" ht="15" customHeight="1" x14ac:dyDescent="0.2">
      <c r="B12" s="78" t="s">
        <v>344</v>
      </c>
      <c r="C12" s="630">
        <f>'Section 14 data'!$Q$28</f>
        <v>0</v>
      </c>
      <c r="D12" s="631">
        <f>'Section 14 data'!$R$28</f>
        <v>144.001</v>
      </c>
      <c r="E12" s="198">
        <f>'Section 14 data'!$S$28</f>
        <v>47.05</v>
      </c>
      <c r="F12" s="632">
        <f t="shared" si="0"/>
        <v>144.001</v>
      </c>
    </row>
    <row r="13" spans="2:6" ht="15" customHeight="1" x14ac:dyDescent="0.2">
      <c r="B13" s="78" t="s">
        <v>345</v>
      </c>
      <c r="C13" s="630">
        <f>'Section 14 data'!$Q$29</f>
        <v>0</v>
      </c>
      <c r="D13" s="631">
        <f>'Section 14 data'!$R$29</f>
        <v>186.95500000000001</v>
      </c>
      <c r="E13" s="198">
        <f>'Section 14 data'!$S$29</f>
        <v>41.56</v>
      </c>
      <c r="F13" s="632">
        <f t="shared" si="0"/>
        <v>186.95500000000001</v>
      </c>
    </row>
    <row r="14" spans="2:6" ht="15" customHeight="1" x14ac:dyDescent="0.2">
      <c r="B14" s="78" t="s">
        <v>346</v>
      </c>
      <c r="C14" s="630">
        <f>'Section 14 data'!$Q$30</f>
        <v>1.1499999999999999</v>
      </c>
      <c r="D14" s="631">
        <f>'Section 14 data'!$R$30</f>
        <v>113.744</v>
      </c>
      <c r="E14" s="198">
        <f>'Section 14 data'!$S$30</f>
        <v>39.840000000000003</v>
      </c>
      <c r="F14" s="632">
        <f t="shared" si="0"/>
        <v>114.89400000000001</v>
      </c>
    </row>
    <row r="15" spans="2:6" ht="15" customHeight="1" x14ac:dyDescent="0.2">
      <c r="B15" s="78" t="s">
        <v>347</v>
      </c>
      <c r="C15" s="630">
        <f>'Section 14 data'!$Q$31</f>
        <v>0</v>
      </c>
      <c r="D15" s="631">
        <f>'Section 14 data'!$R$31</f>
        <v>7.3620000000000001</v>
      </c>
      <c r="E15" s="198">
        <f>'Section 14 data'!$S$31</f>
        <v>64.19</v>
      </c>
      <c r="F15" s="632">
        <f t="shared" si="0"/>
        <v>7.3620000000000001</v>
      </c>
    </row>
    <row r="16" spans="2:6" ht="15" customHeight="1" x14ac:dyDescent="0.2">
      <c r="B16" s="78" t="s">
        <v>270</v>
      </c>
      <c r="C16" s="630">
        <f>'Section 14 data'!$Q$32</f>
        <v>0</v>
      </c>
      <c r="D16" s="631">
        <f>'Section 14 data'!$R$32</f>
        <v>11.105</v>
      </c>
      <c r="E16" s="198">
        <f>'Section 14 data'!$S$32</f>
        <v>54.17</v>
      </c>
      <c r="F16" s="632">
        <f t="shared" si="0"/>
        <v>11.105</v>
      </c>
    </row>
    <row r="17" spans="2:6" ht="15" customHeight="1" x14ac:dyDescent="0.2">
      <c r="B17" s="72" t="s">
        <v>80</v>
      </c>
      <c r="C17" s="87">
        <f>'Section 14 data'!$Q$8</f>
        <v>36.723999999999997</v>
      </c>
      <c r="D17" s="87">
        <f>'Section 14 data'!$R$8</f>
        <v>1394.0229999999999</v>
      </c>
      <c r="E17" s="314">
        <f>'Section 14 data'!$S$8</f>
        <v>24.32</v>
      </c>
      <c r="F17" s="87">
        <f t="shared" si="0"/>
        <v>1430.7469999999998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39" t="s">
        <v>376</v>
      </c>
      <c r="C5" s="907" t="s">
        <v>390</v>
      </c>
      <c r="D5" s="907"/>
      <c r="E5" s="907"/>
      <c r="F5" s="899"/>
      <c r="H5" s="839" t="s">
        <v>376</v>
      </c>
      <c r="I5" s="788" t="s">
        <v>274</v>
      </c>
      <c r="J5" s="858"/>
      <c r="K5" s="858"/>
      <c r="L5" s="787"/>
    </row>
    <row r="6" spans="2:12" ht="60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57">
        <f>'Section 14 data'!C8</f>
        <v>2.027E-2</v>
      </c>
      <c r="D9" s="57">
        <f>'Section 14 data'!D8</f>
        <v>1.6646300000000001</v>
      </c>
      <c r="E9" s="58">
        <f>'Section 14 data'!$E$8</f>
        <v>20.440000000000001</v>
      </c>
      <c r="F9" s="76">
        <f>SUM(C9,D9)</f>
        <v>1.6849000000000001</v>
      </c>
      <c r="G9" s="25"/>
      <c r="H9" s="28" t="str">
        <f>Index!$B$4</f>
        <v>Thames</v>
      </c>
      <c r="I9" s="59">
        <f>'Section 14 data'!$G$7</f>
        <v>73.585939999999994</v>
      </c>
      <c r="J9" s="60">
        <f>'Section 14 data'!$G$5</f>
        <v>88.609620000000007</v>
      </c>
      <c r="K9" s="43">
        <f>IF(I9=0,0,100*F9/I9)</f>
        <v>2.2897037124211503</v>
      </c>
      <c r="L9" s="61">
        <f>IF(J9=0,0,100*F9/J9)</f>
        <v>1.901486542883267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39" t="s">
        <v>376</v>
      </c>
      <c r="C5" s="907" t="s">
        <v>393</v>
      </c>
      <c r="D5" s="907"/>
      <c r="E5" s="907"/>
      <c r="F5" s="899"/>
      <c r="G5" s="25"/>
      <c r="H5" s="839" t="s">
        <v>376</v>
      </c>
      <c r="I5" s="788" t="s">
        <v>282</v>
      </c>
      <c r="J5" s="858"/>
      <c r="K5" s="858"/>
      <c r="L5" s="787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Thames</v>
      </c>
      <c r="C9" s="67">
        <f>'Section 14 data'!$J$8</f>
        <v>1.897</v>
      </c>
      <c r="D9" s="67">
        <f>'Section 14 data'!$K$8</f>
        <v>534.71</v>
      </c>
      <c r="E9" s="58">
        <f>'Section 14 data'!$L$8</f>
        <v>21.51</v>
      </c>
      <c r="F9" s="77">
        <f>SUM(C9,D9)</f>
        <v>536.60700000000008</v>
      </c>
      <c r="G9" s="25"/>
      <c r="H9" s="28" t="str">
        <f>Index!$B$4</f>
        <v>Thames</v>
      </c>
      <c r="I9" s="68">
        <f>'Section 14 data'!$N$7</f>
        <v>16691.351999999999</v>
      </c>
      <c r="J9" s="43">
        <f>'Section 14 data'!$N$5</f>
        <v>22055.275000000001</v>
      </c>
      <c r="K9" s="43">
        <f>IF(I9=0,0,100*F9/I9)</f>
        <v>3.2148803763769416</v>
      </c>
      <c r="L9" s="61">
        <f>IF(J9=0,0,100*F9/J9)</f>
        <v>2.4330097901749133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39" t="s">
        <v>380</v>
      </c>
      <c r="C5" s="907" t="s">
        <v>394</v>
      </c>
      <c r="D5" s="907"/>
      <c r="E5" s="907"/>
      <c r="F5" s="899"/>
      <c r="G5" s="25"/>
      <c r="H5" s="839" t="s">
        <v>380</v>
      </c>
      <c r="I5" s="788" t="s">
        <v>284</v>
      </c>
      <c r="J5" s="858"/>
      <c r="K5" s="858"/>
      <c r="L5" s="787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67">
        <f>'Section 14 data'!$Q$8</f>
        <v>36.723999999999997</v>
      </c>
      <c r="D9" s="67">
        <f>'Section 14 data'!$R$8</f>
        <v>1394.0229999999999</v>
      </c>
      <c r="E9" s="767">
        <f>'Section 14 data'!$S$8</f>
        <v>24.32</v>
      </c>
      <c r="F9" s="77">
        <f>SUM(C9,D9)</f>
        <v>1430.7469999999998</v>
      </c>
      <c r="G9" s="648"/>
      <c r="H9" s="649" t="str">
        <f>Index!$B$4</f>
        <v>Thames</v>
      </c>
      <c r="I9" s="68">
        <f>'Section 14 data'!$U$7</f>
        <v>82949.718999999997</v>
      </c>
      <c r="J9" s="43">
        <f>'Section 14 data'!$U$5</f>
        <v>94267.02</v>
      </c>
      <c r="K9" s="650">
        <f>IF(I9=0,0,100*F9/I9)</f>
        <v>1.7248364638824152</v>
      </c>
      <c r="L9" s="651">
        <f>IF(J9=0,0,100*F9/J9)</f>
        <v>1.517759869782666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15 data'!$C$13</f>
        <v>1.83E-3</v>
      </c>
      <c r="D8" s="646">
        <f>'Section 15 data'!$D$13</f>
        <v>8.3000000000000001E-4</v>
      </c>
      <c r="E8" s="198">
        <f>'Section 15 data'!$E$13</f>
        <v>73.260000000000005</v>
      </c>
      <c r="F8" s="647">
        <f>SUM(C8,D8)</f>
        <v>2.66E-3</v>
      </c>
    </row>
    <row r="9" spans="2:6" ht="15" customHeight="1" x14ac:dyDescent="0.2">
      <c r="B9" s="100" t="s">
        <v>335</v>
      </c>
      <c r="C9" s="645">
        <f>'Section 15 data'!$C$14</f>
        <v>5.4000000000000003E-3</v>
      </c>
      <c r="D9" s="646">
        <f>'Section 15 data'!$D$14</f>
        <v>8.4659999999999999E-2</v>
      </c>
      <c r="E9" s="198">
        <f>'Section 15 data'!$E$14</f>
        <v>88.02</v>
      </c>
      <c r="F9" s="647">
        <f t="shared" ref="F9:F15" si="0">SUM(C9,D9)</f>
        <v>9.0060000000000001E-2</v>
      </c>
    </row>
    <row r="10" spans="2:6" ht="15" customHeight="1" x14ac:dyDescent="0.2">
      <c r="B10" s="99" t="s">
        <v>336</v>
      </c>
      <c r="C10" s="645">
        <f>'Section 15 data'!$C$15</f>
        <v>1.5890000000000001E-2</v>
      </c>
      <c r="D10" s="646">
        <f>'Section 15 data'!$D$15</f>
        <v>0.80735000000000001</v>
      </c>
      <c r="E10" s="198">
        <f>'Section 15 data'!$E$15</f>
        <v>31.554691167538056</v>
      </c>
      <c r="F10" s="647">
        <f t="shared" si="0"/>
        <v>0.82323999999999997</v>
      </c>
    </row>
    <row r="11" spans="2:6" ht="15" customHeight="1" x14ac:dyDescent="0.2">
      <c r="B11" s="99" t="s">
        <v>337</v>
      </c>
      <c r="C11" s="645">
        <f>'Section 15 data'!$C$16</f>
        <v>5.6250000000000001E-2</v>
      </c>
      <c r="D11" s="646">
        <f>'Section 15 data'!$D$16</f>
        <v>1.4661599999999999</v>
      </c>
      <c r="E11" s="198">
        <f>'Section 15 data'!$E$16</f>
        <v>24.336840219892274</v>
      </c>
      <c r="F11" s="647">
        <f t="shared" si="0"/>
        <v>1.5224099999999998</v>
      </c>
    </row>
    <row r="12" spans="2:6" ht="15" customHeight="1" x14ac:dyDescent="0.2">
      <c r="B12" s="99" t="s">
        <v>338</v>
      </c>
      <c r="C12" s="645">
        <f>'Section 15 data'!$C$17</f>
        <v>1.4599999999999999E-3</v>
      </c>
      <c r="D12" s="646">
        <f>'Section 15 data'!$D$17</f>
        <v>0.14441999999999999</v>
      </c>
      <c r="E12" s="198">
        <f>'Section 15 data'!$E$17</f>
        <v>42.82</v>
      </c>
      <c r="F12" s="647">
        <f t="shared" si="0"/>
        <v>0.14587999999999998</v>
      </c>
    </row>
    <row r="13" spans="2:6" ht="15" customHeight="1" x14ac:dyDescent="0.2">
      <c r="B13" s="99" t="s">
        <v>339</v>
      </c>
      <c r="C13" s="645">
        <f>'Section 15 data'!$C$18</f>
        <v>3.4000000000000002E-4</v>
      </c>
      <c r="D13" s="646">
        <f>'Section 15 data'!$D$18</f>
        <v>0</v>
      </c>
      <c r="E13" s="198">
        <f>'Section 15 data'!$E$18</f>
        <v>0</v>
      </c>
      <c r="F13" s="647">
        <f t="shared" si="0"/>
        <v>3.4000000000000002E-4</v>
      </c>
    </row>
    <row r="14" spans="2:6" ht="15" customHeight="1" x14ac:dyDescent="0.2">
      <c r="B14" s="99" t="s">
        <v>268</v>
      </c>
      <c r="C14" s="645">
        <f>'Section 15 data'!$C$19</f>
        <v>0</v>
      </c>
      <c r="D14" s="646">
        <f>'Section 15 data'!$D$19</f>
        <v>0</v>
      </c>
      <c r="E14" s="198">
        <f>'Section 15 data'!$E$19</f>
        <v>0</v>
      </c>
      <c r="F14" s="647">
        <f t="shared" si="0"/>
        <v>0</v>
      </c>
    </row>
    <row r="15" spans="2:6" ht="15" customHeight="1" x14ac:dyDescent="0.2">
      <c r="B15" s="101" t="s">
        <v>80</v>
      </c>
      <c r="C15" s="102">
        <f>'Section 15 data'!$C$8</f>
        <v>8.1170000000000006E-2</v>
      </c>
      <c r="D15" s="102">
        <f>'Section 15 data'!$D$8</f>
        <v>2.5034200000000002</v>
      </c>
      <c r="E15" s="314">
        <f>'Section 15 data'!$E$8</f>
        <v>16.96</v>
      </c>
      <c r="F15" s="102">
        <f t="shared" si="0"/>
        <v>2.5845900000000004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0" t="s">
        <v>642</v>
      </c>
      <c r="C3" s="801"/>
      <c r="D3" s="801"/>
      <c r="E3" s="801"/>
      <c r="F3" s="801"/>
      <c r="G3" s="801"/>
      <c r="I3" s="800" t="s">
        <v>644</v>
      </c>
      <c r="J3" s="801"/>
      <c r="K3" s="801"/>
      <c r="L3" s="801"/>
      <c r="M3" s="801"/>
      <c r="N3" s="801"/>
      <c r="P3" s="800" t="s">
        <v>643</v>
      </c>
      <c r="Q3" s="801"/>
      <c r="R3" s="801"/>
      <c r="S3" s="801"/>
      <c r="T3" s="801"/>
      <c r="U3" s="801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487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487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487</v>
      </c>
    </row>
    <row r="5" spans="2:21" x14ac:dyDescent="0.2">
      <c r="B5" s="340" t="s">
        <v>106</v>
      </c>
      <c r="C5" s="341">
        <v>2.5629</v>
      </c>
      <c r="D5" s="341">
        <v>86.046720000000008</v>
      </c>
      <c r="E5" s="458">
        <v>0.94</v>
      </c>
      <c r="F5" s="461">
        <f>D5*E5/100</f>
        <v>0.80883916800000011</v>
      </c>
      <c r="G5" s="462">
        <f>C5+D5</f>
        <v>88.609620000000007</v>
      </c>
      <c r="I5" s="340" t="s">
        <v>106</v>
      </c>
      <c r="J5" s="341">
        <v>493.28500000000003</v>
      </c>
      <c r="K5" s="341">
        <v>21561.99</v>
      </c>
      <c r="L5" s="458">
        <v>3.33</v>
      </c>
      <c r="M5" s="461">
        <f>K5*L5/100</f>
        <v>718.01426700000013</v>
      </c>
      <c r="N5" s="462">
        <f>J5+K5</f>
        <v>22055.275000000001</v>
      </c>
      <c r="P5" s="340" t="s">
        <v>106</v>
      </c>
      <c r="Q5" s="341">
        <v>2485.41</v>
      </c>
      <c r="R5" s="341">
        <v>91781.61</v>
      </c>
      <c r="S5" s="458">
        <v>3.58</v>
      </c>
      <c r="T5" s="461">
        <f>R5*S5/100</f>
        <v>3285.7816379999999</v>
      </c>
      <c r="U5" s="462">
        <f>Q5+R5</f>
        <v>94267.02</v>
      </c>
    </row>
    <row r="6" spans="2:21" x14ac:dyDescent="0.2">
      <c r="B6" s="342" t="s">
        <v>92</v>
      </c>
      <c r="C6" s="339">
        <v>1.1405399999999999</v>
      </c>
      <c r="D6" s="339">
        <v>14.0055</v>
      </c>
      <c r="E6" s="459">
        <v>5.93</v>
      </c>
      <c r="F6" s="463">
        <f>D6*E6/100</f>
        <v>0.83052614999999985</v>
      </c>
      <c r="G6" s="464">
        <f>C6+D6</f>
        <v>15.146039999999999</v>
      </c>
      <c r="I6" s="342" t="s">
        <v>92</v>
      </c>
      <c r="J6" s="339">
        <v>273.46699999999998</v>
      </c>
      <c r="K6" s="339">
        <v>5134.9880000000003</v>
      </c>
      <c r="L6" s="459">
        <v>7</v>
      </c>
      <c r="M6" s="463">
        <f>K6*L6/100</f>
        <v>359.44916000000006</v>
      </c>
      <c r="N6" s="464">
        <f>J6+K6</f>
        <v>5408.4549999999999</v>
      </c>
      <c r="P6" s="342" t="s">
        <v>92</v>
      </c>
      <c r="Q6" s="339">
        <v>825.09900000000005</v>
      </c>
      <c r="R6" s="339">
        <v>10385.531999999999</v>
      </c>
      <c r="S6" s="459">
        <v>10.029999999999999</v>
      </c>
      <c r="T6" s="463">
        <f>R6*S6/100</f>
        <v>1041.6688595999999</v>
      </c>
      <c r="U6" s="464">
        <f>Q6+R6</f>
        <v>11210.630999999999</v>
      </c>
    </row>
    <row r="7" spans="2:21" x14ac:dyDescent="0.2">
      <c r="B7" s="343" t="s">
        <v>105</v>
      </c>
      <c r="C7" s="339">
        <v>1.42235</v>
      </c>
      <c r="D7" s="339">
        <v>72.163589999999999</v>
      </c>
      <c r="E7" s="459">
        <v>1.51</v>
      </c>
      <c r="F7" s="463">
        <f>D7*E7/100</f>
        <v>1.0896702089999999</v>
      </c>
      <c r="G7" s="464">
        <f>C7+D7</f>
        <v>73.585939999999994</v>
      </c>
      <c r="I7" s="343" t="s">
        <v>105</v>
      </c>
      <c r="J7" s="339">
        <v>219.81800000000001</v>
      </c>
      <c r="K7" s="339">
        <v>16471.534</v>
      </c>
      <c r="L7" s="459">
        <v>3.95</v>
      </c>
      <c r="M7" s="463">
        <f>K7*L7/100</f>
        <v>650.62559299999998</v>
      </c>
      <c r="N7" s="464">
        <f>J7+K7</f>
        <v>16691.351999999999</v>
      </c>
      <c r="P7" s="343" t="s">
        <v>105</v>
      </c>
      <c r="Q7" s="339">
        <v>1660.3109999999999</v>
      </c>
      <c r="R7" s="339">
        <v>81289.407999999996</v>
      </c>
      <c r="S7" s="459">
        <v>3.99</v>
      </c>
      <c r="T7" s="463">
        <f>R7*S7/100</f>
        <v>3243.4473791999999</v>
      </c>
      <c r="U7" s="464">
        <f>Q7+R7</f>
        <v>82949.718999999997</v>
      </c>
    </row>
    <row r="8" spans="2:21" ht="13.5" thickBot="1" x14ac:dyDescent="0.25">
      <c r="B8" s="344" t="s">
        <v>94</v>
      </c>
      <c r="C8" s="345">
        <v>0.44812000000000002</v>
      </c>
      <c r="D8" s="345">
        <v>11.128360000000001</v>
      </c>
      <c r="E8" s="460">
        <v>7.67</v>
      </c>
      <c r="F8" s="465">
        <f>D8*E8/100</f>
        <v>0.85354521200000011</v>
      </c>
      <c r="G8" s="466">
        <f>C8+D8</f>
        <v>11.57648</v>
      </c>
      <c r="I8" s="344" t="s">
        <v>94</v>
      </c>
      <c r="J8" s="345">
        <v>83.831000000000003</v>
      </c>
      <c r="K8" s="345">
        <v>3949.58</v>
      </c>
      <c r="L8" s="460">
        <v>10.29</v>
      </c>
      <c r="M8" s="465">
        <f>K8*L8/100</f>
        <v>406.41178199999996</v>
      </c>
      <c r="N8" s="466">
        <f>J8+K8</f>
        <v>4033.4110000000001</v>
      </c>
      <c r="P8" s="344" t="s">
        <v>94</v>
      </c>
      <c r="Q8" s="345">
        <v>357.8</v>
      </c>
      <c r="R8" s="345">
        <v>7248.0349999999999</v>
      </c>
      <c r="S8" s="460">
        <v>13.23</v>
      </c>
      <c r="T8" s="465">
        <f>R8*S8/100</f>
        <v>958.91503049999994</v>
      </c>
      <c r="U8" s="466">
        <f>Q8+R8</f>
        <v>7605.835</v>
      </c>
    </row>
    <row r="11" spans="2:21" ht="38.25" customHeight="1" x14ac:dyDescent="0.2">
      <c r="B11" s="800" t="s">
        <v>659</v>
      </c>
      <c r="C11" s="801"/>
      <c r="D11" s="801"/>
      <c r="E11" s="801"/>
      <c r="F11" s="801"/>
      <c r="G11" s="801"/>
      <c r="I11" s="800" t="s">
        <v>660</v>
      </c>
      <c r="J11" s="801"/>
      <c r="K11" s="801"/>
      <c r="L11" s="801"/>
      <c r="M11" s="801"/>
      <c r="N11" s="801"/>
      <c r="P11" s="800" t="s">
        <v>661</v>
      </c>
      <c r="Q11" s="801"/>
      <c r="R11" s="801"/>
      <c r="S11" s="801"/>
      <c r="T11" s="801"/>
      <c r="U11" s="801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487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487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487</v>
      </c>
    </row>
    <row r="13" spans="2:21" x14ac:dyDescent="0.2">
      <c r="B13" s="340" t="s">
        <v>119</v>
      </c>
      <c r="C13" s="341">
        <v>1.093E-2</v>
      </c>
      <c r="D13" s="341">
        <v>0.52970000000000006</v>
      </c>
      <c r="E13" s="458">
        <v>29.67</v>
      </c>
      <c r="F13" s="461">
        <f t="shared" ref="F13:F19" si="0">D13*E13/100</f>
        <v>0.15716199000000003</v>
      </c>
      <c r="G13" s="462">
        <f t="shared" ref="G13:G19" si="1">C13+D13</f>
        <v>0.54063000000000005</v>
      </c>
      <c r="I13" s="340" t="s">
        <v>119</v>
      </c>
      <c r="J13" s="341">
        <v>0</v>
      </c>
      <c r="K13" s="341">
        <v>2.5449999999999999</v>
      </c>
      <c r="L13" s="458">
        <v>77.37</v>
      </c>
      <c r="M13" s="461">
        <f t="shared" ref="M13:M19" si="2">K13*L13/100</f>
        <v>1.9690665000000001</v>
      </c>
      <c r="N13" s="462">
        <f t="shared" ref="N13:N19" si="3">J13+K13</f>
        <v>2.5449999999999999</v>
      </c>
      <c r="P13" s="340" t="s">
        <v>119</v>
      </c>
      <c r="Q13" s="341">
        <v>0</v>
      </c>
      <c r="R13" s="341">
        <v>57.076000000000001</v>
      </c>
      <c r="S13" s="458">
        <v>74.19</v>
      </c>
      <c r="T13" s="461">
        <f t="shared" ref="T13:T19" si="4">R13*S13/100</f>
        <v>42.344684399999998</v>
      </c>
      <c r="U13" s="462">
        <f t="shared" ref="U13:U19" si="5">Q13+R13</f>
        <v>57.076000000000001</v>
      </c>
    </row>
    <row r="14" spans="2:21" x14ac:dyDescent="0.2">
      <c r="B14" s="342" t="s">
        <v>120</v>
      </c>
      <c r="C14" s="339">
        <v>5.7000000000000002E-3</v>
      </c>
      <c r="D14" s="339">
        <v>0.66054000000000002</v>
      </c>
      <c r="E14" s="459">
        <v>23.04</v>
      </c>
      <c r="F14" s="463">
        <f t="shared" si="0"/>
        <v>0.15218841599999999</v>
      </c>
      <c r="G14" s="464">
        <f t="shared" si="1"/>
        <v>0.66624000000000005</v>
      </c>
      <c r="I14" s="342" t="s">
        <v>120</v>
      </c>
      <c r="J14" s="339">
        <v>0.11799999999999999</v>
      </c>
      <c r="K14" s="339">
        <v>35.548000000000002</v>
      </c>
      <c r="L14" s="459">
        <v>28.72</v>
      </c>
      <c r="M14" s="463">
        <f t="shared" si="2"/>
        <v>10.209385600000001</v>
      </c>
      <c r="N14" s="464">
        <f t="shared" si="3"/>
        <v>35.666000000000004</v>
      </c>
      <c r="P14" s="342" t="s">
        <v>120</v>
      </c>
      <c r="Q14" s="339">
        <v>20.042999999999999</v>
      </c>
      <c r="R14" s="339">
        <v>1957.4110000000001</v>
      </c>
      <c r="S14" s="459">
        <v>25.35</v>
      </c>
      <c r="T14" s="463">
        <f t="shared" si="4"/>
        <v>496.20368850000006</v>
      </c>
      <c r="U14" s="464">
        <f t="shared" si="5"/>
        <v>1977.454</v>
      </c>
    </row>
    <row r="15" spans="2:21" x14ac:dyDescent="0.2">
      <c r="B15" s="343" t="s">
        <v>121</v>
      </c>
      <c r="C15" s="339">
        <v>1.6879999999999999E-2</v>
      </c>
      <c r="D15" s="339">
        <v>1.47271</v>
      </c>
      <c r="E15" s="459">
        <v>17.959259998310863</v>
      </c>
      <c r="F15" s="463">
        <f t="shared" si="0"/>
        <v>0.26448781792112386</v>
      </c>
      <c r="G15" s="464">
        <f t="shared" si="1"/>
        <v>1.48959</v>
      </c>
      <c r="I15" s="343" t="s">
        <v>121</v>
      </c>
      <c r="J15" s="339">
        <v>0.56399999999999995</v>
      </c>
      <c r="K15" s="339">
        <v>224.55</v>
      </c>
      <c r="L15" s="459">
        <v>30.932213752483094</v>
      </c>
      <c r="M15" s="463">
        <f t="shared" si="2"/>
        <v>69.458285981200788</v>
      </c>
      <c r="N15" s="464">
        <f t="shared" si="3"/>
        <v>225.114</v>
      </c>
      <c r="P15" s="343" t="s">
        <v>121</v>
      </c>
      <c r="Q15" s="339">
        <v>61.646000000000001</v>
      </c>
      <c r="R15" s="339">
        <v>2209.4409999999998</v>
      </c>
      <c r="S15" s="459">
        <v>31.724386329178156</v>
      </c>
      <c r="T15" s="463">
        <f t="shared" si="4"/>
        <v>700.9315985552571</v>
      </c>
      <c r="U15" s="464">
        <f t="shared" si="5"/>
        <v>2271.087</v>
      </c>
    </row>
    <row r="16" spans="2:21" x14ac:dyDescent="0.2">
      <c r="B16" s="343" t="s">
        <v>122</v>
      </c>
      <c r="C16" s="339">
        <v>9.6860000000000002E-2</v>
      </c>
      <c r="D16" s="339">
        <v>1.1687000000000001</v>
      </c>
      <c r="E16" s="459">
        <v>25.562911355288676</v>
      </c>
      <c r="F16" s="463">
        <f t="shared" si="0"/>
        <v>0.29875374500925878</v>
      </c>
      <c r="G16" s="464">
        <f t="shared" si="1"/>
        <v>1.26556</v>
      </c>
      <c r="I16" s="343" t="s">
        <v>122</v>
      </c>
      <c r="J16" s="339">
        <v>11.629</v>
      </c>
      <c r="K16" s="339">
        <v>426.20800000000003</v>
      </c>
      <c r="L16" s="459">
        <v>39.910576972588558</v>
      </c>
      <c r="M16" s="463">
        <f t="shared" si="2"/>
        <v>170.10207190333026</v>
      </c>
      <c r="N16" s="464">
        <f t="shared" si="3"/>
        <v>437.83700000000005</v>
      </c>
      <c r="P16" s="343" t="s">
        <v>122</v>
      </c>
      <c r="Q16" s="339">
        <v>83.683999999999997</v>
      </c>
      <c r="R16" s="339">
        <v>802.471</v>
      </c>
      <c r="S16" s="459">
        <v>31.100492807453328</v>
      </c>
      <c r="T16" s="463">
        <f t="shared" si="4"/>
        <v>249.5724356368988</v>
      </c>
      <c r="U16" s="464">
        <f t="shared" si="5"/>
        <v>886.15499999999997</v>
      </c>
    </row>
    <row r="17" spans="2:21" x14ac:dyDescent="0.2">
      <c r="B17" s="343" t="s">
        <v>123</v>
      </c>
      <c r="C17" s="339">
        <v>4.9299999999999997E-2</v>
      </c>
      <c r="D17" s="339">
        <v>2.3808400000000001</v>
      </c>
      <c r="E17" s="459">
        <v>15.81</v>
      </c>
      <c r="F17" s="463">
        <f t="shared" si="0"/>
        <v>0.37641080399999999</v>
      </c>
      <c r="G17" s="464">
        <f t="shared" si="1"/>
        <v>2.4301400000000002</v>
      </c>
      <c r="I17" s="343" t="s">
        <v>123</v>
      </c>
      <c r="J17" s="339">
        <v>8.94</v>
      </c>
      <c r="K17" s="339">
        <v>975.51199999999994</v>
      </c>
      <c r="L17" s="459">
        <v>18.170000000000002</v>
      </c>
      <c r="M17" s="463">
        <f t="shared" si="2"/>
        <v>177.2505304</v>
      </c>
      <c r="N17" s="464">
        <f t="shared" si="3"/>
        <v>984.452</v>
      </c>
      <c r="P17" s="343" t="s">
        <v>123</v>
      </c>
      <c r="Q17" s="339">
        <v>52.767000000000003</v>
      </c>
      <c r="R17" s="339">
        <v>997.59199999999998</v>
      </c>
      <c r="S17" s="459">
        <v>23.47</v>
      </c>
      <c r="T17" s="463">
        <f t="shared" si="4"/>
        <v>234.13484239999997</v>
      </c>
      <c r="U17" s="464">
        <f t="shared" si="5"/>
        <v>1050.3589999999999</v>
      </c>
    </row>
    <row r="18" spans="2:21" x14ac:dyDescent="0.2">
      <c r="B18" s="343" t="s">
        <v>124</v>
      </c>
      <c r="C18" s="339">
        <v>0.15965000000000001</v>
      </c>
      <c r="D18" s="339">
        <v>3.1225200000000002</v>
      </c>
      <c r="E18" s="459">
        <v>17.600000000000001</v>
      </c>
      <c r="F18" s="463">
        <f t="shared" si="0"/>
        <v>0.54956352000000008</v>
      </c>
      <c r="G18" s="464">
        <f t="shared" si="1"/>
        <v>3.2821700000000003</v>
      </c>
      <c r="I18" s="343" t="s">
        <v>124</v>
      </c>
      <c r="J18" s="339">
        <v>29.504000000000001</v>
      </c>
      <c r="K18" s="339">
        <v>1204.6610000000001</v>
      </c>
      <c r="L18" s="459">
        <v>19.989999999999998</v>
      </c>
      <c r="M18" s="463">
        <f t="shared" si="2"/>
        <v>240.81173390000001</v>
      </c>
      <c r="N18" s="464">
        <f t="shared" si="3"/>
        <v>1234.165</v>
      </c>
      <c r="P18" s="343" t="s">
        <v>124</v>
      </c>
      <c r="Q18" s="339">
        <v>72.433000000000007</v>
      </c>
      <c r="R18" s="339">
        <v>829.10199999999998</v>
      </c>
      <c r="S18" s="459">
        <v>19.45</v>
      </c>
      <c r="T18" s="463">
        <f t="shared" si="4"/>
        <v>161.26033899999999</v>
      </c>
      <c r="U18" s="464">
        <f t="shared" si="5"/>
        <v>901.53499999999997</v>
      </c>
    </row>
    <row r="19" spans="2:21" ht="13.5" thickBot="1" x14ac:dyDescent="0.25">
      <c r="B19" s="344" t="s">
        <v>125</v>
      </c>
      <c r="C19" s="345">
        <v>0.10881</v>
      </c>
      <c r="D19" s="345">
        <v>1.7933600000000001</v>
      </c>
      <c r="E19" s="460">
        <v>19.142372291529949</v>
      </c>
      <c r="F19" s="465">
        <f t="shared" si="0"/>
        <v>0.34329164772738152</v>
      </c>
      <c r="G19" s="466">
        <f t="shared" si="1"/>
        <v>1.9021700000000001</v>
      </c>
      <c r="I19" s="344" t="s">
        <v>125</v>
      </c>
      <c r="J19" s="345">
        <v>33.076000000000001</v>
      </c>
      <c r="K19" s="345">
        <v>1080.5550000000001</v>
      </c>
      <c r="L19" s="460">
        <v>22.326134005546713</v>
      </c>
      <c r="M19" s="465">
        <f t="shared" si="2"/>
        <v>241.2461573036353</v>
      </c>
      <c r="N19" s="466">
        <f t="shared" si="3"/>
        <v>1113.6310000000001</v>
      </c>
      <c r="P19" s="344" t="s">
        <v>125</v>
      </c>
      <c r="Q19" s="345">
        <v>67.227000000000004</v>
      </c>
      <c r="R19" s="345">
        <v>394.94099999999997</v>
      </c>
      <c r="S19" s="460">
        <v>18.444860959313818</v>
      </c>
      <c r="T19" s="465">
        <f t="shared" si="4"/>
        <v>72.846318321323579</v>
      </c>
      <c r="U19" s="466">
        <f t="shared" si="5"/>
        <v>462.16800000000001</v>
      </c>
    </row>
    <row r="22" spans="2:21" ht="38.25" customHeight="1" x14ac:dyDescent="0.2">
      <c r="B22" s="800" t="s">
        <v>662</v>
      </c>
      <c r="C22" s="801"/>
      <c r="D22" s="801"/>
      <c r="E22" s="801"/>
      <c r="F22" s="801"/>
      <c r="G22" s="801"/>
      <c r="I22" s="800" t="s">
        <v>663</v>
      </c>
      <c r="J22" s="801"/>
      <c r="K22" s="801"/>
      <c r="L22" s="801"/>
      <c r="M22" s="801"/>
      <c r="N22" s="801"/>
      <c r="P22" s="800" t="s">
        <v>664</v>
      </c>
      <c r="Q22" s="801"/>
      <c r="R22" s="801"/>
      <c r="S22" s="801"/>
      <c r="T22" s="801"/>
      <c r="U22" s="801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487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487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487</v>
      </c>
    </row>
    <row r="24" spans="2:21" x14ac:dyDescent="0.2">
      <c r="B24" s="340" t="s">
        <v>127</v>
      </c>
      <c r="C24" s="341">
        <v>1.5089999999999999E-2</v>
      </c>
      <c r="D24" s="341">
        <v>0.76473000000000002</v>
      </c>
      <c r="E24" s="458">
        <v>23.48</v>
      </c>
      <c r="F24" s="461">
        <f t="shared" ref="F24:F32" si="6">D24*E24/100</f>
        <v>0.17955860400000001</v>
      </c>
      <c r="G24" s="462">
        <f t="shared" ref="G24:G32" si="7">C24+D24</f>
        <v>0.77982000000000007</v>
      </c>
      <c r="I24" s="340" t="s">
        <v>127</v>
      </c>
      <c r="J24" s="341">
        <v>0.112</v>
      </c>
      <c r="K24" s="341">
        <v>6.9649999999999999</v>
      </c>
      <c r="L24" s="458">
        <v>47.25</v>
      </c>
      <c r="M24" s="461">
        <f t="shared" ref="M24:M32" si="8">K24*L24/100</f>
        <v>3.2909625</v>
      </c>
      <c r="N24" s="462">
        <f t="shared" ref="N24:N32" si="9">J24+K24</f>
        <v>7.077</v>
      </c>
      <c r="P24" s="340" t="s">
        <v>127</v>
      </c>
      <c r="Q24" s="341">
        <v>17.538</v>
      </c>
      <c r="R24" s="341">
        <v>1023.588</v>
      </c>
      <c r="S24" s="458">
        <v>37.85</v>
      </c>
      <c r="T24" s="461">
        <f t="shared" ref="T24:T32" si="10">R24*S24/100</f>
        <v>387.42805800000002</v>
      </c>
      <c r="U24" s="462">
        <f t="shared" ref="U24:U32" si="11">Q24+R24</f>
        <v>1041.126</v>
      </c>
    </row>
    <row r="25" spans="2:21" x14ac:dyDescent="0.2">
      <c r="B25" s="342" t="s">
        <v>128</v>
      </c>
      <c r="C25" s="339">
        <v>1.789E-2</v>
      </c>
      <c r="D25" s="339">
        <v>0.66034000000000004</v>
      </c>
      <c r="E25" s="459">
        <v>27.82</v>
      </c>
      <c r="F25" s="463">
        <f t="shared" si="6"/>
        <v>0.183706588</v>
      </c>
      <c r="G25" s="464">
        <f t="shared" si="7"/>
        <v>0.67823</v>
      </c>
      <c r="I25" s="342" t="s">
        <v>128</v>
      </c>
      <c r="J25" s="339">
        <v>0.56699999999999995</v>
      </c>
      <c r="K25" s="339">
        <v>33.366999999999997</v>
      </c>
      <c r="L25" s="459">
        <v>29.78</v>
      </c>
      <c r="M25" s="463">
        <f t="shared" si="8"/>
        <v>9.9366926000000007</v>
      </c>
      <c r="N25" s="464">
        <f t="shared" si="9"/>
        <v>33.933999999999997</v>
      </c>
      <c r="P25" s="342" t="s">
        <v>128</v>
      </c>
      <c r="Q25" s="339">
        <v>64.584000000000003</v>
      </c>
      <c r="R25" s="339">
        <v>2102.348</v>
      </c>
      <c r="S25" s="459">
        <v>35.5</v>
      </c>
      <c r="T25" s="463">
        <f t="shared" si="10"/>
        <v>746.33353999999997</v>
      </c>
      <c r="U25" s="464">
        <f t="shared" si="11"/>
        <v>2166.9319999999998</v>
      </c>
    </row>
    <row r="26" spans="2:21" x14ac:dyDescent="0.2">
      <c r="B26" s="342" t="s">
        <v>129</v>
      </c>
      <c r="C26" s="339">
        <v>7.6900000000000007E-3</v>
      </c>
      <c r="D26" s="339">
        <v>0.78095000000000003</v>
      </c>
      <c r="E26" s="459">
        <v>24.15</v>
      </c>
      <c r="F26" s="463">
        <f t="shared" si="6"/>
        <v>0.18859942499999999</v>
      </c>
      <c r="G26" s="464">
        <f t="shared" si="7"/>
        <v>0.78864000000000001</v>
      </c>
      <c r="I26" s="342" t="s">
        <v>129</v>
      </c>
      <c r="J26" s="339">
        <v>1.1060000000000001</v>
      </c>
      <c r="K26" s="339">
        <v>67.933999999999997</v>
      </c>
      <c r="L26" s="459">
        <v>33.43</v>
      </c>
      <c r="M26" s="463">
        <f t="shared" si="8"/>
        <v>22.710336199999997</v>
      </c>
      <c r="N26" s="464">
        <f t="shared" si="9"/>
        <v>69.039999999999992</v>
      </c>
      <c r="P26" s="342" t="s">
        <v>129</v>
      </c>
      <c r="Q26" s="339">
        <v>19.184999999999999</v>
      </c>
      <c r="R26" s="339">
        <v>1044.01</v>
      </c>
      <c r="S26" s="459">
        <v>25.67</v>
      </c>
      <c r="T26" s="463">
        <f t="shared" si="10"/>
        <v>267.997367</v>
      </c>
      <c r="U26" s="464">
        <f t="shared" si="11"/>
        <v>1063.1949999999999</v>
      </c>
    </row>
    <row r="27" spans="2:21" x14ac:dyDescent="0.2">
      <c r="B27" s="342" t="s">
        <v>130</v>
      </c>
      <c r="C27" s="339">
        <v>0.10523</v>
      </c>
      <c r="D27" s="339">
        <v>0.59675</v>
      </c>
      <c r="E27" s="459">
        <v>28.63</v>
      </c>
      <c r="F27" s="463">
        <f t="shared" si="6"/>
        <v>0.170849525</v>
      </c>
      <c r="G27" s="464">
        <f t="shared" si="7"/>
        <v>0.70198000000000005</v>
      </c>
      <c r="I27" s="342" t="s">
        <v>130</v>
      </c>
      <c r="J27" s="339">
        <v>15.747</v>
      </c>
      <c r="K27" s="339">
        <v>123.79900000000001</v>
      </c>
      <c r="L27" s="459">
        <v>44.82</v>
      </c>
      <c r="M27" s="463">
        <f t="shared" si="8"/>
        <v>55.486711800000002</v>
      </c>
      <c r="N27" s="464">
        <f t="shared" si="9"/>
        <v>139.54599999999999</v>
      </c>
      <c r="P27" s="342" t="s">
        <v>130</v>
      </c>
      <c r="Q27" s="339">
        <v>122.96</v>
      </c>
      <c r="R27" s="339">
        <v>581.77499999999998</v>
      </c>
      <c r="S27" s="459">
        <v>38.909999999999997</v>
      </c>
      <c r="T27" s="463">
        <f t="shared" si="10"/>
        <v>226.3686525</v>
      </c>
      <c r="U27" s="464">
        <f t="shared" si="11"/>
        <v>704.73500000000001</v>
      </c>
    </row>
    <row r="28" spans="2:21" x14ac:dyDescent="0.2">
      <c r="B28" s="342" t="s">
        <v>131</v>
      </c>
      <c r="C28" s="339">
        <v>0.17227000000000001</v>
      </c>
      <c r="D28" s="339">
        <v>1.5672699999999999</v>
      </c>
      <c r="E28" s="459">
        <v>18.329999999999998</v>
      </c>
      <c r="F28" s="463">
        <f t="shared" si="6"/>
        <v>0.28728059099999997</v>
      </c>
      <c r="G28" s="464">
        <f t="shared" si="7"/>
        <v>1.7395399999999999</v>
      </c>
      <c r="I28" s="342" t="s">
        <v>131</v>
      </c>
      <c r="J28" s="339">
        <v>40.433999999999997</v>
      </c>
      <c r="K28" s="339">
        <v>385.69900000000001</v>
      </c>
      <c r="L28" s="459">
        <v>20.97</v>
      </c>
      <c r="M28" s="463">
        <f t="shared" si="8"/>
        <v>80.881080299999994</v>
      </c>
      <c r="N28" s="464">
        <f t="shared" si="9"/>
        <v>426.13300000000004</v>
      </c>
      <c r="P28" s="342" t="s">
        <v>131</v>
      </c>
      <c r="Q28" s="339">
        <v>106.613</v>
      </c>
      <c r="R28" s="339">
        <v>883.51499999999999</v>
      </c>
      <c r="S28" s="459">
        <v>17.84</v>
      </c>
      <c r="T28" s="463">
        <f t="shared" si="10"/>
        <v>157.61907600000001</v>
      </c>
      <c r="U28" s="464">
        <f t="shared" si="11"/>
        <v>990.12799999999993</v>
      </c>
    </row>
    <row r="29" spans="2:21" x14ac:dyDescent="0.2">
      <c r="B29" s="342" t="s">
        <v>132</v>
      </c>
      <c r="C29" s="339">
        <v>8.6069999999999994E-2</v>
      </c>
      <c r="D29" s="339">
        <v>2.33839</v>
      </c>
      <c r="E29" s="459">
        <v>19.989999999999998</v>
      </c>
      <c r="F29" s="463">
        <f t="shared" si="6"/>
        <v>0.46744416099999997</v>
      </c>
      <c r="G29" s="464">
        <f t="shared" si="7"/>
        <v>2.4244599999999998</v>
      </c>
      <c r="I29" s="342" t="s">
        <v>132</v>
      </c>
      <c r="J29" s="339">
        <v>16.992999999999999</v>
      </c>
      <c r="K29" s="339">
        <v>684.154</v>
      </c>
      <c r="L29" s="459">
        <v>20.21</v>
      </c>
      <c r="M29" s="463">
        <f t="shared" si="8"/>
        <v>138.26752340000002</v>
      </c>
      <c r="N29" s="464">
        <f t="shared" si="9"/>
        <v>701.14700000000005</v>
      </c>
      <c r="P29" s="342" t="s">
        <v>132</v>
      </c>
      <c r="Q29" s="339">
        <v>22.167000000000002</v>
      </c>
      <c r="R29" s="339">
        <v>789.98599999999999</v>
      </c>
      <c r="S29" s="459">
        <v>19.73</v>
      </c>
      <c r="T29" s="463">
        <f t="shared" si="10"/>
        <v>155.86423780000001</v>
      </c>
      <c r="U29" s="464">
        <f t="shared" si="11"/>
        <v>812.15300000000002</v>
      </c>
    </row>
    <row r="30" spans="2:21" x14ac:dyDescent="0.2">
      <c r="B30" s="342" t="s">
        <v>133</v>
      </c>
      <c r="C30" s="339">
        <v>4.2709999999999998E-2</v>
      </c>
      <c r="D30" s="339">
        <v>2.37079</v>
      </c>
      <c r="E30" s="459">
        <v>16.760000000000002</v>
      </c>
      <c r="F30" s="463">
        <f t="shared" si="6"/>
        <v>0.39734440400000004</v>
      </c>
      <c r="G30" s="464">
        <f t="shared" si="7"/>
        <v>2.4135</v>
      </c>
      <c r="I30" s="342" t="s">
        <v>133</v>
      </c>
      <c r="J30" s="339">
        <v>8.6669999999999998</v>
      </c>
      <c r="K30" s="339">
        <v>1071.01</v>
      </c>
      <c r="L30" s="459">
        <v>20.51</v>
      </c>
      <c r="M30" s="463">
        <f t="shared" si="8"/>
        <v>219.66415100000003</v>
      </c>
      <c r="N30" s="464">
        <f t="shared" si="9"/>
        <v>1079.6769999999999</v>
      </c>
      <c r="P30" s="342" t="s">
        <v>133</v>
      </c>
      <c r="Q30" s="339">
        <v>4.6909999999999998</v>
      </c>
      <c r="R30" s="339">
        <v>523.56399999999996</v>
      </c>
      <c r="S30" s="459">
        <v>20.18</v>
      </c>
      <c r="T30" s="463">
        <f t="shared" si="10"/>
        <v>105.65521519999999</v>
      </c>
      <c r="U30" s="464">
        <f t="shared" si="11"/>
        <v>528.255</v>
      </c>
    </row>
    <row r="31" spans="2:21" x14ac:dyDescent="0.2">
      <c r="B31" s="342" t="s">
        <v>134</v>
      </c>
      <c r="C31" s="339">
        <v>1.1899999999999999E-3</v>
      </c>
      <c r="D31" s="339">
        <v>1.16344</v>
      </c>
      <c r="E31" s="459">
        <v>22.97</v>
      </c>
      <c r="F31" s="463">
        <f t="shared" si="6"/>
        <v>0.267242168</v>
      </c>
      <c r="G31" s="464">
        <f t="shared" si="7"/>
        <v>1.1646300000000001</v>
      </c>
      <c r="I31" s="342" t="s">
        <v>134</v>
      </c>
      <c r="J31" s="339">
        <v>0.20499999999999999</v>
      </c>
      <c r="K31" s="339">
        <v>855.05700000000002</v>
      </c>
      <c r="L31" s="459">
        <v>21.62</v>
      </c>
      <c r="M31" s="463">
        <f t="shared" si="8"/>
        <v>184.86332340000001</v>
      </c>
      <c r="N31" s="464">
        <f t="shared" si="9"/>
        <v>855.26200000000006</v>
      </c>
      <c r="P31" s="342" t="s">
        <v>134</v>
      </c>
      <c r="Q31" s="339">
        <v>6.3E-2</v>
      </c>
      <c r="R31" s="339">
        <v>223.24199999999999</v>
      </c>
      <c r="S31" s="459">
        <v>20.96</v>
      </c>
      <c r="T31" s="463">
        <f t="shared" si="10"/>
        <v>46.7915232</v>
      </c>
      <c r="U31" s="464">
        <f t="shared" si="11"/>
        <v>223.30499999999998</v>
      </c>
    </row>
    <row r="32" spans="2:21" ht="13.5" thickBot="1" x14ac:dyDescent="0.25">
      <c r="B32" s="344" t="s">
        <v>135</v>
      </c>
      <c r="C32" s="345">
        <v>0</v>
      </c>
      <c r="D32" s="345">
        <v>0.88570000000000004</v>
      </c>
      <c r="E32" s="460">
        <v>36.83</v>
      </c>
      <c r="F32" s="465">
        <f t="shared" si="6"/>
        <v>0.32620331000000002</v>
      </c>
      <c r="G32" s="466">
        <f t="shared" si="7"/>
        <v>0.88570000000000004</v>
      </c>
      <c r="I32" s="344" t="s">
        <v>135</v>
      </c>
      <c r="J32" s="345">
        <v>0</v>
      </c>
      <c r="K32" s="345">
        <v>721.59500000000003</v>
      </c>
      <c r="L32" s="460">
        <v>36.5</v>
      </c>
      <c r="M32" s="465">
        <f t="shared" si="8"/>
        <v>263.38217500000002</v>
      </c>
      <c r="N32" s="466">
        <f t="shared" si="9"/>
        <v>721.59500000000003</v>
      </c>
      <c r="P32" s="344" t="s">
        <v>135</v>
      </c>
      <c r="Q32" s="345">
        <v>0</v>
      </c>
      <c r="R32" s="345">
        <v>76.007000000000005</v>
      </c>
      <c r="S32" s="460">
        <v>35.340000000000003</v>
      </c>
      <c r="T32" s="465">
        <f t="shared" si="10"/>
        <v>26.860873800000004</v>
      </c>
      <c r="U32" s="466">
        <f t="shared" si="11"/>
        <v>76.007000000000005</v>
      </c>
    </row>
    <row r="35" spans="2:21" ht="29.25" customHeight="1" x14ac:dyDescent="0.2">
      <c r="B35" s="800" t="s">
        <v>382</v>
      </c>
      <c r="C35" s="801"/>
      <c r="D35" s="801"/>
      <c r="E35" s="801"/>
      <c r="F35" s="801"/>
      <c r="G35" s="801"/>
      <c r="I35" s="800" t="s">
        <v>383</v>
      </c>
      <c r="J35" s="801"/>
      <c r="K35" s="801"/>
      <c r="L35" s="801"/>
      <c r="M35" s="801"/>
      <c r="N35" s="801"/>
      <c r="P35" s="800" t="s">
        <v>384</v>
      </c>
      <c r="Q35" s="801"/>
      <c r="R35" s="801"/>
      <c r="S35" s="801"/>
      <c r="T35" s="801"/>
      <c r="U35" s="801"/>
    </row>
    <row r="36" spans="2:21" ht="39" thickBot="1" x14ac:dyDescent="0.25">
      <c r="B36" s="437"/>
      <c r="C36" s="437"/>
      <c r="D36" s="437"/>
      <c r="E36" s="437"/>
      <c r="F36" s="437"/>
      <c r="G36" s="338" t="s">
        <v>478</v>
      </c>
      <c r="I36" s="437"/>
      <c r="J36" s="437"/>
      <c r="K36" s="437"/>
      <c r="L36" s="437"/>
      <c r="M36" s="437"/>
      <c r="N36" s="338" t="s">
        <v>489</v>
      </c>
      <c r="P36" s="437"/>
      <c r="Q36" s="437"/>
      <c r="R36" s="437"/>
      <c r="S36" s="437"/>
      <c r="T36" s="437"/>
      <c r="U36" s="338" t="s">
        <v>479</v>
      </c>
    </row>
    <row r="37" spans="2:21" x14ac:dyDescent="0.2">
      <c r="B37" s="340" t="s">
        <v>94</v>
      </c>
      <c r="C37" s="341"/>
      <c r="D37" s="341"/>
      <c r="E37" s="341"/>
      <c r="F37" s="341"/>
      <c r="G37" s="462">
        <f>G8</f>
        <v>11.57648</v>
      </c>
      <c r="I37" s="340" t="s">
        <v>94</v>
      </c>
      <c r="J37" s="341"/>
      <c r="K37" s="341"/>
      <c r="L37" s="341"/>
      <c r="M37" s="341"/>
      <c r="N37" s="462">
        <f>N8</f>
        <v>4033.4110000000001</v>
      </c>
      <c r="P37" s="340" t="s">
        <v>94</v>
      </c>
      <c r="Q37" s="341"/>
      <c r="R37" s="341"/>
      <c r="S37" s="341"/>
      <c r="T37" s="341"/>
      <c r="U37" s="462">
        <f>U8</f>
        <v>7605.835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62.00945999999999</v>
      </c>
      <c r="I38" s="346" t="s">
        <v>381</v>
      </c>
      <c r="J38" s="339"/>
      <c r="K38" s="339"/>
      <c r="L38" s="339"/>
      <c r="M38" s="339"/>
      <c r="N38" s="464">
        <f>N7-N8</f>
        <v>12657.940999999999</v>
      </c>
      <c r="P38" s="346" t="s">
        <v>381</v>
      </c>
      <c r="Q38" s="339"/>
      <c r="R38" s="339"/>
      <c r="S38" s="339"/>
      <c r="T38" s="339"/>
      <c r="U38" s="464">
        <f>U7-U8</f>
        <v>75343.883999999991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15.146039999999999</v>
      </c>
      <c r="I39" s="344" t="s">
        <v>83</v>
      </c>
      <c r="J39" s="345"/>
      <c r="K39" s="345"/>
      <c r="L39" s="345"/>
      <c r="M39" s="345"/>
      <c r="N39" s="466">
        <f>N6</f>
        <v>5408.4549999999999</v>
      </c>
      <c r="P39" s="344" t="s">
        <v>83</v>
      </c>
      <c r="Q39" s="345"/>
      <c r="R39" s="345"/>
      <c r="S39" s="345"/>
      <c r="T39" s="345"/>
      <c r="U39" s="466">
        <f>U6</f>
        <v>11210.630999999999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15 data'!$C$24</f>
        <v>1.1999999999999999E-4</v>
      </c>
      <c r="D8" s="642">
        <f>'Section 15 data'!$D$24</f>
        <v>0</v>
      </c>
      <c r="E8" s="198">
        <f>'Section 15 data'!$E$24</f>
        <v>0</v>
      </c>
      <c r="F8" s="643">
        <f>SUM(C8,D8)</f>
        <v>1.1999999999999999E-4</v>
      </c>
    </row>
    <row r="9" spans="2:6" ht="15" customHeight="1" x14ac:dyDescent="0.2">
      <c r="B9" s="95" t="s">
        <v>341</v>
      </c>
      <c r="C9" s="641">
        <f>'Section 15 data'!$C$25</f>
        <v>4.7400000000000003E-3</v>
      </c>
      <c r="D9" s="642">
        <f>'Section 15 data'!$D$25</f>
        <v>5.7159999999999996E-2</v>
      </c>
      <c r="E9" s="198">
        <f>'Section 15 data'!$E$25</f>
        <v>123.7</v>
      </c>
      <c r="F9" s="643">
        <f t="shared" ref="F9:F17" si="0">SUM(C9,D9)</f>
        <v>6.1899999999999997E-2</v>
      </c>
    </row>
    <row r="10" spans="2:6" ht="15" customHeight="1" x14ac:dyDescent="0.2">
      <c r="B10" s="96" t="s">
        <v>342</v>
      </c>
      <c r="C10" s="641">
        <f>'Section 15 data'!$C$26</f>
        <v>6.1700000000000001E-3</v>
      </c>
      <c r="D10" s="642">
        <f>'Section 15 data'!$D$26</f>
        <v>0.14924000000000001</v>
      </c>
      <c r="E10" s="198">
        <f>'Section 15 data'!$E$26</f>
        <v>50.83</v>
      </c>
      <c r="F10" s="643">
        <f t="shared" si="0"/>
        <v>0.15541000000000002</v>
      </c>
    </row>
    <row r="11" spans="2:6" ht="15" customHeight="1" x14ac:dyDescent="0.2">
      <c r="B11" s="94" t="s">
        <v>343</v>
      </c>
      <c r="C11" s="641">
        <f>'Section 15 data'!$C$27</f>
        <v>5.5700000000000003E-3</v>
      </c>
      <c r="D11" s="642">
        <f>'Section 15 data'!$D$27</f>
        <v>0.13366999999999998</v>
      </c>
      <c r="E11" s="198">
        <f>'Section 15 data'!$E$27</f>
        <v>55.05</v>
      </c>
      <c r="F11" s="643">
        <f t="shared" si="0"/>
        <v>0.13923999999999997</v>
      </c>
    </row>
    <row r="12" spans="2:6" ht="15" customHeight="1" x14ac:dyDescent="0.2">
      <c r="B12" s="94" t="s">
        <v>344</v>
      </c>
      <c r="C12" s="641">
        <f>'Section 15 data'!$C$28</f>
        <v>2.811E-2</v>
      </c>
      <c r="D12" s="642">
        <f>'Section 15 data'!$D$28</f>
        <v>0.90361999999999998</v>
      </c>
      <c r="E12" s="198">
        <f>'Section 15 data'!$E$28</f>
        <v>31.04</v>
      </c>
      <c r="F12" s="643">
        <f t="shared" si="0"/>
        <v>0.93172999999999995</v>
      </c>
    </row>
    <row r="13" spans="2:6" ht="15" customHeight="1" x14ac:dyDescent="0.2">
      <c r="B13" s="94" t="s">
        <v>345</v>
      </c>
      <c r="C13" s="641">
        <f>'Section 15 data'!$C$29</f>
        <v>3.3759999999999998E-2</v>
      </c>
      <c r="D13" s="642">
        <f>'Section 15 data'!$D$29</f>
        <v>0.92886000000000002</v>
      </c>
      <c r="E13" s="198">
        <f>'Section 15 data'!$E$29</f>
        <v>32.549999999999997</v>
      </c>
      <c r="F13" s="643">
        <f t="shared" si="0"/>
        <v>0.96262000000000003</v>
      </c>
    </row>
    <row r="14" spans="2:6" ht="15" customHeight="1" x14ac:dyDescent="0.2">
      <c r="B14" s="94" t="s">
        <v>346</v>
      </c>
      <c r="C14" s="641">
        <f>'Section 15 data'!$C$30</f>
        <v>2.7200000000000002E-3</v>
      </c>
      <c r="D14" s="642">
        <f>'Section 15 data'!$D$30</f>
        <v>0.33088000000000001</v>
      </c>
      <c r="E14" s="198">
        <f>'Section 15 data'!$E$30</f>
        <v>34.46</v>
      </c>
      <c r="F14" s="643">
        <f t="shared" si="0"/>
        <v>0.33360000000000001</v>
      </c>
    </row>
    <row r="15" spans="2:6" ht="15" customHeight="1" x14ac:dyDescent="0.2">
      <c r="B15" s="94" t="s">
        <v>347</v>
      </c>
      <c r="C15" s="641">
        <f>'Section 15 data'!$C$31</f>
        <v>0</v>
      </c>
      <c r="D15" s="642">
        <f>'Section 15 data'!$D$31</f>
        <v>0</v>
      </c>
      <c r="E15" s="198">
        <f>'Section 15 data'!$E$31</f>
        <v>0</v>
      </c>
      <c r="F15" s="643">
        <f t="shared" si="0"/>
        <v>0</v>
      </c>
    </row>
    <row r="16" spans="2:6" ht="15" customHeight="1" x14ac:dyDescent="0.2">
      <c r="B16" s="94" t="s">
        <v>270</v>
      </c>
      <c r="C16" s="641">
        <f>'Section 15 data'!$C$32</f>
        <v>0</v>
      </c>
      <c r="D16" s="642">
        <f>'Section 15 data'!$D$32</f>
        <v>0</v>
      </c>
      <c r="E16" s="198">
        <f>'Section 15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15 data'!$C$8</f>
        <v>8.1170000000000006E-2</v>
      </c>
      <c r="D17" s="644">
        <f>'Section 15 data'!$D$8</f>
        <v>2.5034200000000002</v>
      </c>
      <c r="E17" s="314">
        <f>'Section 15 data'!$E$8</f>
        <v>16.96</v>
      </c>
      <c r="F17" s="644">
        <f t="shared" si="0"/>
        <v>2.5845900000000004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2.3E-2</v>
      </c>
      <c r="D8" s="634">
        <f>'Section 15 data'!$K$13</f>
        <v>8.0000000000000002E-3</v>
      </c>
      <c r="E8" s="198">
        <f>'Section 15 data'!$L$13</f>
        <v>73.27</v>
      </c>
      <c r="F8" s="629">
        <f>SUM(C8,D8)</f>
        <v>3.1E-2</v>
      </c>
    </row>
    <row r="9" spans="2:6" ht="15" customHeight="1" x14ac:dyDescent="0.2">
      <c r="B9" s="82" t="s">
        <v>335</v>
      </c>
      <c r="C9" s="67">
        <f>'Section 15 data'!$J$14</f>
        <v>0.27600000000000002</v>
      </c>
      <c r="D9" s="634">
        <f>'Section 15 data'!$K$14</f>
        <v>3.488</v>
      </c>
      <c r="E9" s="198">
        <f>'Section 15 data'!$L$14</f>
        <v>104.75</v>
      </c>
      <c r="F9" s="629">
        <f t="shared" ref="F9:F15" si="0">SUM(C9,D9)</f>
        <v>3.7640000000000002</v>
      </c>
    </row>
    <row r="10" spans="2:6" ht="15" customHeight="1" x14ac:dyDescent="0.2">
      <c r="B10" s="81" t="s">
        <v>336</v>
      </c>
      <c r="C10" s="67">
        <f>'Section 15 data'!$J$15</f>
        <v>2.3919999999999999</v>
      </c>
      <c r="D10" s="634">
        <f>'Section 15 data'!$K$15</f>
        <v>226.268</v>
      </c>
      <c r="E10" s="198">
        <f>'Section 15 data'!$L$15</f>
        <v>38.913095145641776</v>
      </c>
      <c r="F10" s="629">
        <f t="shared" si="0"/>
        <v>228.66</v>
      </c>
    </row>
    <row r="11" spans="2:6" ht="15" customHeight="1" x14ac:dyDescent="0.2">
      <c r="B11" s="81" t="s">
        <v>337</v>
      </c>
      <c r="C11" s="67">
        <f>'Section 15 data'!$J$16</f>
        <v>12.023999999999999</v>
      </c>
      <c r="D11" s="634">
        <f>'Section 15 data'!$K$16</f>
        <v>607.77800000000002</v>
      </c>
      <c r="E11" s="198">
        <f>'Section 15 data'!$L$16</f>
        <v>24.646464621769546</v>
      </c>
      <c r="F11" s="629">
        <f t="shared" si="0"/>
        <v>619.80200000000002</v>
      </c>
    </row>
    <row r="12" spans="2:6" ht="15" customHeight="1" x14ac:dyDescent="0.2">
      <c r="B12" s="81" t="s">
        <v>338</v>
      </c>
      <c r="C12" s="67">
        <f>'Section 15 data'!$J$17</f>
        <v>0.23100000000000001</v>
      </c>
      <c r="D12" s="634">
        <f>'Section 15 data'!$K$17</f>
        <v>56.674999999999997</v>
      </c>
      <c r="E12" s="198">
        <f>'Section 15 data'!$L$17</f>
        <v>44.51</v>
      </c>
      <c r="F12" s="629">
        <f t="shared" si="0"/>
        <v>56.905999999999999</v>
      </c>
    </row>
    <row r="13" spans="2:6" ht="15" customHeight="1" x14ac:dyDescent="0.2">
      <c r="B13" s="81" t="s">
        <v>339</v>
      </c>
      <c r="C13" s="67">
        <f>'Section 15 data'!$J$18</f>
        <v>5.8999999999999997E-2</v>
      </c>
      <c r="D13" s="634">
        <f>'Section 15 data'!$K$18</f>
        <v>0</v>
      </c>
      <c r="E13" s="198">
        <f>'Section 15 data'!$L$18</f>
        <v>0</v>
      </c>
      <c r="F13" s="629">
        <f t="shared" si="0"/>
        <v>5.8999999999999997E-2</v>
      </c>
    </row>
    <row r="14" spans="2:6" ht="15" customHeight="1" x14ac:dyDescent="0.2">
      <c r="B14" s="81" t="s">
        <v>268</v>
      </c>
      <c r="C14" s="67">
        <f>'Section 15 data'!$J$19</f>
        <v>0</v>
      </c>
      <c r="D14" s="634">
        <f>'Section 15 data'!$K$19</f>
        <v>0</v>
      </c>
      <c r="E14" s="198">
        <f>'Section 15 data'!$L$19</f>
        <v>0</v>
      </c>
      <c r="F14" s="629">
        <f t="shared" si="0"/>
        <v>0</v>
      </c>
    </row>
    <row r="15" spans="2:6" ht="15" customHeight="1" x14ac:dyDescent="0.2">
      <c r="B15" s="83" t="s">
        <v>80</v>
      </c>
      <c r="C15" s="635">
        <f>'Section 15 data'!$J$8</f>
        <v>15.005000000000001</v>
      </c>
      <c r="D15" s="635">
        <f>'Section 15 data'!$K$8</f>
        <v>894.21600000000001</v>
      </c>
      <c r="E15" s="314">
        <f>'Section 15 data'!$L$8</f>
        <v>18.600000000000001</v>
      </c>
      <c r="F15" s="636">
        <f t="shared" si="0"/>
        <v>909.221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0</v>
      </c>
      <c r="D8" s="85">
        <f>'Section 15 data'!$K$24</f>
        <v>0</v>
      </c>
      <c r="E8" s="198">
        <f>'Section 15 data'!$L$24</f>
        <v>0</v>
      </c>
      <c r="F8" s="629">
        <f>SUM(C8,D8)</f>
        <v>0</v>
      </c>
    </row>
    <row r="9" spans="2:6" ht="15" customHeight="1" x14ac:dyDescent="0.2">
      <c r="B9" s="79" t="s">
        <v>341</v>
      </c>
      <c r="C9" s="67">
        <f>'Section 15 data'!$J$25</f>
        <v>0.115</v>
      </c>
      <c r="D9" s="85">
        <f>'Section 15 data'!$K$25</f>
        <v>2.891</v>
      </c>
      <c r="E9" s="198">
        <f>'Section 15 data'!$L$25</f>
        <v>125.19</v>
      </c>
      <c r="F9" s="629">
        <f t="shared" ref="F9:F17" si="0">SUM(C9,D9)</f>
        <v>3.0060000000000002</v>
      </c>
    </row>
    <row r="10" spans="2:6" ht="15" customHeight="1" x14ac:dyDescent="0.2">
      <c r="B10" s="80" t="s">
        <v>342</v>
      </c>
      <c r="C10" s="67">
        <f>'Section 15 data'!$J$26</f>
        <v>0.66100000000000003</v>
      </c>
      <c r="D10" s="85">
        <f>'Section 15 data'!$K$26</f>
        <v>4.1340000000000003</v>
      </c>
      <c r="E10" s="198">
        <f>'Section 15 data'!$L$26</f>
        <v>51.12</v>
      </c>
      <c r="F10" s="629">
        <f t="shared" si="0"/>
        <v>4.7949999999999999</v>
      </c>
    </row>
    <row r="11" spans="2:6" ht="15" customHeight="1" x14ac:dyDescent="0.2">
      <c r="B11" s="78" t="s">
        <v>343</v>
      </c>
      <c r="C11" s="67">
        <f>'Section 15 data'!$J$27</f>
        <v>0.92100000000000004</v>
      </c>
      <c r="D11" s="85">
        <f>'Section 15 data'!$K$27</f>
        <v>22.762</v>
      </c>
      <c r="E11" s="198">
        <f>'Section 15 data'!$L$27</f>
        <v>68.87</v>
      </c>
      <c r="F11" s="629">
        <f t="shared" si="0"/>
        <v>23.683</v>
      </c>
    </row>
    <row r="12" spans="2:6" ht="15" customHeight="1" x14ac:dyDescent="0.2">
      <c r="B12" s="78" t="s">
        <v>344</v>
      </c>
      <c r="C12" s="67">
        <f>'Section 15 data'!$J$28</f>
        <v>4.9290000000000003</v>
      </c>
      <c r="D12" s="85">
        <f>'Section 15 data'!$K$28</f>
        <v>276.21699999999998</v>
      </c>
      <c r="E12" s="198">
        <f>'Section 15 data'!$L$28</f>
        <v>30.95</v>
      </c>
      <c r="F12" s="629">
        <f t="shared" si="0"/>
        <v>281.14599999999996</v>
      </c>
    </row>
    <row r="13" spans="2:6" ht="15" customHeight="1" x14ac:dyDescent="0.2">
      <c r="B13" s="78" t="s">
        <v>345</v>
      </c>
      <c r="C13" s="67">
        <f>'Section 15 data'!$J$29</f>
        <v>7.6660000000000004</v>
      </c>
      <c r="D13" s="85">
        <f>'Section 15 data'!$K$29</f>
        <v>395.08300000000003</v>
      </c>
      <c r="E13" s="198">
        <f>'Section 15 data'!$L$29</f>
        <v>33.729999999999997</v>
      </c>
      <c r="F13" s="629">
        <f t="shared" si="0"/>
        <v>402.74900000000002</v>
      </c>
    </row>
    <row r="14" spans="2:6" ht="15" customHeight="1" x14ac:dyDescent="0.2">
      <c r="B14" s="78" t="s">
        <v>346</v>
      </c>
      <c r="C14" s="67">
        <f>'Section 15 data'!$J$30</f>
        <v>0.71299999999999997</v>
      </c>
      <c r="D14" s="85">
        <f>'Section 15 data'!$K$30</f>
        <v>193.13</v>
      </c>
      <c r="E14" s="198">
        <f>'Section 15 data'!$L$30</f>
        <v>37.07</v>
      </c>
      <c r="F14" s="629">
        <f t="shared" si="0"/>
        <v>193.84299999999999</v>
      </c>
    </row>
    <row r="15" spans="2:6" ht="15" customHeight="1" x14ac:dyDescent="0.2">
      <c r="B15" s="78" t="s">
        <v>347</v>
      </c>
      <c r="C15" s="67">
        <f>'Section 15 data'!$J$31</f>
        <v>0</v>
      </c>
      <c r="D15" s="85">
        <f>'Section 15 data'!$K$31</f>
        <v>0</v>
      </c>
      <c r="E15" s="198">
        <f>'Section 15 data'!$L$31</f>
        <v>0</v>
      </c>
      <c r="F15" s="629">
        <f t="shared" si="0"/>
        <v>0</v>
      </c>
    </row>
    <row r="16" spans="2:6" ht="15" customHeight="1" x14ac:dyDescent="0.2">
      <c r="B16" s="78" t="s">
        <v>270</v>
      </c>
      <c r="C16" s="67">
        <f>'Section 15 data'!$J$32</f>
        <v>0</v>
      </c>
      <c r="D16" s="85">
        <f>'Section 15 data'!$K$32</f>
        <v>0</v>
      </c>
      <c r="E16" s="198">
        <f>'Section 15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15 data'!$J$8</f>
        <v>15.005000000000001</v>
      </c>
      <c r="D17" s="87">
        <f>'Section 15 data'!$K$8</f>
        <v>894.21600000000001</v>
      </c>
      <c r="E17" s="314">
        <f>'Section 15 data'!$L$8</f>
        <v>18.600000000000001</v>
      </c>
      <c r="F17" s="87">
        <f t="shared" si="0"/>
        <v>909.221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E26D90F-EED1-473A-A030-42F9010F218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FDFDEB6D-33BF-472F-ABB8-75506C7D5F36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628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4.18</v>
      </c>
      <c r="D8" s="634">
        <f>'Section 15 data'!$R$13</f>
        <v>1.8340000000000001</v>
      </c>
      <c r="E8" s="198">
        <f>'Section 15 data'!$S$13</f>
        <v>73.27</v>
      </c>
      <c r="F8" s="629">
        <f>SUM(C8,D8)</f>
        <v>6.0139999999999993</v>
      </c>
    </row>
    <row r="9" spans="2:6" ht="15" customHeight="1" x14ac:dyDescent="0.2">
      <c r="B9" s="82" t="s">
        <v>335</v>
      </c>
      <c r="C9" s="67">
        <f>'Section 15 data'!$Q$14</f>
        <v>14.766999999999999</v>
      </c>
      <c r="D9" s="634">
        <f>'Section 15 data'!$R$14</f>
        <v>193.78299999999999</v>
      </c>
      <c r="E9" s="198">
        <f>'Section 15 data'!$S$14</f>
        <v>108.31</v>
      </c>
      <c r="F9" s="629">
        <f t="shared" ref="F9:F15" si="0">SUM(C9,D9)</f>
        <v>208.54999999999998</v>
      </c>
    </row>
    <row r="10" spans="2:6" ht="15" customHeight="1" x14ac:dyDescent="0.2">
      <c r="B10" s="81" t="s">
        <v>336</v>
      </c>
      <c r="C10" s="67">
        <f>'Section 15 data'!$Q$15</f>
        <v>17.87</v>
      </c>
      <c r="D10" s="634">
        <f>'Section 15 data'!$R$15</f>
        <v>631.40800000000002</v>
      </c>
      <c r="E10" s="198">
        <f>'Section 15 data'!$S$15</f>
        <v>34.47771281412998</v>
      </c>
      <c r="F10" s="629">
        <f t="shared" si="0"/>
        <v>649.27800000000002</v>
      </c>
    </row>
    <row r="11" spans="2:6" ht="15" customHeight="1" x14ac:dyDescent="0.2">
      <c r="B11" s="81" t="s">
        <v>337</v>
      </c>
      <c r="C11" s="67">
        <f>'Section 15 data'!$Q$16</f>
        <v>20.18</v>
      </c>
      <c r="D11" s="634">
        <f>'Section 15 data'!$R$16</f>
        <v>670.923</v>
      </c>
      <c r="E11" s="198">
        <f>'Section 15 data'!$S$16</f>
        <v>22.791420998118394</v>
      </c>
      <c r="F11" s="629">
        <f t="shared" si="0"/>
        <v>691.10299999999995</v>
      </c>
    </row>
    <row r="12" spans="2:6" ht="15" customHeight="1" x14ac:dyDescent="0.2">
      <c r="B12" s="81" t="s">
        <v>338</v>
      </c>
      <c r="C12" s="67">
        <f>'Section 15 data'!$Q$17</f>
        <v>0.75800000000000001</v>
      </c>
      <c r="D12" s="634">
        <f>'Section 15 data'!$R$17</f>
        <v>42.420999999999999</v>
      </c>
      <c r="E12" s="198">
        <f>'Section 15 data'!$S$17</f>
        <v>58.73</v>
      </c>
      <c r="F12" s="629">
        <f t="shared" si="0"/>
        <v>43.179000000000002</v>
      </c>
    </row>
    <row r="13" spans="2:6" ht="15" customHeight="1" x14ac:dyDescent="0.2">
      <c r="B13" s="81" t="s">
        <v>339</v>
      </c>
      <c r="C13" s="67">
        <f>'Section 15 data'!$Q$18</f>
        <v>3.6999999999999998E-2</v>
      </c>
      <c r="D13" s="634">
        <f>'Section 15 data'!$R$18</f>
        <v>0</v>
      </c>
      <c r="E13" s="198">
        <f>'Section 15 data'!$S$18</f>
        <v>0</v>
      </c>
      <c r="F13" s="629">
        <f t="shared" si="0"/>
        <v>3.6999999999999998E-2</v>
      </c>
    </row>
    <row r="14" spans="2:6" ht="15" customHeight="1" x14ac:dyDescent="0.2">
      <c r="B14" s="81" t="s">
        <v>268</v>
      </c>
      <c r="C14" s="67">
        <f>'Section 15 data'!$Q$19</f>
        <v>0</v>
      </c>
      <c r="D14" s="634">
        <f>'Section 15 data'!$R$19</f>
        <v>0</v>
      </c>
      <c r="E14" s="198">
        <f>'Section 15 data'!$S$19</f>
        <v>0</v>
      </c>
      <c r="F14" s="629">
        <f t="shared" si="0"/>
        <v>0</v>
      </c>
    </row>
    <row r="15" spans="2:6" ht="15" customHeight="1" x14ac:dyDescent="0.2">
      <c r="B15" s="83" t="s">
        <v>80</v>
      </c>
      <c r="C15" s="635">
        <f>'Section 15 data'!$Q$8</f>
        <v>57.790999999999997</v>
      </c>
      <c r="D15" s="635">
        <f>'Section 15 data'!$R$8</f>
        <v>1540.3689999999999</v>
      </c>
      <c r="E15" s="314">
        <f>'Section 15 data'!$S$8</f>
        <v>21.71</v>
      </c>
      <c r="F15" s="636">
        <f t="shared" si="0"/>
        <v>1598.1599999999999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627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15 data'!$Q$24</f>
        <v>0</v>
      </c>
      <c r="D8" s="631">
        <f>'Section 15 data'!$R$24</f>
        <v>0</v>
      </c>
      <c r="E8" s="198">
        <f>'Section 15 data'!$S$24</f>
        <v>0</v>
      </c>
      <c r="F8" s="632">
        <f>SUM(C8,D8)</f>
        <v>0</v>
      </c>
    </row>
    <row r="9" spans="2:6" ht="15" customHeight="1" x14ac:dyDescent="0.2">
      <c r="B9" s="79" t="s">
        <v>341</v>
      </c>
      <c r="C9" s="630">
        <f>'Section 15 data'!$Q$25</f>
        <v>12.166</v>
      </c>
      <c r="D9" s="631">
        <f>'Section 15 data'!$R$25</f>
        <v>168.06</v>
      </c>
      <c r="E9" s="198">
        <f>'Section 15 data'!$S$25</f>
        <v>124.15</v>
      </c>
      <c r="F9" s="632">
        <f t="shared" ref="F9:F17" si="0">SUM(C9,D9)</f>
        <v>180.226</v>
      </c>
    </row>
    <row r="10" spans="2:6" ht="15" customHeight="1" x14ac:dyDescent="0.2">
      <c r="B10" s="80" t="s">
        <v>342</v>
      </c>
      <c r="C10" s="630">
        <f>'Section 15 data'!$Q$26</f>
        <v>16.834</v>
      </c>
      <c r="D10" s="631">
        <f>'Section 15 data'!$R$26</f>
        <v>93.817999999999998</v>
      </c>
      <c r="E10" s="198">
        <f>'Section 15 data'!$S$26</f>
        <v>48.65</v>
      </c>
      <c r="F10" s="632">
        <f t="shared" si="0"/>
        <v>110.652</v>
      </c>
    </row>
    <row r="11" spans="2:6" ht="15" customHeight="1" x14ac:dyDescent="0.2">
      <c r="B11" s="78" t="s">
        <v>343</v>
      </c>
      <c r="C11" s="630">
        <f>'Section 15 data'!$Q$27</f>
        <v>6.2880000000000003</v>
      </c>
      <c r="D11" s="631">
        <f>'Section 15 data'!$R$27</f>
        <v>124.03</v>
      </c>
      <c r="E11" s="198">
        <f>'Section 15 data'!$S$27</f>
        <v>58.74</v>
      </c>
      <c r="F11" s="632">
        <f t="shared" si="0"/>
        <v>130.31800000000001</v>
      </c>
    </row>
    <row r="12" spans="2:6" ht="15" customHeight="1" x14ac:dyDescent="0.2">
      <c r="B12" s="78" t="s">
        <v>344</v>
      </c>
      <c r="C12" s="630">
        <f>'Section 15 data'!$Q$28</f>
        <v>12.988</v>
      </c>
      <c r="D12" s="631">
        <f>'Section 15 data'!$R$28</f>
        <v>696.11900000000003</v>
      </c>
      <c r="E12" s="198">
        <f>'Section 15 data'!$S$28</f>
        <v>31.72</v>
      </c>
      <c r="F12" s="632">
        <f t="shared" si="0"/>
        <v>709.10699999999997</v>
      </c>
    </row>
    <row r="13" spans="2:6" ht="15" customHeight="1" x14ac:dyDescent="0.2">
      <c r="B13" s="78" t="s">
        <v>345</v>
      </c>
      <c r="C13" s="630">
        <f>'Section 15 data'!$Q$29</f>
        <v>9.0869999999999997</v>
      </c>
      <c r="D13" s="631">
        <f>'Section 15 data'!$R$29</f>
        <v>361.58100000000002</v>
      </c>
      <c r="E13" s="198">
        <f>'Section 15 data'!$S$29</f>
        <v>31.93</v>
      </c>
      <c r="F13" s="632">
        <f t="shared" si="0"/>
        <v>370.66800000000001</v>
      </c>
    </row>
    <row r="14" spans="2:6" ht="15" customHeight="1" x14ac:dyDescent="0.2">
      <c r="B14" s="78" t="s">
        <v>346</v>
      </c>
      <c r="C14" s="630">
        <f>'Section 15 data'!$Q$30</f>
        <v>0.42799999999999999</v>
      </c>
      <c r="D14" s="631">
        <f>'Section 15 data'!$R$30</f>
        <v>96.762</v>
      </c>
      <c r="E14" s="198">
        <f>'Section 15 data'!$S$30</f>
        <v>37.18</v>
      </c>
      <c r="F14" s="632">
        <f t="shared" si="0"/>
        <v>97.19</v>
      </c>
    </row>
    <row r="15" spans="2:6" ht="15" customHeight="1" x14ac:dyDescent="0.2">
      <c r="B15" s="78" t="s">
        <v>347</v>
      </c>
      <c r="C15" s="630">
        <f>'Section 15 data'!$Q$31</f>
        <v>0</v>
      </c>
      <c r="D15" s="631">
        <f>'Section 15 data'!$R$31</f>
        <v>0</v>
      </c>
      <c r="E15" s="198">
        <f>'Section 15 data'!$S$31</f>
        <v>0</v>
      </c>
      <c r="F15" s="632">
        <f t="shared" si="0"/>
        <v>0</v>
      </c>
    </row>
    <row r="16" spans="2:6" ht="15" customHeight="1" x14ac:dyDescent="0.2">
      <c r="B16" s="78" t="s">
        <v>270</v>
      </c>
      <c r="C16" s="630">
        <f>'Section 15 data'!$Q$32</f>
        <v>0</v>
      </c>
      <c r="D16" s="631">
        <f>'Section 15 data'!$R$32</f>
        <v>0</v>
      </c>
      <c r="E16" s="198">
        <f>'Section 15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57.790999999999997</v>
      </c>
      <c r="D17" s="87">
        <f>'Section 15 data'!$R$8</f>
        <v>1540.3689999999999</v>
      </c>
      <c r="E17" s="314">
        <f>'Section 15 data'!$S$8</f>
        <v>21.71</v>
      </c>
      <c r="F17" s="87">
        <f t="shared" si="0"/>
        <v>1598.1599999999999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653</v>
      </c>
      <c r="C3" t="s">
        <v>634</v>
      </c>
    </row>
    <row r="5" spans="2:12" ht="15" customHeight="1" x14ac:dyDescent="0.2">
      <c r="B5" s="839" t="s">
        <v>376</v>
      </c>
      <c r="C5" s="907" t="s">
        <v>635</v>
      </c>
      <c r="D5" s="907"/>
      <c r="E5" s="907"/>
      <c r="F5" s="899"/>
      <c r="H5" s="839" t="s">
        <v>376</v>
      </c>
      <c r="I5" s="788" t="s">
        <v>765</v>
      </c>
      <c r="J5" s="858"/>
      <c r="K5" s="858"/>
      <c r="L5" s="787"/>
    </row>
    <row r="6" spans="2:12" ht="60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347" t="s">
        <v>81</v>
      </c>
      <c r="J7" s="36" t="s">
        <v>81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57">
        <f>'Section 15 data'!$C$8</f>
        <v>8.1170000000000006E-2</v>
      </c>
      <c r="D9" s="57">
        <f>'Section 15 data'!$D$8</f>
        <v>2.5034200000000002</v>
      </c>
      <c r="E9" s="58">
        <f>'Section 15 data'!$E$8</f>
        <v>16.96</v>
      </c>
      <c r="F9" s="76">
        <f>SUM(C9,D9)</f>
        <v>2.5845900000000004</v>
      </c>
      <c r="G9" s="25"/>
      <c r="H9" s="28" t="str">
        <f>Index!$B$4</f>
        <v>Thames</v>
      </c>
      <c r="I9" s="59">
        <f>'Section 15 data'!$G$6</f>
        <v>15.146039999999999</v>
      </c>
      <c r="J9" s="60">
        <f>'Section 15 data'!$G$5</f>
        <v>88.609620000000007</v>
      </c>
      <c r="K9" s="43">
        <f>IF(I9=0,0,100*F9/I9)</f>
        <v>17.064460413414995</v>
      </c>
      <c r="L9" s="61">
        <f>IF(J9=0,0,100*F9/J9)</f>
        <v>2.9168277665562727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637</v>
      </c>
    </row>
    <row r="5" spans="2:12" ht="15" customHeight="1" x14ac:dyDescent="0.2">
      <c r="B5" s="839" t="s">
        <v>376</v>
      </c>
      <c r="C5" s="907" t="s">
        <v>638</v>
      </c>
      <c r="D5" s="907"/>
      <c r="E5" s="907"/>
      <c r="F5" s="899"/>
      <c r="G5" s="25"/>
      <c r="H5" s="839" t="s">
        <v>376</v>
      </c>
      <c r="I5" s="788" t="s">
        <v>766</v>
      </c>
      <c r="J5" s="858"/>
      <c r="K5" s="858"/>
      <c r="L5" s="787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347" t="s">
        <v>325</v>
      </c>
      <c r="J7" s="36" t="s">
        <v>325</v>
      </c>
      <c r="K7" s="348" t="s">
        <v>280</v>
      </c>
      <c r="L7" s="349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Thames</v>
      </c>
      <c r="C9" s="67">
        <f>'Section 15 data'!$J$8</f>
        <v>15.005000000000001</v>
      </c>
      <c r="D9" s="67">
        <f>'Section 15 data'!$K$8</f>
        <v>894.21600000000001</v>
      </c>
      <c r="E9" s="767">
        <f>'Section 15 data'!$L$8</f>
        <v>18.600000000000001</v>
      </c>
      <c r="F9" s="77">
        <f>SUM(C9,D9)</f>
        <v>909.221</v>
      </c>
      <c r="G9" s="25"/>
      <c r="H9" s="28" t="str">
        <f>Index!$B$4</f>
        <v>Thames</v>
      </c>
      <c r="I9" s="67">
        <f>'Section 15 data'!$N$6</f>
        <v>5408.4549999999999</v>
      </c>
      <c r="J9" s="67">
        <f>'Section 15 data'!$N$5</f>
        <v>22055.275000000001</v>
      </c>
      <c r="K9" s="637">
        <f>IF(I9=0,0,100*F9/I9)</f>
        <v>16.811104095347009</v>
      </c>
      <c r="L9" s="77">
        <f>IF(J9=0,0,100*F9/J9)</f>
        <v>4.1224650338751161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657</v>
      </c>
      <c r="C3" t="s">
        <v>639</v>
      </c>
    </row>
    <row r="5" spans="2:12" ht="15" customHeight="1" x14ac:dyDescent="0.2">
      <c r="B5" s="839" t="s">
        <v>380</v>
      </c>
      <c r="C5" s="907" t="s">
        <v>640</v>
      </c>
      <c r="D5" s="907"/>
      <c r="E5" s="907"/>
      <c r="F5" s="899"/>
      <c r="G5" s="25"/>
      <c r="H5" s="839" t="s">
        <v>380</v>
      </c>
      <c r="I5" s="788" t="s">
        <v>767</v>
      </c>
      <c r="J5" s="858"/>
      <c r="K5" s="858"/>
      <c r="L5" s="787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347" t="s">
        <v>271</v>
      </c>
      <c r="J7" s="36" t="s">
        <v>271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67">
        <f>'Section 15 data'!$Q$8</f>
        <v>57.790999999999997</v>
      </c>
      <c r="D9" s="67">
        <f>'Section 15 data'!$R$8</f>
        <v>1540.3689999999999</v>
      </c>
      <c r="E9" s="767">
        <f>'Section 15 data'!$S$8</f>
        <v>21.71</v>
      </c>
      <c r="F9" s="77">
        <f>SUM(C9,D9)</f>
        <v>1598.1599999999999</v>
      </c>
      <c r="G9" s="638"/>
      <c r="H9" s="28" t="str">
        <f>Index!$B$4</f>
        <v>Thames</v>
      </c>
      <c r="I9" s="68">
        <f>'Section 15 data'!$U$6</f>
        <v>11210.630999999999</v>
      </c>
      <c r="J9" s="43">
        <f>'Section 15 data'!$U$5</f>
        <v>94267.02</v>
      </c>
      <c r="K9" s="43">
        <f>IF(I9=0,0,100*F9/I9)</f>
        <v>14.255754203309342</v>
      </c>
      <c r="L9" s="61">
        <f>IF(J9=0,0,100*F9/J9)</f>
        <v>1.695354324343763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703</v>
      </c>
      <c r="D3" t="s">
        <v>702</v>
      </c>
      <c r="E3" t="s">
        <v>701</v>
      </c>
      <c r="F3" t="s">
        <v>700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0" t="s">
        <v>642</v>
      </c>
      <c r="C3" s="801"/>
      <c r="D3" s="801"/>
      <c r="E3" s="801"/>
      <c r="F3" s="801"/>
      <c r="G3" s="801"/>
      <c r="I3" s="800" t="s">
        <v>644</v>
      </c>
      <c r="J3" s="801"/>
      <c r="K3" s="801"/>
      <c r="L3" s="801"/>
      <c r="M3" s="801"/>
      <c r="N3" s="801"/>
      <c r="P3" s="800" t="s">
        <v>643</v>
      </c>
      <c r="Q3" s="801"/>
      <c r="R3" s="801"/>
      <c r="S3" s="801"/>
      <c r="T3" s="801"/>
      <c r="U3" s="801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487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487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487</v>
      </c>
    </row>
    <row r="5" spans="2:21" x14ac:dyDescent="0.2">
      <c r="B5" s="340" t="s">
        <v>106</v>
      </c>
      <c r="C5" s="341">
        <v>2.5629</v>
      </c>
      <c r="D5" s="339">
        <v>86.046720000000008</v>
      </c>
      <c r="E5" s="458">
        <v>0.94</v>
      </c>
      <c r="F5" s="461">
        <f>C5*E5/100</f>
        <v>2.4091259999999996E-2</v>
      </c>
      <c r="G5" s="462">
        <f>C5+D5</f>
        <v>88.609620000000007</v>
      </c>
      <c r="I5" s="340" t="s">
        <v>106</v>
      </c>
      <c r="J5" s="341">
        <v>493.28500000000003</v>
      </c>
      <c r="K5" s="341">
        <v>21561.99</v>
      </c>
      <c r="L5" s="458">
        <v>3.33</v>
      </c>
      <c r="M5" s="461">
        <f>K5*L5/100</f>
        <v>718.01426700000013</v>
      </c>
      <c r="N5" s="462">
        <f>J5+K5</f>
        <v>22055.275000000001</v>
      </c>
      <c r="P5" s="340" t="s">
        <v>106</v>
      </c>
      <c r="Q5" s="341">
        <v>2485.41</v>
      </c>
      <c r="R5" s="341">
        <v>91781.61</v>
      </c>
      <c r="S5" s="458">
        <v>3.58</v>
      </c>
      <c r="T5" s="461">
        <f>R5*S5/100</f>
        <v>3285.7816379999999</v>
      </c>
      <c r="U5" s="462">
        <f>Q5+R5</f>
        <v>94267.02</v>
      </c>
    </row>
    <row r="6" spans="2:21" x14ac:dyDescent="0.2">
      <c r="B6" s="342" t="s">
        <v>92</v>
      </c>
      <c r="C6" s="339">
        <v>1.1405399999999999</v>
      </c>
      <c r="D6" s="339">
        <v>14.0055</v>
      </c>
      <c r="E6" s="459">
        <v>5.93</v>
      </c>
      <c r="F6" s="463">
        <f>C6*E6/100</f>
        <v>6.7634021999999988E-2</v>
      </c>
      <c r="G6" s="464">
        <f t="shared" ref="G6:G8" si="0">C6+D6</f>
        <v>15.146039999999999</v>
      </c>
      <c r="I6" s="342" t="s">
        <v>92</v>
      </c>
      <c r="J6" s="339">
        <v>273.46699999999998</v>
      </c>
      <c r="K6" s="339">
        <v>5134.9880000000003</v>
      </c>
      <c r="L6" s="459">
        <v>7</v>
      </c>
      <c r="M6" s="463">
        <f>K6*L6/100</f>
        <v>359.44916000000006</v>
      </c>
      <c r="N6" s="464">
        <f>J6+K6</f>
        <v>5408.4549999999999</v>
      </c>
      <c r="P6" s="342" t="s">
        <v>92</v>
      </c>
      <c r="Q6" s="339">
        <v>825.09900000000005</v>
      </c>
      <c r="R6" s="339">
        <v>10385.531999999999</v>
      </c>
      <c r="S6" s="459">
        <v>10.029999999999999</v>
      </c>
      <c r="T6" s="463">
        <f>R6*S6/100</f>
        <v>1041.6688595999999</v>
      </c>
      <c r="U6" s="464">
        <f>Q6+R6</f>
        <v>11210.630999999999</v>
      </c>
    </row>
    <row r="7" spans="2:21" x14ac:dyDescent="0.2">
      <c r="B7" s="343" t="s">
        <v>105</v>
      </c>
      <c r="C7" s="339">
        <v>1.42235</v>
      </c>
      <c r="D7" s="339">
        <v>72.163589999999999</v>
      </c>
      <c r="E7" s="459">
        <v>1.51</v>
      </c>
      <c r="F7" s="463">
        <f>C7*E7/100</f>
        <v>2.1477485000000001E-2</v>
      </c>
      <c r="G7" s="464">
        <f t="shared" si="0"/>
        <v>73.585939999999994</v>
      </c>
      <c r="I7" s="343" t="s">
        <v>105</v>
      </c>
      <c r="J7" s="339">
        <v>219.81800000000001</v>
      </c>
      <c r="K7" s="339">
        <v>16471.534</v>
      </c>
      <c r="L7" s="459">
        <v>3.95</v>
      </c>
      <c r="M7" s="463">
        <f>K7*L7/100</f>
        <v>650.62559299999998</v>
      </c>
      <c r="N7" s="464">
        <f>J7+K7</f>
        <v>16691.351999999999</v>
      </c>
      <c r="P7" s="343" t="s">
        <v>105</v>
      </c>
      <c r="Q7" s="339">
        <v>1660.3109999999999</v>
      </c>
      <c r="R7" s="339">
        <v>81289.407999999996</v>
      </c>
      <c r="S7" s="459">
        <v>3.99</v>
      </c>
      <c r="T7" s="463">
        <f>R7*S7/100</f>
        <v>3243.4473791999999</v>
      </c>
      <c r="U7" s="464">
        <f>Q7+R7</f>
        <v>82949.718999999997</v>
      </c>
    </row>
    <row r="8" spans="2:21" ht="13.5" thickBot="1" x14ac:dyDescent="0.25">
      <c r="B8" s="344" t="s">
        <v>99</v>
      </c>
      <c r="C8" s="345">
        <v>2.027E-2</v>
      </c>
      <c r="D8" s="339">
        <v>1.6646300000000001</v>
      </c>
      <c r="E8" s="460">
        <v>20.440000000000001</v>
      </c>
      <c r="F8" s="465">
        <f>C8*E8/100</f>
        <v>4.1431880000000008E-3</v>
      </c>
      <c r="G8" s="466">
        <f t="shared" si="0"/>
        <v>1.6849000000000001</v>
      </c>
      <c r="I8" s="344" t="s">
        <v>99</v>
      </c>
      <c r="J8" s="578">
        <v>1.897</v>
      </c>
      <c r="K8" s="345">
        <v>534.71</v>
      </c>
      <c r="L8" s="460">
        <v>21.51</v>
      </c>
      <c r="M8" s="465">
        <f>K8*L8/100</f>
        <v>115.01612100000003</v>
      </c>
      <c r="N8" s="466">
        <f>J8+K8</f>
        <v>536.60700000000008</v>
      </c>
      <c r="P8" s="344" t="s">
        <v>99</v>
      </c>
      <c r="Q8" s="345">
        <v>36.723999999999997</v>
      </c>
      <c r="R8" s="345">
        <v>1394.0229999999999</v>
      </c>
      <c r="S8" s="460">
        <v>24.32</v>
      </c>
      <c r="T8" s="465">
        <f>R8*S8/100</f>
        <v>339.02639360000001</v>
      </c>
      <c r="U8" s="466">
        <f>Q8+R8</f>
        <v>1430.7469999999998</v>
      </c>
    </row>
    <row r="9" spans="2:21" x14ac:dyDescent="0.2">
      <c r="D9" s="579"/>
      <c r="J9" s="579"/>
    </row>
    <row r="11" spans="2:21" ht="38.25" customHeight="1" x14ac:dyDescent="0.2">
      <c r="B11" s="800" t="s">
        <v>475</v>
      </c>
      <c r="C11" s="801"/>
      <c r="D11" s="801"/>
      <c r="E11" s="801"/>
      <c r="F11" s="801"/>
      <c r="G11" s="801"/>
      <c r="I11" s="800" t="s">
        <v>488</v>
      </c>
      <c r="J11" s="801"/>
      <c r="K11" s="801"/>
      <c r="L11" s="801"/>
      <c r="M11" s="801"/>
      <c r="N11" s="801"/>
      <c r="P11" s="800" t="s">
        <v>476</v>
      </c>
      <c r="Q11" s="801"/>
      <c r="R11" s="801"/>
      <c r="S11" s="801"/>
      <c r="T11" s="801"/>
      <c r="U11" s="801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487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487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487</v>
      </c>
    </row>
    <row r="13" spans="2:21" x14ac:dyDescent="0.2">
      <c r="B13" s="340" t="s">
        <v>119</v>
      </c>
      <c r="C13" s="769">
        <v>5.0800000000000003E-3</v>
      </c>
      <c r="D13" s="341">
        <v>0.14624999999999999</v>
      </c>
      <c r="E13" s="458">
        <v>54.59</v>
      </c>
      <c r="F13" s="461">
        <f t="shared" ref="F13:F19" si="1">D13*E13/100</f>
        <v>7.9837875000000003E-2</v>
      </c>
      <c r="G13" s="462">
        <f t="shared" ref="G13:G19" si="2">C13+D13</f>
        <v>0.15132999999999999</v>
      </c>
      <c r="I13" s="340" t="s">
        <v>119</v>
      </c>
      <c r="J13" s="341">
        <v>0</v>
      </c>
      <c r="K13" s="341">
        <v>0</v>
      </c>
      <c r="L13" s="458">
        <v>0</v>
      </c>
      <c r="M13" s="461">
        <f t="shared" ref="M13:M19" si="3">K13*L13/100</f>
        <v>0</v>
      </c>
      <c r="N13" s="462">
        <f t="shared" ref="N13:N19" si="4">J13+K13</f>
        <v>0</v>
      </c>
      <c r="P13" s="340" t="s">
        <v>119</v>
      </c>
      <c r="Q13" s="341">
        <v>0</v>
      </c>
      <c r="R13" s="341">
        <v>0</v>
      </c>
      <c r="S13" s="458">
        <v>0</v>
      </c>
      <c r="T13" s="461">
        <f t="shared" ref="T13:T19" si="5">R13*S13/100</f>
        <v>0</v>
      </c>
      <c r="U13" s="462">
        <f t="shared" ref="U13:U19" si="6">Q13+R13</f>
        <v>0</v>
      </c>
    </row>
    <row r="14" spans="2:21" x14ac:dyDescent="0.2">
      <c r="B14" s="342" t="s">
        <v>120</v>
      </c>
      <c r="C14" s="769">
        <v>5.2599999999999999E-3</v>
      </c>
      <c r="D14" s="339">
        <v>0.16788999999999998</v>
      </c>
      <c r="E14" s="459">
        <v>43.9</v>
      </c>
      <c r="F14" s="463">
        <f t="shared" si="1"/>
        <v>7.3703709999999992E-2</v>
      </c>
      <c r="G14" s="464">
        <f t="shared" si="2"/>
        <v>0.17314999999999997</v>
      </c>
      <c r="I14" s="342" t="s">
        <v>120</v>
      </c>
      <c r="J14" s="339">
        <v>6.9000000000000006E-2</v>
      </c>
      <c r="K14" s="339">
        <v>9.8680000000000003</v>
      </c>
      <c r="L14" s="459">
        <v>55.52</v>
      </c>
      <c r="M14" s="463">
        <f t="shared" si="3"/>
        <v>5.4787136000000007</v>
      </c>
      <c r="N14" s="464">
        <f t="shared" si="4"/>
        <v>9.9370000000000012</v>
      </c>
      <c r="P14" s="342" t="s">
        <v>120</v>
      </c>
      <c r="Q14" s="339">
        <v>14.599</v>
      </c>
      <c r="R14" s="339">
        <v>446.37200000000001</v>
      </c>
      <c r="S14" s="459">
        <v>49.25</v>
      </c>
      <c r="T14" s="463">
        <f t="shared" si="5"/>
        <v>219.83821</v>
      </c>
      <c r="U14" s="464">
        <f t="shared" si="6"/>
        <v>460.971</v>
      </c>
    </row>
    <row r="15" spans="2:21" x14ac:dyDescent="0.2">
      <c r="B15" s="343" t="s">
        <v>121</v>
      </c>
      <c r="C15" s="769">
        <v>3.6700000000000001E-3</v>
      </c>
      <c r="D15" s="339">
        <v>0.39003999999999994</v>
      </c>
      <c r="E15" s="459">
        <v>27.602536495405104</v>
      </c>
      <c r="F15" s="463">
        <f t="shared" si="1"/>
        <v>0.10766093334667806</v>
      </c>
      <c r="G15" s="464">
        <f t="shared" si="2"/>
        <v>0.39370999999999995</v>
      </c>
      <c r="I15" s="343" t="s">
        <v>121</v>
      </c>
      <c r="J15" s="339">
        <v>6.7000000000000004E-2</v>
      </c>
      <c r="K15" s="339">
        <v>72.067999999999998</v>
      </c>
      <c r="L15" s="459">
        <v>46.195226456322722</v>
      </c>
      <c r="M15" s="463">
        <f t="shared" si="3"/>
        <v>33.291975802542659</v>
      </c>
      <c r="N15" s="464">
        <f t="shared" si="4"/>
        <v>72.134999999999991</v>
      </c>
      <c r="P15" s="343" t="s">
        <v>121</v>
      </c>
      <c r="Q15" s="339">
        <v>12.321</v>
      </c>
      <c r="R15" s="339">
        <v>508.15300000000002</v>
      </c>
      <c r="S15" s="459">
        <v>30.887629753142811</v>
      </c>
      <c r="T15" s="463">
        <f t="shared" si="5"/>
        <v>156.9564172194878</v>
      </c>
      <c r="U15" s="464">
        <f t="shared" si="6"/>
        <v>520.47400000000005</v>
      </c>
    </row>
    <row r="16" spans="2:21" x14ac:dyDescent="0.2">
      <c r="B16" s="343" t="s">
        <v>122</v>
      </c>
      <c r="C16" s="769">
        <v>1.3199999999999998E-3</v>
      </c>
      <c r="D16" s="339">
        <v>0.29714999999999997</v>
      </c>
      <c r="E16" s="459">
        <v>36.670506935746999</v>
      </c>
      <c r="F16" s="463">
        <f t="shared" si="1"/>
        <v>0.10896641135957219</v>
      </c>
      <c r="G16" s="464">
        <f t="shared" si="2"/>
        <v>0.29846999999999996</v>
      </c>
      <c r="I16" s="343" t="s">
        <v>122</v>
      </c>
      <c r="J16" s="339">
        <v>0.23300000000000001</v>
      </c>
      <c r="K16" s="339">
        <v>141.91999999999999</v>
      </c>
      <c r="L16" s="459">
        <v>41.117766663190331</v>
      </c>
      <c r="M16" s="463">
        <f t="shared" si="3"/>
        <v>58.354334448399712</v>
      </c>
      <c r="N16" s="464">
        <f t="shared" si="4"/>
        <v>142.15299999999999</v>
      </c>
      <c r="P16" s="343" t="s">
        <v>122</v>
      </c>
      <c r="Q16" s="339">
        <v>3.8719999999999999</v>
      </c>
      <c r="R16" s="339">
        <v>163.738</v>
      </c>
      <c r="S16" s="459">
        <v>33.197071198787945</v>
      </c>
      <c r="T16" s="463">
        <f t="shared" si="5"/>
        <v>54.356220439471407</v>
      </c>
      <c r="U16" s="464">
        <f t="shared" si="6"/>
        <v>167.61</v>
      </c>
    </row>
    <row r="17" spans="2:21" x14ac:dyDescent="0.2">
      <c r="B17" s="343" t="s">
        <v>123</v>
      </c>
      <c r="C17" s="769">
        <v>8.9999999999999998E-4</v>
      </c>
      <c r="D17" s="339">
        <v>0.13732</v>
      </c>
      <c r="E17" s="459">
        <v>51.68</v>
      </c>
      <c r="F17" s="463">
        <f t="shared" si="1"/>
        <v>7.0966976000000001E-2</v>
      </c>
      <c r="G17" s="464">
        <f t="shared" si="2"/>
        <v>0.13822000000000001</v>
      </c>
      <c r="I17" s="343" t="s">
        <v>123</v>
      </c>
      <c r="J17" s="339">
        <v>0.17699999999999999</v>
      </c>
      <c r="K17" s="339">
        <v>59.024000000000001</v>
      </c>
      <c r="L17" s="459">
        <v>53.04</v>
      </c>
      <c r="M17" s="463">
        <f t="shared" si="3"/>
        <v>31.306329599999998</v>
      </c>
      <c r="N17" s="464">
        <f t="shared" si="4"/>
        <v>59.201000000000001</v>
      </c>
      <c r="P17" s="343" t="s">
        <v>123</v>
      </c>
      <c r="Q17" s="339">
        <v>2.0539999999999998</v>
      </c>
      <c r="R17" s="339">
        <v>76.938000000000002</v>
      </c>
      <c r="S17" s="459">
        <v>56.22</v>
      </c>
      <c r="T17" s="463">
        <f t="shared" si="5"/>
        <v>43.254543599999998</v>
      </c>
      <c r="U17" s="464">
        <f t="shared" si="6"/>
        <v>78.992000000000004</v>
      </c>
    </row>
    <row r="18" spans="2:21" x14ac:dyDescent="0.2">
      <c r="B18" s="343" t="s">
        <v>124</v>
      </c>
      <c r="C18" s="769">
        <v>1.4299999999999998E-3</v>
      </c>
      <c r="D18" s="339">
        <v>0.42837000000000003</v>
      </c>
      <c r="E18" s="459">
        <v>37.159999999999997</v>
      </c>
      <c r="F18" s="463">
        <f t="shared" si="1"/>
        <v>0.159182292</v>
      </c>
      <c r="G18" s="464">
        <f t="shared" si="2"/>
        <v>0.42980000000000002</v>
      </c>
      <c r="I18" s="343" t="s">
        <v>124</v>
      </c>
      <c r="J18" s="339">
        <v>0.33600000000000002</v>
      </c>
      <c r="K18" s="339">
        <v>227.79900000000001</v>
      </c>
      <c r="L18" s="459">
        <v>34.22</v>
      </c>
      <c r="M18" s="463">
        <f t="shared" si="3"/>
        <v>77.952817800000005</v>
      </c>
      <c r="N18" s="464">
        <f t="shared" si="4"/>
        <v>228.13500000000002</v>
      </c>
      <c r="P18" s="343" t="s">
        <v>124</v>
      </c>
      <c r="Q18" s="339">
        <v>2.7280000000000002</v>
      </c>
      <c r="R18" s="339">
        <v>184.81399999999999</v>
      </c>
      <c r="S18" s="459">
        <v>47.74</v>
      </c>
      <c r="T18" s="463">
        <f t="shared" si="5"/>
        <v>88.23020360000001</v>
      </c>
      <c r="U18" s="464">
        <f t="shared" si="6"/>
        <v>187.542</v>
      </c>
    </row>
    <row r="19" spans="2:21" ht="13.5" thickBot="1" x14ac:dyDescent="0.25">
      <c r="B19" s="344" t="s">
        <v>125</v>
      </c>
      <c r="C19" s="769">
        <v>2.6199999999999999E-3</v>
      </c>
      <c r="D19" s="345">
        <v>9.7610000000000002E-2</v>
      </c>
      <c r="E19" s="460">
        <v>89.03</v>
      </c>
      <c r="F19" s="465">
        <f t="shared" si="1"/>
        <v>8.6902182999999994E-2</v>
      </c>
      <c r="G19" s="466">
        <f t="shared" si="2"/>
        <v>0.10023</v>
      </c>
      <c r="I19" s="344" t="s">
        <v>125</v>
      </c>
      <c r="J19" s="345">
        <v>1.0129999999999999</v>
      </c>
      <c r="K19" s="345">
        <v>24.032</v>
      </c>
      <c r="L19" s="460">
        <v>89.029999999999987</v>
      </c>
      <c r="M19" s="465">
        <f t="shared" si="3"/>
        <v>21.395689599999997</v>
      </c>
      <c r="N19" s="466">
        <f t="shared" si="4"/>
        <v>25.045000000000002</v>
      </c>
      <c r="P19" s="344" t="s">
        <v>125</v>
      </c>
      <c r="Q19" s="345">
        <v>1.1499999999999999</v>
      </c>
      <c r="R19" s="345">
        <v>14.009</v>
      </c>
      <c r="S19" s="460">
        <v>89.03</v>
      </c>
      <c r="T19" s="465">
        <f t="shared" si="5"/>
        <v>12.4722127</v>
      </c>
      <c r="U19" s="466">
        <f t="shared" si="6"/>
        <v>15.159000000000001</v>
      </c>
    </row>
    <row r="20" spans="2:21" x14ac:dyDescent="0.2">
      <c r="C20" s="579"/>
    </row>
    <row r="22" spans="2:21" ht="38.25" customHeight="1" x14ac:dyDescent="0.2">
      <c r="B22" s="800" t="s">
        <v>474</v>
      </c>
      <c r="C22" s="801"/>
      <c r="D22" s="801"/>
      <c r="E22" s="801"/>
      <c r="F22" s="801"/>
      <c r="G22" s="801"/>
      <c r="I22" s="800" t="s">
        <v>658</v>
      </c>
      <c r="J22" s="801"/>
      <c r="K22" s="801"/>
      <c r="L22" s="801"/>
      <c r="M22" s="801"/>
      <c r="N22" s="801"/>
      <c r="P22" s="800" t="s">
        <v>477</v>
      </c>
      <c r="Q22" s="801"/>
      <c r="R22" s="801"/>
      <c r="S22" s="801"/>
      <c r="T22" s="801"/>
      <c r="U22" s="801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487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487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487</v>
      </c>
    </row>
    <row r="24" spans="2:21" x14ac:dyDescent="0.2">
      <c r="B24" s="340" t="s">
        <v>127</v>
      </c>
      <c r="C24" s="341">
        <v>1.4E-2</v>
      </c>
      <c r="D24" s="341">
        <v>0.22812000000000002</v>
      </c>
      <c r="E24" s="458">
        <v>40.97</v>
      </c>
      <c r="F24" s="461">
        <f t="shared" ref="F24:F32" si="7">D24*E24/100</f>
        <v>9.3460764000000016E-2</v>
      </c>
      <c r="G24" s="462">
        <f t="shared" ref="G24:G32" si="8">C24+D24</f>
        <v>0.24212000000000003</v>
      </c>
      <c r="I24" s="340" t="s">
        <v>127</v>
      </c>
      <c r="J24" s="341">
        <v>0.13600000000000001</v>
      </c>
      <c r="K24" s="341">
        <v>1.3140000000000001</v>
      </c>
      <c r="L24" s="458">
        <v>58.23</v>
      </c>
      <c r="M24" s="461">
        <f t="shared" ref="M24:M32" si="9">K24*L24/100</f>
        <v>0.76514219999999999</v>
      </c>
      <c r="N24" s="462">
        <f t="shared" ref="N24:N32" si="10">J24+K24</f>
        <v>1.4500000000000002</v>
      </c>
      <c r="P24" s="340" t="s">
        <v>127</v>
      </c>
      <c r="Q24" s="341">
        <v>26.919</v>
      </c>
      <c r="R24" s="341">
        <v>274.64499999999998</v>
      </c>
      <c r="S24" s="458">
        <v>56.79</v>
      </c>
      <c r="T24" s="461">
        <f t="shared" ref="T24:T32" si="11">R24*S24/100</f>
        <v>155.97089549999998</v>
      </c>
      <c r="U24" s="462">
        <f t="shared" ref="U24:U32" si="12">Q24+R24</f>
        <v>301.56399999999996</v>
      </c>
    </row>
    <row r="25" spans="2:21" x14ac:dyDescent="0.2">
      <c r="B25" s="342" t="s">
        <v>128</v>
      </c>
      <c r="C25" s="339">
        <v>1.9000000000000001E-4</v>
      </c>
      <c r="D25" s="339">
        <v>0.13800999999999999</v>
      </c>
      <c r="E25" s="459">
        <v>43.03</v>
      </c>
      <c r="F25" s="463">
        <f t="shared" si="7"/>
        <v>5.9385703000000005E-2</v>
      </c>
      <c r="G25" s="464">
        <f t="shared" si="8"/>
        <v>0.13819999999999999</v>
      </c>
      <c r="I25" s="342" t="s">
        <v>128</v>
      </c>
      <c r="J25" s="339">
        <v>1.4999999999999999E-2</v>
      </c>
      <c r="K25" s="339">
        <v>7.835</v>
      </c>
      <c r="L25" s="459">
        <v>58.67</v>
      </c>
      <c r="M25" s="463">
        <f t="shared" si="9"/>
        <v>4.5967945000000006</v>
      </c>
      <c r="N25" s="464">
        <f t="shared" si="10"/>
        <v>7.85</v>
      </c>
      <c r="P25" s="342" t="s">
        <v>128</v>
      </c>
      <c r="Q25" s="339">
        <v>0.90400000000000003</v>
      </c>
      <c r="R25" s="339">
        <v>405.31299999999999</v>
      </c>
      <c r="S25" s="459">
        <v>47.4</v>
      </c>
      <c r="T25" s="463">
        <f t="shared" si="11"/>
        <v>192.11836199999999</v>
      </c>
      <c r="U25" s="464">
        <f t="shared" si="12"/>
        <v>406.21699999999998</v>
      </c>
    </row>
    <row r="26" spans="2:21" x14ac:dyDescent="0.2">
      <c r="B26" s="342" t="s">
        <v>129</v>
      </c>
      <c r="C26" s="339">
        <v>2.0299999999999997E-3</v>
      </c>
      <c r="D26" s="339">
        <v>0.14233000000000001</v>
      </c>
      <c r="E26" s="459">
        <v>43.51</v>
      </c>
      <c r="F26" s="463">
        <f t="shared" si="7"/>
        <v>6.1927783000000007E-2</v>
      </c>
      <c r="G26" s="464">
        <f t="shared" si="8"/>
        <v>0.14436000000000002</v>
      </c>
      <c r="I26" s="342" t="s">
        <v>129</v>
      </c>
      <c r="J26" s="339">
        <v>0.39500000000000002</v>
      </c>
      <c r="K26" s="339">
        <v>11.063000000000001</v>
      </c>
      <c r="L26" s="459">
        <v>39.47</v>
      </c>
      <c r="M26" s="463">
        <f t="shared" si="9"/>
        <v>4.3665661</v>
      </c>
      <c r="N26" s="464">
        <f t="shared" si="10"/>
        <v>11.458</v>
      </c>
      <c r="P26" s="342" t="s">
        <v>129</v>
      </c>
      <c r="Q26" s="339">
        <v>5.0220000000000002</v>
      </c>
      <c r="R26" s="339">
        <v>191.577</v>
      </c>
      <c r="S26" s="459">
        <v>36.76</v>
      </c>
      <c r="T26" s="463">
        <f t="shared" si="11"/>
        <v>70.423705200000001</v>
      </c>
      <c r="U26" s="464">
        <f t="shared" si="12"/>
        <v>196.59899999999999</v>
      </c>
    </row>
    <row r="27" spans="2:21" x14ac:dyDescent="0.2">
      <c r="B27" s="342" t="s">
        <v>130</v>
      </c>
      <c r="C27" s="339">
        <v>1.4299999999999998E-3</v>
      </c>
      <c r="D27" s="339">
        <v>6.7250000000000004E-2</v>
      </c>
      <c r="E27" s="459">
        <v>53.69</v>
      </c>
      <c r="F27" s="463">
        <f t="shared" si="7"/>
        <v>3.6106525E-2</v>
      </c>
      <c r="G27" s="464">
        <f t="shared" si="8"/>
        <v>6.8680000000000005E-2</v>
      </c>
      <c r="I27" s="342" t="s">
        <v>130</v>
      </c>
      <c r="J27" s="339">
        <v>0.33600000000000002</v>
      </c>
      <c r="K27" s="339">
        <v>8.6560000000000006</v>
      </c>
      <c r="L27" s="459">
        <v>45.9</v>
      </c>
      <c r="M27" s="463">
        <f t="shared" si="9"/>
        <v>3.9731040000000002</v>
      </c>
      <c r="N27" s="464">
        <f t="shared" si="10"/>
        <v>8.9920000000000009</v>
      </c>
      <c r="P27" s="342" t="s">
        <v>130</v>
      </c>
      <c r="Q27" s="339">
        <v>2.7280000000000002</v>
      </c>
      <c r="R27" s="339">
        <v>59.322000000000003</v>
      </c>
      <c r="S27" s="459">
        <v>50.5</v>
      </c>
      <c r="T27" s="463">
        <f t="shared" si="11"/>
        <v>29.957609999999999</v>
      </c>
      <c r="U27" s="464">
        <f t="shared" si="12"/>
        <v>62.050000000000004</v>
      </c>
    </row>
    <row r="28" spans="2:21" x14ac:dyDescent="0.2">
      <c r="B28" s="342" t="s">
        <v>131</v>
      </c>
      <c r="C28" s="339">
        <v>0</v>
      </c>
      <c r="D28" s="339">
        <v>0.18303</v>
      </c>
      <c r="E28" s="459">
        <v>52.68</v>
      </c>
      <c r="F28" s="463">
        <f t="shared" si="7"/>
        <v>9.6420203999999995E-2</v>
      </c>
      <c r="G28" s="464">
        <f t="shared" si="8"/>
        <v>0.18303</v>
      </c>
      <c r="I28" s="342" t="s">
        <v>131</v>
      </c>
      <c r="J28" s="339">
        <v>0</v>
      </c>
      <c r="K28" s="339">
        <v>56.375999999999998</v>
      </c>
      <c r="L28" s="459">
        <v>48.96</v>
      </c>
      <c r="M28" s="463">
        <f t="shared" si="9"/>
        <v>27.6016896</v>
      </c>
      <c r="N28" s="464">
        <f t="shared" si="10"/>
        <v>56.375999999999998</v>
      </c>
      <c r="P28" s="342" t="s">
        <v>131</v>
      </c>
      <c r="Q28" s="339">
        <v>0</v>
      </c>
      <c r="R28" s="339">
        <v>144.001</v>
      </c>
      <c r="S28" s="459">
        <v>47.05</v>
      </c>
      <c r="T28" s="463">
        <f t="shared" si="11"/>
        <v>67.752470500000001</v>
      </c>
      <c r="U28" s="464">
        <f t="shared" si="12"/>
        <v>144.001</v>
      </c>
    </row>
    <row r="29" spans="2:21" x14ac:dyDescent="0.2">
      <c r="B29" s="342" t="s">
        <v>132</v>
      </c>
      <c r="C29" s="339">
        <v>0</v>
      </c>
      <c r="D29" s="339">
        <v>0.37362000000000001</v>
      </c>
      <c r="E29" s="459">
        <v>37.61</v>
      </c>
      <c r="F29" s="463">
        <f t="shared" si="7"/>
        <v>0.140518482</v>
      </c>
      <c r="G29" s="464">
        <f t="shared" si="8"/>
        <v>0.37362000000000001</v>
      </c>
      <c r="I29" s="342" t="s">
        <v>132</v>
      </c>
      <c r="J29" s="339">
        <v>0</v>
      </c>
      <c r="K29" s="339">
        <v>150.05600000000001</v>
      </c>
      <c r="L29" s="459">
        <v>37.06</v>
      </c>
      <c r="M29" s="463">
        <f t="shared" si="9"/>
        <v>55.61075360000001</v>
      </c>
      <c r="N29" s="464">
        <f t="shared" si="10"/>
        <v>150.05600000000001</v>
      </c>
      <c r="P29" s="342" t="s">
        <v>132</v>
      </c>
      <c r="Q29" s="339">
        <v>0</v>
      </c>
      <c r="R29" s="339">
        <v>186.95500000000001</v>
      </c>
      <c r="S29" s="459">
        <v>41.56</v>
      </c>
      <c r="T29" s="463">
        <f t="shared" si="11"/>
        <v>77.698498000000015</v>
      </c>
      <c r="U29" s="464">
        <f t="shared" si="12"/>
        <v>186.95500000000001</v>
      </c>
    </row>
    <row r="30" spans="2:21" x14ac:dyDescent="0.2">
      <c r="B30" s="342" t="s">
        <v>133</v>
      </c>
      <c r="C30" s="339">
        <v>2.6199999999999999E-3</v>
      </c>
      <c r="D30" s="339">
        <v>0.40276999999999996</v>
      </c>
      <c r="E30" s="459">
        <v>36.17</v>
      </c>
      <c r="F30" s="463">
        <f t="shared" si="7"/>
        <v>0.145681909</v>
      </c>
      <c r="G30" s="464">
        <f t="shared" si="8"/>
        <v>0.40538999999999997</v>
      </c>
      <c r="I30" s="342" t="s">
        <v>133</v>
      </c>
      <c r="J30" s="339">
        <v>1.0129999999999999</v>
      </c>
      <c r="K30" s="339">
        <v>178.721</v>
      </c>
      <c r="L30" s="459">
        <v>38.79</v>
      </c>
      <c r="M30" s="463">
        <f t="shared" si="9"/>
        <v>69.3258759</v>
      </c>
      <c r="N30" s="464">
        <f t="shared" si="10"/>
        <v>179.73400000000001</v>
      </c>
      <c r="P30" s="342" t="s">
        <v>133</v>
      </c>
      <c r="Q30" s="339">
        <v>1.1499999999999999</v>
      </c>
      <c r="R30" s="339">
        <v>113.744</v>
      </c>
      <c r="S30" s="459">
        <v>39.840000000000003</v>
      </c>
      <c r="T30" s="463">
        <f t="shared" si="11"/>
        <v>45.315609600000009</v>
      </c>
      <c r="U30" s="464">
        <f t="shared" si="12"/>
        <v>114.89400000000001</v>
      </c>
    </row>
    <row r="31" spans="2:21" x14ac:dyDescent="0.2">
      <c r="B31" s="342" t="s">
        <v>134</v>
      </c>
      <c r="C31" s="339">
        <v>0</v>
      </c>
      <c r="D31" s="339">
        <v>3.9750000000000001E-2</v>
      </c>
      <c r="E31" s="459">
        <v>72.260000000000005</v>
      </c>
      <c r="F31" s="463">
        <f t="shared" si="7"/>
        <v>2.8723350000000002E-2</v>
      </c>
      <c r="G31" s="464">
        <f t="shared" si="8"/>
        <v>3.9750000000000001E-2</v>
      </c>
      <c r="I31" s="342" t="s">
        <v>134</v>
      </c>
      <c r="J31" s="339">
        <v>0</v>
      </c>
      <c r="K31" s="339">
        <v>25.695</v>
      </c>
      <c r="L31" s="459">
        <v>64.739999999999995</v>
      </c>
      <c r="M31" s="463">
        <f t="shared" si="9"/>
        <v>16.634943</v>
      </c>
      <c r="N31" s="464">
        <f t="shared" si="10"/>
        <v>25.695</v>
      </c>
      <c r="P31" s="342" t="s">
        <v>134</v>
      </c>
      <c r="Q31" s="339">
        <v>0</v>
      </c>
      <c r="R31" s="339">
        <v>7.3620000000000001</v>
      </c>
      <c r="S31" s="459">
        <v>64.19</v>
      </c>
      <c r="T31" s="463">
        <f t="shared" si="11"/>
        <v>4.7256678000000001</v>
      </c>
      <c r="U31" s="464">
        <f t="shared" si="12"/>
        <v>7.3620000000000001</v>
      </c>
    </row>
    <row r="32" spans="2:21" ht="13.5" thickBot="1" x14ac:dyDescent="0.25">
      <c r="B32" s="344" t="s">
        <v>135</v>
      </c>
      <c r="C32" s="345">
        <v>0</v>
      </c>
      <c r="D32" s="345">
        <v>8.9760000000000006E-2</v>
      </c>
      <c r="E32" s="460">
        <v>58.26</v>
      </c>
      <c r="F32" s="465">
        <f t="shared" si="7"/>
        <v>5.2294176000000005E-2</v>
      </c>
      <c r="G32" s="466">
        <f t="shared" si="8"/>
        <v>8.9760000000000006E-2</v>
      </c>
      <c r="I32" s="344" t="s">
        <v>135</v>
      </c>
      <c r="J32" s="345">
        <v>0</v>
      </c>
      <c r="K32" s="345">
        <v>94.995000000000005</v>
      </c>
      <c r="L32" s="460">
        <v>55.06</v>
      </c>
      <c r="M32" s="465">
        <f t="shared" si="9"/>
        <v>52.304247000000004</v>
      </c>
      <c r="N32" s="466">
        <f t="shared" si="10"/>
        <v>94.995000000000005</v>
      </c>
      <c r="P32" s="344" t="s">
        <v>135</v>
      </c>
      <c r="Q32" s="345">
        <v>0</v>
      </c>
      <c r="R32" s="345">
        <v>11.105</v>
      </c>
      <c r="S32" s="460">
        <v>54.17</v>
      </c>
      <c r="T32" s="465">
        <f t="shared" si="11"/>
        <v>6.0155785000000002</v>
      </c>
      <c r="U32" s="466">
        <f t="shared" si="12"/>
        <v>11.105</v>
      </c>
    </row>
    <row r="35" spans="2:21" ht="29.25" customHeight="1" x14ac:dyDescent="0.2">
      <c r="B35" s="800" t="s">
        <v>382</v>
      </c>
      <c r="C35" s="801"/>
      <c r="D35" s="801"/>
      <c r="E35" s="801"/>
      <c r="F35" s="801"/>
      <c r="G35" s="801"/>
      <c r="I35" s="800" t="s">
        <v>383</v>
      </c>
      <c r="J35" s="801"/>
      <c r="K35" s="801"/>
      <c r="L35" s="801"/>
      <c r="M35" s="801"/>
      <c r="N35" s="801"/>
      <c r="P35" s="800" t="s">
        <v>384</v>
      </c>
      <c r="Q35" s="801"/>
      <c r="R35" s="801"/>
      <c r="S35" s="801"/>
      <c r="T35" s="801"/>
      <c r="U35" s="801"/>
    </row>
    <row r="36" spans="2:21" ht="39" thickBot="1" x14ac:dyDescent="0.25">
      <c r="B36" s="437"/>
      <c r="C36" s="437"/>
      <c r="D36" s="437"/>
      <c r="E36" s="437"/>
      <c r="F36" s="437"/>
      <c r="G36" s="338" t="s">
        <v>478</v>
      </c>
      <c r="I36" s="437"/>
      <c r="J36" s="437"/>
      <c r="K36" s="437"/>
      <c r="L36" s="437"/>
      <c r="M36" s="437"/>
      <c r="N36" s="338" t="s">
        <v>489</v>
      </c>
      <c r="P36" s="437"/>
      <c r="Q36" s="437"/>
      <c r="R36" s="437"/>
      <c r="S36" s="437"/>
      <c r="T36" s="437"/>
      <c r="U36" s="338" t="s">
        <v>479</v>
      </c>
    </row>
    <row r="37" spans="2:21" x14ac:dyDescent="0.2">
      <c r="B37" s="340" t="s">
        <v>99</v>
      </c>
      <c r="C37" s="341"/>
      <c r="D37" s="341"/>
      <c r="E37" s="341"/>
      <c r="F37" s="341"/>
      <c r="G37" s="462">
        <f>G8</f>
        <v>1.6849000000000001</v>
      </c>
      <c r="I37" s="340" t="s">
        <v>99</v>
      </c>
      <c r="J37" s="341"/>
      <c r="K37" s="341"/>
      <c r="L37" s="341"/>
      <c r="M37" s="341"/>
      <c r="N37" s="462">
        <f>N8</f>
        <v>536.60700000000008</v>
      </c>
      <c r="P37" s="340" t="s">
        <v>99</v>
      </c>
      <c r="Q37" s="341"/>
      <c r="R37" s="341"/>
      <c r="S37" s="341"/>
      <c r="T37" s="341"/>
      <c r="U37" s="462">
        <f>U8</f>
        <v>1430.7469999999998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71.901039999999995</v>
      </c>
      <c r="I38" s="346" t="s">
        <v>381</v>
      </c>
      <c r="J38" s="339"/>
      <c r="K38" s="339"/>
      <c r="L38" s="339"/>
      <c r="M38" s="339"/>
      <c r="N38" s="464">
        <f>N7-N8</f>
        <v>16154.744999999999</v>
      </c>
      <c r="P38" s="346" t="s">
        <v>381</v>
      </c>
      <c r="Q38" s="339"/>
      <c r="R38" s="339"/>
      <c r="S38" s="339"/>
      <c r="T38" s="339"/>
      <c r="U38" s="464">
        <f>U7-U8</f>
        <v>81518.971999999994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15.146039999999999</v>
      </c>
      <c r="I39" s="344" t="s">
        <v>83</v>
      </c>
      <c r="J39" s="345"/>
      <c r="K39" s="345"/>
      <c r="L39" s="345"/>
      <c r="M39" s="345"/>
      <c r="N39" s="466">
        <f>N6</f>
        <v>5408.4549999999999</v>
      </c>
      <c r="P39" s="344" t="s">
        <v>83</v>
      </c>
      <c r="Q39" s="345"/>
      <c r="R39" s="345"/>
      <c r="S39" s="345"/>
      <c r="T39" s="345"/>
      <c r="U39" s="466">
        <f>U6</f>
        <v>11210.630999999999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0" t="s">
        <v>642</v>
      </c>
      <c r="C3" s="801"/>
      <c r="D3" s="801"/>
      <c r="E3" s="801"/>
      <c r="F3" s="801"/>
      <c r="G3" s="801"/>
      <c r="I3" s="800" t="s">
        <v>644</v>
      </c>
      <c r="J3" s="801"/>
      <c r="K3" s="801"/>
      <c r="L3" s="801"/>
      <c r="M3" s="801"/>
      <c r="N3" s="801"/>
      <c r="P3" s="800" t="s">
        <v>643</v>
      </c>
      <c r="Q3" s="801"/>
      <c r="R3" s="801"/>
      <c r="S3" s="801"/>
      <c r="T3" s="801"/>
      <c r="U3" s="801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487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487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487</v>
      </c>
    </row>
    <row r="5" spans="2:21" x14ac:dyDescent="0.2">
      <c r="B5" s="340" t="s">
        <v>106</v>
      </c>
      <c r="C5" s="341">
        <v>2.5629</v>
      </c>
      <c r="D5" s="341">
        <v>86.046720000000008</v>
      </c>
      <c r="E5" s="458">
        <v>0.94</v>
      </c>
      <c r="F5" s="461">
        <f>D5*E5/100</f>
        <v>0.80883916800000011</v>
      </c>
      <c r="G5" s="462">
        <f>C5+D5</f>
        <v>88.609620000000007</v>
      </c>
      <c r="I5" s="340" t="s">
        <v>106</v>
      </c>
      <c r="J5" s="341">
        <v>493.28500000000003</v>
      </c>
      <c r="K5" s="341">
        <v>21561.99</v>
      </c>
      <c r="L5" s="458">
        <v>3.33</v>
      </c>
      <c r="M5" s="461">
        <f>K5*L5/100</f>
        <v>718.01426700000013</v>
      </c>
      <c r="N5" s="462">
        <f>J5+K5</f>
        <v>22055.275000000001</v>
      </c>
      <c r="P5" s="340" t="s">
        <v>106</v>
      </c>
      <c r="Q5" s="341">
        <v>2485.41</v>
      </c>
      <c r="R5" s="341">
        <v>91781.61</v>
      </c>
      <c r="S5" s="458">
        <v>3.58</v>
      </c>
      <c r="T5" s="461">
        <f>R5*S5/100</f>
        <v>3285.7816379999999</v>
      </c>
      <c r="U5" s="462">
        <f>Q5+R5</f>
        <v>94267.02</v>
      </c>
    </row>
    <row r="6" spans="2:21" x14ac:dyDescent="0.2">
      <c r="B6" s="342" t="s">
        <v>92</v>
      </c>
      <c r="C6" s="339">
        <v>1.1405399999999999</v>
      </c>
      <c r="D6" s="339">
        <v>14.0055</v>
      </c>
      <c r="E6" s="459">
        <v>5.93</v>
      </c>
      <c r="F6" s="463">
        <f>D6*E6/100</f>
        <v>0.83052614999999985</v>
      </c>
      <c r="G6" s="464">
        <f>C6+D6</f>
        <v>15.146039999999999</v>
      </c>
      <c r="I6" s="342" t="s">
        <v>92</v>
      </c>
      <c r="J6" s="339">
        <v>273.46699999999998</v>
      </c>
      <c r="K6" s="339">
        <v>5134.9880000000003</v>
      </c>
      <c r="L6" s="459">
        <v>7</v>
      </c>
      <c r="M6" s="463">
        <f>K6*L6/100</f>
        <v>359.44916000000006</v>
      </c>
      <c r="N6" s="464">
        <f>J6+K6</f>
        <v>5408.4549999999999</v>
      </c>
      <c r="P6" s="342" t="s">
        <v>92</v>
      </c>
      <c r="Q6" s="339">
        <v>825.09900000000005</v>
      </c>
      <c r="R6" s="339">
        <v>10385.531999999999</v>
      </c>
      <c r="S6" s="459">
        <v>10.029999999999999</v>
      </c>
      <c r="T6" s="463">
        <f>R6*S6/100</f>
        <v>1041.6688595999999</v>
      </c>
      <c r="U6" s="464">
        <f>Q6+R6</f>
        <v>11210.630999999999</v>
      </c>
    </row>
    <row r="7" spans="2:21" x14ac:dyDescent="0.2">
      <c r="B7" s="343" t="s">
        <v>105</v>
      </c>
      <c r="C7" s="339">
        <v>1.42235</v>
      </c>
      <c r="D7" s="339">
        <v>72.163589999999999</v>
      </c>
      <c r="E7" s="459">
        <v>1.51</v>
      </c>
      <c r="F7" s="463">
        <f>D7*E7/100</f>
        <v>1.0896702089999999</v>
      </c>
      <c r="G7" s="464">
        <f>C7+D7</f>
        <v>73.585939999999994</v>
      </c>
      <c r="I7" s="343" t="s">
        <v>105</v>
      </c>
      <c r="J7" s="339">
        <v>219.81800000000001</v>
      </c>
      <c r="K7" s="339">
        <v>16471.534</v>
      </c>
      <c r="L7" s="459">
        <v>3.95</v>
      </c>
      <c r="M7" s="463">
        <f>K7*L7/100</f>
        <v>650.62559299999998</v>
      </c>
      <c r="N7" s="464">
        <f>J7+K7</f>
        <v>16691.351999999999</v>
      </c>
      <c r="P7" s="343" t="s">
        <v>105</v>
      </c>
      <c r="Q7" s="339">
        <v>1660.3109999999999</v>
      </c>
      <c r="R7" s="339">
        <v>81289.407999999996</v>
      </c>
      <c r="S7" s="459">
        <v>3.99</v>
      </c>
      <c r="T7" s="463">
        <f>R7*S7/100</f>
        <v>3243.4473791999999</v>
      </c>
      <c r="U7" s="464">
        <f>Q7+R7</f>
        <v>82949.718999999997</v>
      </c>
    </row>
    <row r="8" spans="2:21" ht="13.5" thickBot="1" x14ac:dyDescent="0.25">
      <c r="B8" s="344" t="s">
        <v>633</v>
      </c>
      <c r="C8" s="345">
        <v>8.1170000000000006E-2</v>
      </c>
      <c r="D8" s="345">
        <v>2.5034200000000002</v>
      </c>
      <c r="E8" s="460">
        <v>16.96</v>
      </c>
      <c r="F8" s="465">
        <f>D8*E8/100</f>
        <v>0.42458003200000005</v>
      </c>
      <c r="G8" s="466">
        <f>C8+D8</f>
        <v>2.5845900000000004</v>
      </c>
      <c r="I8" s="344" t="s">
        <v>633</v>
      </c>
      <c r="J8" s="345">
        <v>15.005000000000001</v>
      </c>
      <c r="K8" s="345">
        <v>894.21600000000001</v>
      </c>
      <c r="L8" s="460">
        <v>18.600000000000001</v>
      </c>
      <c r="M8" s="465">
        <f>K8*L8/100</f>
        <v>166.32417599999999</v>
      </c>
      <c r="N8" s="466">
        <f>J8+K8</f>
        <v>909.221</v>
      </c>
      <c r="P8" s="344" t="s">
        <v>633</v>
      </c>
      <c r="Q8" s="345">
        <v>57.790999999999997</v>
      </c>
      <c r="R8" s="345">
        <v>1540.3689999999999</v>
      </c>
      <c r="S8" s="460">
        <v>21.71</v>
      </c>
      <c r="T8" s="465">
        <f>R8*S8/100</f>
        <v>334.41410989999997</v>
      </c>
      <c r="U8" s="466">
        <f>Q8+R8</f>
        <v>1598.1599999999999</v>
      </c>
    </row>
    <row r="11" spans="2:21" ht="38.25" customHeight="1" x14ac:dyDescent="0.2">
      <c r="B11" s="800" t="s">
        <v>629</v>
      </c>
      <c r="C11" s="801"/>
      <c r="D11" s="801"/>
      <c r="E11" s="801"/>
      <c r="F11" s="801"/>
      <c r="G11" s="801"/>
      <c r="I11" s="800" t="s">
        <v>645</v>
      </c>
      <c r="J11" s="801"/>
      <c r="K11" s="801"/>
      <c r="L11" s="801"/>
      <c r="M11" s="801"/>
      <c r="N11" s="801"/>
      <c r="P11" s="800" t="s">
        <v>630</v>
      </c>
      <c r="Q11" s="801"/>
      <c r="R11" s="801"/>
      <c r="S11" s="801"/>
      <c r="T11" s="801"/>
      <c r="U11" s="801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487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487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487</v>
      </c>
    </row>
    <row r="13" spans="2:21" x14ac:dyDescent="0.2">
      <c r="B13" s="340" t="s">
        <v>119</v>
      </c>
      <c r="C13" s="769">
        <v>1.83E-3</v>
      </c>
      <c r="D13" s="341">
        <v>8.3000000000000001E-4</v>
      </c>
      <c r="E13" s="458">
        <v>73.260000000000005</v>
      </c>
      <c r="F13" s="461">
        <f t="shared" ref="F13:F19" si="0">D13*E13/100</f>
        <v>6.0805800000000008E-4</v>
      </c>
      <c r="G13" s="462">
        <f t="shared" ref="G13:G19" si="1">C13+D13</f>
        <v>2.66E-3</v>
      </c>
      <c r="I13" s="340" t="s">
        <v>119</v>
      </c>
      <c r="J13" s="341">
        <v>2.3E-2</v>
      </c>
      <c r="K13" s="341">
        <v>8.0000000000000002E-3</v>
      </c>
      <c r="L13" s="458">
        <v>73.27</v>
      </c>
      <c r="M13" s="461">
        <f t="shared" ref="M13:M19" si="2">K13*L13/100</f>
        <v>5.8615999999999998E-3</v>
      </c>
      <c r="N13" s="462">
        <f t="shared" ref="N13:N19" si="3">J13+K13</f>
        <v>3.1E-2</v>
      </c>
      <c r="P13" s="340" t="s">
        <v>119</v>
      </c>
      <c r="Q13" s="341">
        <v>4.18</v>
      </c>
      <c r="R13" s="341">
        <v>1.8340000000000001</v>
      </c>
      <c r="S13" s="458">
        <v>73.27</v>
      </c>
      <c r="T13" s="461">
        <f t="shared" ref="T13:T19" si="4">R13*S13/100</f>
        <v>1.3437718000000001</v>
      </c>
      <c r="U13" s="462">
        <f t="shared" ref="U13:U19" si="5">Q13+R13</f>
        <v>6.0139999999999993</v>
      </c>
    </row>
    <row r="14" spans="2:21" x14ac:dyDescent="0.2">
      <c r="B14" s="342" t="s">
        <v>120</v>
      </c>
      <c r="C14" s="769">
        <v>5.4000000000000003E-3</v>
      </c>
      <c r="D14" s="339">
        <v>8.4659999999999999E-2</v>
      </c>
      <c r="E14" s="459">
        <v>88.02</v>
      </c>
      <c r="F14" s="463">
        <f t="shared" si="0"/>
        <v>7.4517732000000003E-2</v>
      </c>
      <c r="G14" s="464">
        <f t="shared" si="1"/>
        <v>9.0060000000000001E-2</v>
      </c>
      <c r="I14" s="342" t="s">
        <v>120</v>
      </c>
      <c r="J14" s="339">
        <v>0.27600000000000002</v>
      </c>
      <c r="K14" s="339">
        <v>3.488</v>
      </c>
      <c r="L14" s="459">
        <v>104.75</v>
      </c>
      <c r="M14" s="463">
        <f t="shared" si="2"/>
        <v>3.65368</v>
      </c>
      <c r="N14" s="464">
        <f t="shared" si="3"/>
        <v>3.7640000000000002</v>
      </c>
      <c r="P14" s="342" t="s">
        <v>120</v>
      </c>
      <c r="Q14" s="339">
        <v>14.766999999999999</v>
      </c>
      <c r="R14" s="339">
        <v>193.78299999999999</v>
      </c>
      <c r="S14" s="459">
        <v>108.31</v>
      </c>
      <c r="T14" s="463">
        <f t="shared" si="4"/>
        <v>209.88636729999999</v>
      </c>
      <c r="U14" s="464">
        <f t="shared" si="5"/>
        <v>208.54999999999998</v>
      </c>
    </row>
    <row r="15" spans="2:21" x14ac:dyDescent="0.2">
      <c r="B15" s="343" t="s">
        <v>121</v>
      </c>
      <c r="C15" s="769">
        <v>1.5890000000000001E-2</v>
      </c>
      <c r="D15" s="339">
        <v>0.80735000000000001</v>
      </c>
      <c r="E15" s="459">
        <v>31.554691167538056</v>
      </c>
      <c r="F15" s="463">
        <f t="shared" si="0"/>
        <v>0.25475679914111848</v>
      </c>
      <c r="G15" s="464">
        <f t="shared" si="1"/>
        <v>0.82323999999999997</v>
      </c>
      <c r="I15" s="343" t="s">
        <v>121</v>
      </c>
      <c r="J15" s="339">
        <v>2.3919999999999999</v>
      </c>
      <c r="K15" s="339">
        <v>226.268</v>
      </c>
      <c r="L15" s="459">
        <v>38.913095145641776</v>
      </c>
      <c r="M15" s="463">
        <f t="shared" si="2"/>
        <v>88.047882124140742</v>
      </c>
      <c r="N15" s="464">
        <f t="shared" si="3"/>
        <v>228.66</v>
      </c>
      <c r="P15" s="343" t="s">
        <v>121</v>
      </c>
      <c r="Q15" s="339">
        <v>17.87</v>
      </c>
      <c r="R15" s="339">
        <v>631.40800000000002</v>
      </c>
      <c r="S15" s="459">
        <v>34.47771281412998</v>
      </c>
      <c r="T15" s="463">
        <f t="shared" si="4"/>
        <v>217.69503692544183</v>
      </c>
      <c r="U15" s="464">
        <f t="shared" si="5"/>
        <v>649.27800000000002</v>
      </c>
    </row>
    <row r="16" spans="2:21" x14ac:dyDescent="0.2">
      <c r="B16" s="343" t="s">
        <v>122</v>
      </c>
      <c r="C16" s="769">
        <v>5.6250000000000001E-2</v>
      </c>
      <c r="D16" s="339">
        <v>1.4661599999999999</v>
      </c>
      <c r="E16" s="459">
        <v>24.336840219892274</v>
      </c>
      <c r="F16" s="463">
        <f t="shared" si="0"/>
        <v>0.35681701656797249</v>
      </c>
      <c r="G16" s="464">
        <f t="shared" si="1"/>
        <v>1.5224099999999998</v>
      </c>
      <c r="I16" s="343" t="s">
        <v>122</v>
      </c>
      <c r="J16" s="339">
        <v>12.023999999999999</v>
      </c>
      <c r="K16" s="339">
        <v>607.77800000000002</v>
      </c>
      <c r="L16" s="459">
        <v>24.646464621769546</v>
      </c>
      <c r="M16" s="463">
        <f t="shared" si="2"/>
        <v>149.79578974889853</v>
      </c>
      <c r="N16" s="464">
        <f t="shared" si="3"/>
        <v>619.80200000000002</v>
      </c>
      <c r="P16" s="343" t="s">
        <v>122</v>
      </c>
      <c r="Q16" s="339">
        <v>20.18</v>
      </c>
      <c r="R16" s="339">
        <v>670.923</v>
      </c>
      <c r="S16" s="459">
        <v>22.791420998118394</v>
      </c>
      <c r="T16" s="463">
        <f t="shared" si="4"/>
        <v>152.91288550320587</v>
      </c>
      <c r="U16" s="464">
        <f t="shared" si="5"/>
        <v>691.10299999999995</v>
      </c>
    </row>
    <row r="17" spans="2:21" x14ac:dyDescent="0.2">
      <c r="B17" s="343" t="s">
        <v>123</v>
      </c>
      <c r="C17" s="769">
        <v>1.4599999999999999E-3</v>
      </c>
      <c r="D17" s="339">
        <v>0.14441999999999999</v>
      </c>
      <c r="E17" s="459">
        <v>42.82</v>
      </c>
      <c r="F17" s="463">
        <f t="shared" si="0"/>
        <v>6.1840643999999993E-2</v>
      </c>
      <c r="G17" s="464">
        <f t="shared" si="1"/>
        <v>0.14587999999999998</v>
      </c>
      <c r="I17" s="343" t="s">
        <v>123</v>
      </c>
      <c r="J17" s="339">
        <v>0.23100000000000001</v>
      </c>
      <c r="K17" s="339">
        <v>56.674999999999997</v>
      </c>
      <c r="L17" s="459">
        <v>44.51</v>
      </c>
      <c r="M17" s="463">
        <f t="shared" si="2"/>
        <v>25.226042499999998</v>
      </c>
      <c r="N17" s="464">
        <f t="shared" si="3"/>
        <v>56.905999999999999</v>
      </c>
      <c r="P17" s="343" t="s">
        <v>123</v>
      </c>
      <c r="Q17" s="339">
        <v>0.75800000000000001</v>
      </c>
      <c r="R17" s="339">
        <v>42.420999999999999</v>
      </c>
      <c r="S17" s="459">
        <v>58.73</v>
      </c>
      <c r="T17" s="463">
        <f t="shared" si="4"/>
        <v>24.913853299999996</v>
      </c>
      <c r="U17" s="464">
        <f t="shared" si="5"/>
        <v>43.179000000000002</v>
      </c>
    </row>
    <row r="18" spans="2:21" x14ac:dyDescent="0.2">
      <c r="B18" s="343" t="s">
        <v>124</v>
      </c>
      <c r="C18" s="769">
        <v>3.4000000000000002E-4</v>
      </c>
      <c r="D18" s="339">
        <v>0</v>
      </c>
      <c r="E18" s="459">
        <v>0</v>
      </c>
      <c r="F18" s="463">
        <f t="shared" si="0"/>
        <v>0</v>
      </c>
      <c r="G18" s="464">
        <f t="shared" si="1"/>
        <v>3.4000000000000002E-4</v>
      </c>
      <c r="I18" s="343" t="s">
        <v>124</v>
      </c>
      <c r="J18" s="339">
        <v>5.8999999999999997E-2</v>
      </c>
      <c r="K18" s="339">
        <v>0</v>
      </c>
      <c r="L18" s="459">
        <v>0</v>
      </c>
      <c r="M18" s="463">
        <f t="shared" si="2"/>
        <v>0</v>
      </c>
      <c r="N18" s="464">
        <f t="shared" si="3"/>
        <v>5.8999999999999997E-2</v>
      </c>
      <c r="P18" s="343" t="s">
        <v>124</v>
      </c>
      <c r="Q18" s="339">
        <v>3.6999999999999998E-2</v>
      </c>
      <c r="R18" s="339">
        <v>0</v>
      </c>
      <c r="S18" s="459">
        <v>0</v>
      </c>
      <c r="T18" s="463">
        <f t="shared" si="4"/>
        <v>0</v>
      </c>
      <c r="U18" s="464">
        <f t="shared" si="5"/>
        <v>3.6999999999999998E-2</v>
      </c>
    </row>
    <row r="19" spans="2:21" ht="13.5" thickBot="1" x14ac:dyDescent="0.25">
      <c r="B19" s="344" t="s">
        <v>125</v>
      </c>
      <c r="C19" s="769">
        <v>0</v>
      </c>
      <c r="D19" s="345">
        <v>0</v>
      </c>
      <c r="E19" s="460">
        <v>0</v>
      </c>
      <c r="F19" s="465">
        <f t="shared" si="0"/>
        <v>0</v>
      </c>
      <c r="G19" s="466">
        <f t="shared" si="1"/>
        <v>0</v>
      </c>
      <c r="I19" s="344" t="s">
        <v>125</v>
      </c>
      <c r="J19" s="345">
        <v>0</v>
      </c>
      <c r="K19" s="345">
        <v>0</v>
      </c>
      <c r="L19" s="460">
        <v>0</v>
      </c>
      <c r="M19" s="465">
        <f t="shared" si="2"/>
        <v>0</v>
      </c>
      <c r="N19" s="466">
        <f t="shared" si="3"/>
        <v>0</v>
      </c>
      <c r="P19" s="344" t="s">
        <v>125</v>
      </c>
      <c r="Q19" s="345">
        <v>0</v>
      </c>
      <c r="R19" s="345">
        <v>0</v>
      </c>
      <c r="S19" s="460">
        <v>0</v>
      </c>
      <c r="T19" s="465">
        <f t="shared" si="4"/>
        <v>0</v>
      </c>
      <c r="U19" s="466">
        <f t="shared" si="5"/>
        <v>0</v>
      </c>
    </row>
    <row r="20" spans="2:21" x14ac:dyDescent="0.2">
      <c r="C20" s="579"/>
    </row>
    <row r="22" spans="2:21" ht="38.25" customHeight="1" x14ac:dyDescent="0.2">
      <c r="B22" s="800" t="s">
        <v>631</v>
      </c>
      <c r="C22" s="801"/>
      <c r="D22" s="801"/>
      <c r="E22" s="801"/>
      <c r="F22" s="801"/>
      <c r="G22" s="801"/>
      <c r="I22" s="800" t="s">
        <v>646</v>
      </c>
      <c r="J22" s="801"/>
      <c r="K22" s="801"/>
      <c r="L22" s="801"/>
      <c r="M22" s="801"/>
      <c r="N22" s="801"/>
      <c r="P22" s="800" t="s">
        <v>632</v>
      </c>
      <c r="Q22" s="801"/>
      <c r="R22" s="801"/>
      <c r="S22" s="801"/>
      <c r="T22" s="801"/>
      <c r="U22" s="801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487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487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487</v>
      </c>
    </row>
    <row r="24" spans="2:21" x14ac:dyDescent="0.2">
      <c r="B24" s="340" t="s">
        <v>127</v>
      </c>
      <c r="C24" s="341">
        <v>1.1999999999999999E-4</v>
      </c>
      <c r="D24" s="341">
        <v>0</v>
      </c>
      <c r="E24" s="458">
        <v>0</v>
      </c>
      <c r="F24" s="461">
        <f t="shared" ref="F24:F32" si="6">D24*E24/100</f>
        <v>0</v>
      </c>
      <c r="G24" s="462">
        <f t="shared" ref="G24:G32" si="7">C24+D24</f>
        <v>1.1999999999999999E-4</v>
      </c>
      <c r="I24" s="340" t="s">
        <v>127</v>
      </c>
      <c r="J24" s="341">
        <v>0</v>
      </c>
      <c r="K24" s="341">
        <v>0</v>
      </c>
      <c r="L24" s="458">
        <v>0</v>
      </c>
      <c r="M24" s="461">
        <f t="shared" ref="M24:M32" si="8">K24*L24/100</f>
        <v>0</v>
      </c>
      <c r="N24" s="462">
        <f t="shared" ref="N24:N32" si="9">J24+K24</f>
        <v>0</v>
      </c>
      <c r="P24" s="340" t="s">
        <v>127</v>
      </c>
      <c r="Q24" s="341">
        <v>0</v>
      </c>
      <c r="R24" s="341">
        <v>0</v>
      </c>
      <c r="S24" s="458">
        <v>0</v>
      </c>
      <c r="T24" s="461">
        <f t="shared" ref="T24:T32" si="10">R24*S24/100</f>
        <v>0</v>
      </c>
      <c r="U24" s="462">
        <f t="shared" ref="U24:U32" si="11">Q24+R24</f>
        <v>0</v>
      </c>
    </row>
    <row r="25" spans="2:21" x14ac:dyDescent="0.2">
      <c r="B25" s="342" t="s">
        <v>128</v>
      </c>
      <c r="C25" s="339">
        <v>4.7400000000000003E-3</v>
      </c>
      <c r="D25" s="339">
        <v>5.7159999999999996E-2</v>
      </c>
      <c r="E25" s="459">
        <v>123.7</v>
      </c>
      <c r="F25" s="463">
        <f t="shared" si="6"/>
        <v>7.0706919999999993E-2</v>
      </c>
      <c r="G25" s="464">
        <f t="shared" si="7"/>
        <v>6.1899999999999997E-2</v>
      </c>
      <c r="I25" s="342" t="s">
        <v>128</v>
      </c>
      <c r="J25" s="339">
        <v>0.115</v>
      </c>
      <c r="K25" s="339">
        <v>2.891</v>
      </c>
      <c r="L25" s="459">
        <v>125.19</v>
      </c>
      <c r="M25" s="463">
        <f t="shared" si="8"/>
        <v>3.6192428999999997</v>
      </c>
      <c r="N25" s="464">
        <f t="shared" si="9"/>
        <v>3.0060000000000002</v>
      </c>
      <c r="P25" s="342" t="s">
        <v>128</v>
      </c>
      <c r="Q25" s="339">
        <v>12.166</v>
      </c>
      <c r="R25" s="339">
        <v>168.06</v>
      </c>
      <c r="S25" s="459">
        <v>124.15</v>
      </c>
      <c r="T25" s="463">
        <f t="shared" si="10"/>
        <v>208.64649</v>
      </c>
      <c r="U25" s="464">
        <f t="shared" si="11"/>
        <v>180.226</v>
      </c>
    </row>
    <row r="26" spans="2:21" x14ac:dyDescent="0.2">
      <c r="B26" s="342" t="s">
        <v>129</v>
      </c>
      <c r="C26" s="339">
        <v>6.1700000000000001E-3</v>
      </c>
      <c r="D26" s="339">
        <v>0.14924000000000001</v>
      </c>
      <c r="E26" s="459">
        <v>50.83</v>
      </c>
      <c r="F26" s="463">
        <f t="shared" si="6"/>
        <v>7.5858692000000005E-2</v>
      </c>
      <c r="G26" s="464">
        <f t="shared" si="7"/>
        <v>0.15541000000000002</v>
      </c>
      <c r="I26" s="342" t="s">
        <v>129</v>
      </c>
      <c r="J26" s="339">
        <v>0.66100000000000003</v>
      </c>
      <c r="K26" s="339">
        <v>4.1340000000000003</v>
      </c>
      <c r="L26" s="459">
        <v>51.12</v>
      </c>
      <c r="M26" s="463">
        <f t="shared" si="8"/>
        <v>2.1133008000000002</v>
      </c>
      <c r="N26" s="464">
        <f t="shared" si="9"/>
        <v>4.7949999999999999</v>
      </c>
      <c r="P26" s="342" t="s">
        <v>129</v>
      </c>
      <c r="Q26" s="339">
        <v>16.834</v>
      </c>
      <c r="R26" s="339">
        <v>93.817999999999998</v>
      </c>
      <c r="S26" s="459">
        <v>48.65</v>
      </c>
      <c r="T26" s="463">
        <f t="shared" si="10"/>
        <v>45.642456999999993</v>
      </c>
      <c r="U26" s="464">
        <f t="shared" si="11"/>
        <v>110.652</v>
      </c>
    </row>
    <row r="27" spans="2:21" x14ac:dyDescent="0.2">
      <c r="B27" s="342" t="s">
        <v>130</v>
      </c>
      <c r="C27" s="339">
        <v>5.5700000000000003E-3</v>
      </c>
      <c r="D27" s="339">
        <v>0.13366999999999998</v>
      </c>
      <c r="E27" s="459">
        <v>55.05</v>
      </c>
      <c r="F27" s="463">
        <f t="shared" si="6"/>
        <v>7.3585334999999988E-2</v>
      </c>
      <c r="G27" s="464">
        <f t="shared" si="7"/>
        <v>0.13923999999999997</v>
      </c>
      <c r="I27" s="342" t="s">
        <v>130</v>
      </c>
      <c r="J27" s="339">
        <v>0.92100000000000004</v>
      </c>
      <c r="K27" s="339">
        <v>22.762</v>
      </c>
      <c r="L27" s="459">
        <v>68.87</v>
      </c>
      <c r="M27" s="463">
        <f t="shared" si="8"/>
        <v>15.6761894</v>
      </c>
      <c r="N27" s="464">
        <f t="shared" si="9"/>
        <v>23.683</v>
      </c>
      <c r="P27" s="342" t="s">
        <v>130</v>
      </c>
      <c r="Q27" s="339">
        <v>6.2880000000000003</v>
      </c>
      <c r="R27" s="339">
        <v>124.03</v>
      </c>
      <c r="S27" s="459">
        <v>58.74</v>
      </c>
      <c r="T27" s="463">
        <f t="shared" si="10"/>
        <v>72.855221999999998</v>
      </c>
      <c r="U27" s="464">
        <f t="shared" si="11"/>
        <v>130.31800000000001</v>
      </c>
    </row>
    <row r="28" spans="2:21" x14ac:dyDescent="0.2">
      <c r="B28" s="342" t="s">
        <v>131</v>
      </c>
      <c r="C28" s="339">
        <v>2.811E-2</v>
      </c>
      <c r="D28" s="339">
        <v>0.90361999999999998</v>
      </c>
      <c r="E28" s="459">
        <v>31.04</v>
      </c>
      <c r="F28" s="463">
        <f t="shared" si="6"/>
        <v>0.28048364799999997</v>
      </c>
      <c r="G28" s="464">
        <f t="shared" si="7"/>
        <v>0.93172999999999995</v>
      </c>
      <c r="I28" s="342" t="s">
        <v>131</v>
      </c>
      <c r="J28" s="339">
        <v>4.9290000000000003</v>
      </c>
      <c r="K28" s="339">
        <v>276.21699999999998</v>
      </c>
      <c r="L28" s="459">
        <v>30.95</v>
      </c>
      <c r="M28" s="463">
        <f t="shared" si="8"/>
        <v>85.489161499999994</v>
      </c>
      <c r="N28" s="464">
        <f t="shared" si="9"/>
        <v>281.14599999999996</v>
      </c>
      <c r="P28" s="342" t="s">
        <v>131</v>
      </c>
      <c r="Q28" s="339">
        <v>12.988</v>
      </c>
      <c r="R28" s="339">
        <v>696.11900000000003</v>
      </c>
      <c r="S28" s="459">
        <v>31.72</v>
      </c>
      <c r="T28" s="463">
        <f t="shared" si="10"/>
        <v>220.8089468</v>
      </c>
      <c r="U28" s="464">
        <f t="shared" si="11"/>
        <v>709.10699999999997</v>
      </c>
    </row>
    <row r="29" spans="2:21" x14ac:dyDescent="0.2">
      <c r="B29" s="342" t="s">
        <v>132</v>
      </c>
      <c r="C29" s="339">
        <v>3.3759999999999998E-2</v>
      </c>
      <c r="D29" s="339">
        <v>0.92886000000000002</v>
      </c>
      <c r="E29" s="459">
        <v>32.549999999999997</v>
      </c>
      <c r="F29" s="463">
        <f t="shared" si="6"/>
        <v>0.30234392999999998</v>
      </c>
      <c r="G29" s="464">
        <f t="shared" si="7"/>
        <v>0.96262000000000003</v>
      </c>
      <c r="I29" s="342" t="s">
        <v>132</v>
      </c>
      <c r="J29" s="339">
        <v>7.6660000000000004</v>
      </c>
      <c r="K29" s="339">
        <v>395.08300000000003</v>
      </c>
      <c r="L29" s="459">
        <v>33.729999999999997</v>
      </c>
      <c r="M29" s="463">
        <f t="shared" si="8"/>
        <v>133.2614959</v>
      </c>
      <c r="N29" s="464">
        <f t="shared" si="9"/>
        <v>402.74900000000002</v>
      </c>
      <c r="P29" s="342" t="s">
        <v>132</v>
      </c>
      <c r="Q29" s="339">
        <v>9.0869999999999997</v>
      </c>
      <c r="R29" s="339">
        <v>361.58100000000002</v>
      </c>
      <c r="S29" s="459">
        <v>31.93</v>
      </c>
      <c r="T29" s="463">
        <f t="shared" si="10"/>
        <v>115.4528133</v>
      </c>
      <c r="U29" s="464">
        <f t="shared" si="11"/>
        <v>370.66800000000001</v>
      </c>
    </row>
    <row r="30" spans="2:21" x14ac:dyDescent="0.2">
      <c r="B30" s="342" t="s">
        <v>133</v>
      </c>
      <c r="C30" s="339">
        <v>2.7200000000000002E-3</v>
      </c>
      <c r="D30" s="339">
        <v>0.33088000000000001</v>
      </c>
      <c r="E30" s="459">
        <v>34.46</v>
      </c>
      <c r="F30" s="463">
        <f t="shared" si="6"/>
        <v>0.11402124800000001</v>
      </c>
      <c r="G30" s="464">
        <f t="shared" si="7"/>
        <v>0.33360000000000001</v>
      </c>
      <c r="I30" s="342" t="s">
        <v>133</v>
      </c>
      <c r="J30" s="339">
        <v>0.71299999999999997</v>
      </c>
      <c r="K30" s="339">
        <v>193.13</v>
      </c>
      <c r="L30" s="459">
        <v>37.07</v>
      </c>
      <c r="M30" s="463">
        <f t="shared" si="8"/>
        <v>71.593290999999994</v>
      </c>
      <c r="N30" s="464">
        <f t="shared" si="9"/>
        <v>193.84299999999999</v>
      </c>
      <c r="P30" s="342" t="s">
        <v>133</v>
      </c>
      <c r="Q30" s="339">
        <v>0.42799999999999999</v>
      </c>
      <c r="R30" s="339">
        <v>96.762</v>
      </c>
      <c r="S30" s="459">
        <v>37.18</v>
      </c>
      <c r="T30" s="463">
        <f t="shared" si="10"/>
        <v>35.976111599999996</v>
      </c>
      <c r="U30" s="464">
        <f t="shared" si="11"/>
        <v>97.19</v>
      </c>
    </row>
    <row r="31" spans="2:21" x14ac:dyDescent="0.2">
      <c r="B31" s="342" t="s">
        <v>134</v>
      </c>
      <c r="C31" s="339">
        <v>0</v>
      </c>
      <c r="D31" s="339">
        <v>0</v>
      </c>
      <c r="E31" s="459">
        <v>0</v>
      </c>
      <c r="F31" s="463">
        <f t="shared" si="6"/>
        <v>0</v>
      </c>
      <c r="G31" s="464">
        <f t="shared" si="7"/>
        <v>0</v>
      </c>
      <c r="I31" s="342" t="s">
        <v>134</v>
      </c>
      <c r="J31" s="339">
        <v>0</v>
      </c>
      <c r="K31" s="339">
        <v>0</v>
      </c>
      <c r="L31" s="459">
        <v>0</v>
      </c>
      <c r="M31" s="463">
        <f t="shared" si="8"/>
        <v>0</v>
      </c>
      <c r="N31" s="464">
        <f t="shared" si="9"/>
        <v>0</v>
      </c>
      <c r="P31" s="342" t="s">
        <v>134</v>
      </c>
      <c r="Q31" s="339">
        <v>0</v>
      </c>
      <c r="R31" s="339">
        <v>0</v>
      </c>
      <c r="S31" s="459">
        <v>0</v>
      </c>
      <c r="T31" s="463">
        <f t="shared" si="10"/>
        <v>0</v>
      </c>
      <c r="U31" s="464">
        <f t="shared" si="11"/>
        <v>0</v>
      </c>
    </row>
    <row r="32" spans="2:21" ht="13.5" thickBot="1" x14ac:dyDescent="0.25">
      <c r="B32" s="344" t="s">
        <v>135</v>
      </c>
      <c r="C32" s="345">
        <v>0</v>
      </c>
      <c r="D32" s="345">
        <v>0</v>
      </c>
      <c r="E32" s="460">
        <v>0</v>
      </c>
      <c r="F32" s="465">
        <f t="shared" si="6"/>
        <v>0</v>
      </c>
      <c r="G32" s="466">
        <f t="shared" si="7"/>
        <v>0</v>
      </c>
      <c r="I32" s="344" t="s">
        <v>135</v>
      </c>
      <c r="J32" s="345">
        <v>0</v>
      </c>
      <c r="K32" s="345">
        <v>0</v>
      </c>
      <c r="L32" s="460">
        <v>0</v>
      </c>
      <c r="M32" s="465">
        <f t="shared" si="8"/>
        <v>0</v>
      </c>
      <c r="N32" s="466">
        <f t="shared" si="9"/>
        <v>0</v>
      </c>
      <c r="P32" s="344" t="s">
        <v>135</v>
      </c>
      <c r="Q32" s="345">
        <v>0</v>
      </c>
      <c r="R32" s="345">
        <v>0</v>
      </c>
      <c r="S32" s="460">
        <v>0</v>
      </c>
      <c r="T32" s="465">
        <f t="shared" si="10"/>
        <v>0</v>
      </c>
      <c r="U32" s="466">
        <f t="shared" si="11"/>
        <v>0</v>
      </c>
    </row>
    <row r="35" spans="2:21" ht="29.25" customHeight="1" x14ac:dyDescent="0.2">
      <c r="B35" s="800" t="s">
        <v>382</v>
      </c>
      <c r="C35" s="801"/>
      <c r="D35" s="801"/>
      <c r="E35" s="801"/>
      <c r="F35" s="801"/>
      <c r="G35" s="801"/>
      <c r="I35" s="800" t="s">
        <v>383</v>
      </c>
      <c r="J35" s="801"/>
      <c r="K35" s="801"/>
      <c r="L35" s="801"/>
      <c r="M35" s="801"/>
      <c r="N35" s="801"/>
      <c r="P35" s="800" t="s">
        <v>384</v>
      </c>
      <c r="Q35" s="801"/>
      <c r="R35" s="801"/>
      <c r="S35" s="801"/>
      <c r="T35" s="801"/>
      <c r="U35" s="801"/>
    </row>
    <row r="36" spans="2:21" ht="39" thickBot="1" x14ac:dyDescent="0.25">
      <c r="B36" s="437"/>
      <c r="C36" s="437"/>
      <c r="D36" s="437"/>
      <c r="E36" s="437"/>
      <c r="F36" s="437"/>
      <c r="G36" s="338" t="s">
        <v>478</v>
      </c>
      <c r="I36" s="437"/>
      <c r="J36" s="437"/>
      <c r="K36" s="437"/>
      <c r="L36" s="437"/>
      <c r="M36" s="437"/>
      <c r="N36" s="338" t="s">
        <v>489</v>
      </c>
      <c r="P36" s="437"/>
      <c r="Q36" s="437"/>
      <c r="R36" s="437"/>
      <c r="S36" s="437"/>
      <c r="T36" s="437"/>
      <c r="U36" s="338" t="s">
        <v>479</v>
      </c>
    </row>
    <row r="37" spans="2:21" x14ac:dyDescent="0.2">
      <c r="B37" s="340" t="s">
        <v>633</v>
      </c>
      <c r="C37" s="341"/>
      <c r="D37" s="341"/>
      <c r="E37" s="341"/>
      <c r="F37" s="341"/>
      <c r="G37" s="462">
        <f>G8</f>
        <v>2.5845900000000004</v>
      </c>
      <c r="I37" s="340" t="s">
        <v>633</v>
      </c>
      <c r="J37" s="341"/>
      <c r="K37" s="341"/>
      <c r="L37" s="341"/>
      <c r="M37" s="341"/>
      <c r="N37" s="462">
        <f>N8</f>
        <v>909.221</v>
      </c>
      <c r="P37" s="340" t="s">
        <v>633</v>
      </c>
      <c r="Q37" s="341"/>
      <c r="R37" s="341"/>
      <c r="S37" s="341"/>
      <c r="T37" s="341"/>
      <c r="U37" s="462">
        <f>U8</f>
        <v>1598.1599999999999</v>
      </c>
    </row>
    <row r="38" spans="2:21" ht="25.5" x14ac:dyDescent="0.2">
      <c r="B38" s="346" t="s">
        <v>641</v>
      </c>
      <c r="C38" s="339"/>
      <c r="D38" s="339"/>
      <c r="E38" s="339"/>
      <c r="F38" s="339"/>
      <c r="G38" s="464">
        <f>G6-G8</f>
        <v>12.561449999999999</v>
      </c>
      <c r="I38" s="346" t="s">
        <v>641</v>
      </c>
      <c r="J38" s="339"/>
      <c r="K38" s="339"/>
      <c r="L38" s="339"/>
      <c r="M38" s="339"/>
      <c r="N38" s="464">
        <f>N6-N8</f>
        <v>4499.2340000000004</v>
      </c>
      <c r="P38" s="346" t="s">
        <v>641</v>
      </c>
      <c r="Q38" s="339"/>
      <c r="R38" s="339"/>
      <c r="S38" s="339"/>
      <c r="T38" s="339"/>
      <c r="U38" s="464">
        <f>U6-U8</f>
        <v>9612.4709999999995</v>
      </c>
    </row>
    <row r="39" spans="2:21" ht="13.5" thickBot="1" x14ac:dyDescent="0.25">
      <c r="B39" s="344" t="s">
        <v>93</v>
      </c>
      <c r="C39" s="345"/>
      <c r="D39" s="345"/>
      <c r="E39" s="345"/>
      <c r="F39" s="345"/>
      <c r="G39" s="466">
        <f>G7</f>
        <v>73.585939999999994</v>
      </c>
      <c r="I39" s="344" t="s">
        <v>93</v>
      </c>
      <c r="J39" s="345"/>
      <c r="K39" s="345"/>
      <c r="L39" s="345"/>
      <c r="M39" s="345"/>
      <c r="N39" s="466">
        <f>N7</f>
        <v>16691.351999999999</v>
      </c>
      <c r="P39" s="344" t="s">
        <v>93</v>
      </c>
      <c r="Q39" s="345"/>
      <c r="R39" s="345"/>
      <c r="S39" s="345"/>
      <c r="T39" s="345"/>
      <c r="U39" s="466">
        <f>U7</f>
        <v>82949.718999999997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49"/>
      <c r="C3" s="550"/>
      <c r="D3" s="551" t="s">
        <v>692</v>
      </c>
      <c r="E3" s="552" t="s">
        <v>693</v>
      </c>
      <c r="F3" s="552" t="s">
        <v>694</v>
      </c>
      <c r="G3" s="553" t="s">
        <v>695</v>
      </c>
    </row>
    <row r="4" spans="2:7" x14ac:dyDescent="0.2">
      <c r="B4" s="554"/>
      <c r="C4" s="555" t="s">
        <v>698</v>
      </c>
      <c r="D4" s="556">
        <f>SUM(D5:D18)</f>
        <v>3830</v>
      </c>
      <c r="E4" s="556">
        <f t="shared" ref="E4:F4" si="0">SUM(E5:E18)</f>
        <v>3735</v>
      </c>
      <c r="F4" s="556">
        <f t="shared" si="0"/>
        <v>2183</v>
      </c>
      <c r="G4" s="557">
        <f>SUM(G5:G18)</f>
        <v>3482</v>
      </c>
    </row>
    <row r="5" spans="2:7" x14ac:dyDescent="0.2">
      <c r="B5" s="558" t="s">
        <v>312</v>
      </c>
      <c r="C5" s="559" t="s">
        <v>285</v>
      </c>
      <c r="D5" s="560">
        <v>284</v>
      </c>
      <c r="E5" s="560">
        <v>277</v>
      </c>
      <c r="F5" s="560">
        <v>191</v>
      </c>
      <c r="G5" s="561">
        <v>243</v>
      </c>
    </row>
    <row r="6" spans="2:7" x14ac:dyDescent="0.2">
      <c r="B6" s="558" t="s">
        <v>324</v>
      </c>
      <c r="C6" s="559" t="s">
        <v>306</v>
      </c>
      <c r="D6" s="560">
        <v>321</v>
      </c>
      <c r="E6" s="560">
        <v>318</v>
      </c>
      <c r="F6" s="560">
        <v>169</v>
      </c>
      <c r="G6" s="561">
        <v>304</v>
      </c>
    </row>
    <row r="7" spans="2:7" x14ac:dyDescent="0.2">
      <c r="B7" s="558" t="s">
        <v>318</v>
      </c>
      <c r="C7" s="559" t="s">
        <v>286</v>
      </c>
      <c r="D7" s="560">
        <v>362</v>
      </c>
      <c r="E7" s="560">
        <v>352</v>
      </c>
      <c r="F7" s="560">
        <v>189</v>
      </c>
      <c r="G7" s="561">
        <v>326</v>
      </c>
    </row>
    <row r="8" spans="2:7" x14ac:dyDescent="0.2">
      <c r="B8" s="558" t="s">
        <v>316</v>
      </c>
      <c r="C8" s="559" t="s">
        <v>287</v>
      </c>
      <c r="D8" s="560">
        <v>150</v>
      </c>
      <c r="E8" s="560">
        <v>146</v>
      </c>
      <c r="F8" s="560">
        <v>68</v>
      </c>
      <c r="G8" s="561">
        <v>141</v>
      </c>
    </row>
    <row r="9" spans="2:7" x14ac:dyDescent="0.2">
      <c r="B9" s="558" t="s">
        <v>314</v>
      </c>
      <c r="C9" s="559" t="s">
        <v>304</v>
      </c>
      <c r="D9" s="560">
        <v>68</v>
      </c>
      <c r="E9" s="560">
        <v>67</v>
      </c>
      <c r="F9" s="560">
        <v>28</v>
      </c>
      <c r="G9" s="561">
        <v>61</v>
      </c>
    </row>
    <row r="10" spans="2:7" x14ac:dyDescent="0.2">
      <c r="B10" s="558" t="s">
        <v>319</v>
      </c>
      <c r="C10" s="559" t="s">
        <v>288</v>
      </c>
      <c r="D10" s="560">
        <v>105</v>
      </c>
      <c r="E10" s="560">
        <v>104</v>
      </c>
      <c r="F10" s="560">
        <v>59</v>
      </c>
      <c r="G10" s="561">
        <v>102</v>
      </c>
    </row>
    <row r="11" spans="2:7" x14ac:dyDescent="0.2">
      <c r="B11" s="558" t="s">
        <v>320</v>
      </c>
      <c r="C11" s="559" t="s">
        <v>305</v>
      </c>
      <c r="D11" s="560">
        <v>281</v>
      </c>
      <c r="E11" s="560">
        <v>273</v>
      </c>
      <c r="F11" s="560">
        <v>154</v>
      </c>
      <c r="G11" s="561">
        <v>265</v>
      </c>
    </row>
    <row r="12" spans="2:7" x14ac:dyDescent="0.2">
      <c r="B12" s="558" t="s">
        <v>317</v>
      </c>
      <c r="C12" s="559" t="s">
        <v>289</v>
      </c>
      <c r="D12" s="560">
        <v>171</v>
      </c>
      <c r="E12" s="560">
        <v>170</v>
      </c>
      <c r="F12" s="560">
        <v>80</v>
      </c>
      <c r="G12" s="561">
        <v>164</v>
      </c>
    </row>
    <row r="13" spans="2:7" x14ac:dyDescent="0.2">
      <c r="B13" s="558" t="s">
        <v>311</v>
      </c>
      <c r="C13" s="559" t="s">
        <v>290</v>
      </c>
      <c r="D13" s="560">
        <v>186</v>
      </c>
      <c r="E13" s="560">
        <v>160</v>
      </c>
      <c r="F13" s="560">
        <v>125</v>
      </c>
      <c r="G13" s="561">
        <v>128</v>
      </c>
    </row>
    <row r="14" spans="2:7" x14ac:dyDescent="0.2">
      <c r="B14" s="558" t="s">
        <v>321</v>
      </c>
      <c r="C14" s="559" t="s">
        <v>291</v>
      </c>
      <c r="D14" s="560">
        <v>374</v>
      </c>
      <c r="E14" s="560">
        <v>369</v>
      </c>
      <c r="F14" s="560">
        <v>225</v>
      </c>
      <c r="G14" s="561">
        <v>352</v>
      </c>
    </row>
    <row r="15" spans="2:7" x14ac:dyDescent="0.2">
      <c r="B15" s="558" t="s">
        <v>322</v>
      </c>
      <c r="C15" s="559" t="s">
        <v>292</v>
      </c>
      <c r="D15" s="560">
        <v>361</v>
      </c>
      <c r="E15" s="560">
        <v>354</v>
      </c>
      <c r="F15" s="560">
        <v>227</v>
      </c>
      <c r="G15" s="561">
        <v>345</v>
      </c>
    </row>
    <row r="16" spans="2:7" x14ac:dyDescent="0.2">
      <c r="B16" s="558" t="s">
        <v>323</v>
      </c>
      <c r="C16" s="559" t="s">
        <v>293</v>
      </c>
      <c r="D16" s="560">
        <v>311</v>
      </c>
      <c r="E16" s="560">
        <v>310</v>
      </c>
      <c r="F16" s="560">
        <v>174</v>
      </c>
      <c r="G16" s="561">
        <v>295</v>
      </c>
    </row>
    <row r="17" spans="2:7" x14ac:dyDescent="0.2">
      <c r="B17" s="558" t="s">
        <v>315</v>
      </c>
      <c r="C17" s="559" t="s">
        <v>294</v>
      </c>
      <c r="D17" s="560">
        <v>338</v>
      </c>
      <c r="E17" s="560">
        <v>322</v>
      </c>
      <c r="F17" s="560">
        <v>205</v>
      </c>
      <c r="G17" s="561">
        <v>299</v>
      </c>
    </row>
    <row r="18" spans="2:7" ht="13.5" thickBot="1" x14ac:dyDescent="0.25">
      <c r="B18" s="562" t="s">
        <v>313</v>
      </c>
      <c r="C18" s="563" t="s">
        <v>295</v>
      </c>
      <c r="D18" s="564">
        <v>518</v>
      </c>
      <c r="E18" s="564">
        <v>513</v>
      </c>
      <c r="F18" s="564">
        <v>289</v>
      </c>
      <c r="G18" s="565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workbookViewId="0"/>
  </sheetViews>
  <sheetFormatPr defaultRowHeight="12.75" x14ac:dyDescent="0.2"/>
  <cols>
    <col min="1" max="1" width="9" style="581"/>
    <col min="2" max="4" width="30.625" style="581" customWidth="1"/>
    <col min="5" max="5" width="21.125" style="581" customWidth="1"/>
    <col min="6" max="6" width="28.125" style="581" bestFit="1" customWidth="1"/>
    <col min="7" max="7" width="25.875" style="581" bestFit="1" customWidth="1"/>
    <col min="8" max="16384" width="9" style="581"/>
  </cols>
  <sheetData>
    <row r="1" spans="2:9" x14ac:dyDescent="0.2">
      <c r="B1" s="580"/>
    </row>
    <row r="2" spans="2:9" x14ac:dyDescent="0.2">
      <c r="B2" s="580"/>
      <c r="D2" s="582"/>
    </row>
    <row r="3" spans="2:9" x14ac:dyDescent="0.2">
      <c r="B3" s="352" t="s">
        <v>501</v>
      </c>
      <c r="C3" s="527">
        <f>SUM(C4:C7)</f>
        <v>1995.8500450000001</v>
      </c>
    </row>
    <row r="4" spans="2:9" x14ac:dyDescent="0.2">
      <c r="B4" s="352" t="s">
        <v>502</v>
      </c>
      <c r="C4" s="353">
        <v>880.95459700000004</v>
      </c>
    </row>
    <row r="5" spans="2:9" x14ac:dyDescent="0.2">
      <c r="B5" s="352" t="s">
        <v>20</v>
      </c>
      <c r="C5" s="353">
        <v>78.109548000000004</v>
      </c>
    </row>
    <row r="6" spans="2:9" x14ac:dyDescent="0.2">
      <c r="B6" s="352" t="s">
        <v>503</v>
      </c>
      <c r="C6" s="353">
        <v>292.30702600000001</v>
      </c>
    </row>
    <row r="7" spans="2:9" x14ac:dyDescent="0.2">
      <c r="B7" s="352" t="s">
        <v>504</v>
      </c>
      <c r="C7" s="353">
        <v>744.47887400000002</v>
      </c>
    </row>
    <row r="8" spans="2:9" x14ac:dyDescent="0.2">
      <c r="B8" s="580"/>
      <c r="C8" s="583"/>
    </row>
    <row r="9" spans="2:9" x14ac:dyDescent="0.2">
      <c r="B9" s="580"/>
      <c r="C9" s="583"/>
    </row>
    <row r="10" spans="2:9" x14ac:dyDescent="0.2">
      <c r="B10" s="580" t="s">
        <v>505</v>
      </c>
      <c r="C10" s="583"/>
    </row>
    <row r="11" spans="2:9" x14ac:dyDescent="0.2">
      <c r="B11" s="580"/>
    </row>
    <row r="12" spans="2:9" x14ac:dyDescent="0.2">
      <c r="B12" s="355"/>
      <c r="C12" s="584" t="s">
        <v>506</v>
      </c>
      <c r="D12" s="585" t="s">
        <v>507</v>
      </c>
      <c r="E12" s="586" t="s">
        <v>2</v>
      </c>
    </row>
    <row r="13" spans="2:9" x14ac:dyDescent="0.2">
      <c r="B13" s="356" t="s">
        <v>502</v>
      </c>
      <c r="C13" s="587" t="s">
        <v>508</v>
      </c>
      <c r="D13" s="588">
        <v>293.86828700000001</v>
      </c>
      <c r="E13" s="589">
        <f>IF(C$4=0,0,D13/C$4*100)</f>
        <v>33.357937855224108</v>
      </c>
    </row>
    <row r="14" spans="2:9" x14ac:dyDescent="0.2">
      <c r="B14" s="357"/>
      <c r="C14" s="580" t="s">
        <v>509</v>
      </c>
      <c r="D14" s="590">
        <v>75.042365000000004</v>
      </c>
      <c r="E14" s="591">
        <f>IF(C$4=0,0,D14/C$4*100)</f>
        <v>8.5183010856120198</v>
      </c>
    </row>
    <row r="15" spans="2:9" x14ac:dyDescent="0.2">
      <c r="B15" s="357"/>
      <c r="C15" s="580" t="s">
        <v>510</v>
      </c>
      <c r="D15" s="590">
        <v>433.05704100000003</v>
      </c>
      <c r="E15" s="591">
        <f>IF(C$4=0,0,D15/C$4*100)</f>
        <v>49.157702618810447</v>
      </c>
    </row>
    <row r="16" spans="2:9" s="582" customFormat="1" x14ac:dyDescent="0.2">
      <c r="B16" s="358"/>
      <c r="C16" s="592" t="s">
        <v>511</v>
      </c>
      <c r="D16" s="593">
        <v>78.986903999999996</v>
      </c>
      <c r="E16" s="594">
        <f>IF(C$4=0,0,D16/C$4*100)</f>
        <v>8.9660584403534234</v>
      </c>
      <c r="I16" s="581"/>
    </row>
    <row r="17" spans="2:5" x14ac:dyDescent="0.2">
      <c r="B17" s="359"/>
      <c r="C17" s="580"/>
      <c r="D17" s="590"/>
      <c r="E17" s="595"/>
    </row>
    <row r="18" spans="2:5" x14ac:dyDescent="0.2">
      <c r="B18" s="356" t="s">
        <v>20</v>
      </c>
      <c r="C18" s="587" t="s">
        <v>508</v>
      </c>
      <c r="D18" s="588">
        <v>22.965920000000001</v>
      </c>
      <c r="E18" s="589">
        <f>IF(C$5=0,0,D18/C$5*100)</f>
        <v>29.402192930370045</v>
      </c>
    </row>
    <row r="19" spans="2:5" x14ac:dyDescent="0.2">
      <c r="B19" s="357"/>
      <c r="C19" s="580" t="s">
        <v>509</v>
      </c>
      <c r="D19" s="590">
        <v>3.2188189999999999</v>
      </c>
      <c r="E19" s="591">
        <f>IF(C$5=0,0,D19/C$5*100)</f>
        <v>4.120903375346634</v>
      </c>
    </row>
    <row r="20" spans="2:5" x14ac:dyDescent="0.2">
      <c r="B20" s="357"/>
      <c r="C20" s="580" t="s">
        <v>510</v>
      </c>
      <c r="D20" s="590">
        <v>49.614502000000002</v>
      </c>
      <c r="E20" s="591">
        <f>IF(C$5=0,0,D20/C$5*100)</f>
        <v>63.519125728393668</v>
      </c>
    </row>
    <row r="21" spans="2:5" x14ac:dyDescent="0.2">
      <c r="B21" s="358"/>
      <c r="C21" s="592" t="s">
        <v>511</v>
      </c>
      <c r="D21" s="593">
        <v>2.3103069999999999</v>
      </c>
      <c r="E21" s="594">
        <f>IF(C$5=0,0,D21/C$5*100)</f>
        <v>2.9577779658896497</v>
      </c>
    </row>
    <row r="22" spans="2:5" x14ac:dyDescent="0.2">
      <c r="B22" s="359"/>
      <c r="C22" s="580"/>
      <c r="D22" s="590"/>
      <c r="E22" s="595"/>
    </row>
    <row r="23" spans="2:5" x14ac:dyDescent="0.2">
      <c r="B23" s="356" t="s">
        <v>503</v>
      </c>
      <c r="C23" s="587" t="s">
        <v>508</v>
      </c>
      <c r="D23" s="588">
        <v>82.647717999999998</v>
      </c>
      <c r="E23" s="589">
        <f>IF(C$6=0,0,D23/C$6*100)</f>
        <v>28.274283766275261</v>
      </c>
    </row>
    <row r="24" spans="2:5" x14ac:dyDescent="0.2">
      <c r="B24" s="357"/>
      <c r="C24" s="580" t="s">
        <v>509</v>
      </c>
      <c r="D24" s="590">
        <v>7.7633279999999996</v>
      </c>
      <c r="E24" s="591">
        <f>IF(C$6=0,0,D24/C$6*100)</f>
        <v>2.6558814224328633</v>
      </c>
    </row>
    <row r="25" spans="2:5" x14ac:dyDescent="0.2">
      <c r="B25" s="357"/>
      <c r="C25" s="580" t="s">
        <v>510</v>
      </c>
      <c r="D25" s="590">
        <v>176.12530799999999</v>
      </c>
      <c r="E25" s="591">
        <f>IF(C$6=0,0,D25/C$6*100)</f>
        <v>60.253532188446258</v>
      </c>
    </row>
    <row r="26" spans="2:5" x14ac:dyDescent="0.2">
      <c r="B26" s="358"/>
      <c r="C26" s="592" t="s">
        <v>511</v>
      </c>
      <c r="D26" s="593">
        <v>25.770672000000001</v>
      </c>
      <c r="E26" s="594">
        <f>IF(C$6=0,0,D26/C$6*100)</f>
        <v>8.8163026228456101</v>
      </c>
    </row>
    <row r="27" spans="2:5" x14ac:dyDescent="0.2">
      <c r="B27" s="359"/>
      <c r="C27" s="580"/>
      <c r="D27" s="590"/>
      <c r="E27" s="595"/>
    </row>
    <row r="28" spans="2:5" x14ac:dyDescent="0.2">
      <c r="B28" s="596" t="s">
        <v>504</v>
      </c>
      <c r="C28" s="587" t="s">
        <v>508</v>
      </c>
      <c r="D28" s="588">
        <v>453.63561099999998</v>
      </c>
      <c r="E28" s="589">
        <f>IF(C$7=0,0,D28/C$7*100)</f>
        <v>60.933308767066499</v>
      </c>
    </row>
    <row r="29" spans="2:5" x14ac:dyDescent="0.2">
      <c r="B29" s="357"/>
      <c r="C29" s="580" t="s">
        <v>509</v>
      </c>
      <c r="D29" s="590">
        <v>95.225684000000001</v>
      </c>
      <c r="E29" s="591">
        <f>IF(C$7=0,0,D29/C$7*100)</f>
        <v>12.790918228258549</v>
      </c>
    </row>
    <row r="30" spans="2:5" x14ac:dyDescent="0.2">
      <c r="B30" s="357"/>
      <c r="C30" s="580" t="s">
        <v>510</v>
      </c>
      <c r="D30" s="590">
        <v>159.12344400000001</v>
      </c>
      <c r="E30" s="591">
        <f>IF(C$7=0,0,D30/C$7*100)</f>
        <v>21.373802475421215</v>
      </c>
    </row>
    <row r="31" spans="2:5" x14ac:dyDescent="0.2">
      <c r="B31" s="358"/>
      <c r="C31" s="592" t="s">
        <v>511</v>
      </c>
      <c r="D31" s="593">
        <v>36.494135</v>
      </c>
      <c r="E31" s="594">
        <f>IF(C$7=0,0,D31/C$7*100)</f>
        <v>4.9019705292537283</v>
      </c>
    </row>
    <row r="32" spans="2:5" x14ac:dyDescent="0.2">
      <c r="B32" s="580"/>
      <c r="D32" s="597"/>
      <c r="E32" s="598"/>
    </row>
    <row r="34" spans="2:7" x14ac:dyDescent="0.2">
      <c r="B34" s="583" t="s">
        <v>512</v>
      </c>
    </row>
    <row r="36" spans="2:7" ht="38.25" x14ac:dyDescent="0.2">
      <c r="B36" s="599"/>
      <c r="C36" s="600" t="s">
        <v>513</v>
      </c>
      <c r="D36" s="601" t="s">
        <v>514</v>
      </c>
      <c r="E36" s="601" t="s">
        <v>515</v>
      </c>
      <c r="F36" s="601" t="s">
        <v>516</v>
      </c>
      <c r="G36" s="602" t="s">
        <v>517</v>
      </c>
    </row>
    <row r="37" spans="2:7" x14ac:dyDescent="0.2">
      <c r="B37" s="603" t="s">
        <v>502</v>
      </c>
      <c r="C37" s="604" t="s">
        <v>518</v>
      </c>
      <c r="D37" s="588">
        <v>0</v>
      </c>
      <c r="E37" s="605">
        <f>IF($C$4=0,0,D37/$C$4*100)</f>
        <v>0</v>
      </c>
      <c r="F37" s="605">
        <f>IF(SUM($D$14:$D$16)=0,0,D37/SUM($D$14:D$16)*100)</f>
        <v>0</v>
      </c>
      <c r="G37" s="589">
        <f>IF($D$14=0,0,D37/$D$14*100)</f>
        <v>0</v>
      </c>
    </row>
    <row r="38" spans="2:7" x14ac:dyDescent="0.2">
      <c r="B38" s="606"/>
      <c r="C38" s="607" t="s">
        <v>752</v>
      </c>
      <c r="D38" s="590">
        <v>0</v>
      </c>
      <c r="E38" s="608">
        <f t="shared" ref="E38:E68" si="0">IF($C$4=0,0,D38/$C$4*100)</f>
        <v>0</v>
      </c>
      <c r="F38" s="608">
        <f>IF(SUM($D$14:$D$16)=0,0,D38/SUM($D$14:D$16)*100)</f>
        <v>0</v>
      </c>
      <c r="G38" s="591">
        <f t="shared" ref="G38:G68" si="1">IF($D$14=0,0,D38/$D$14*100)</f>
        <v>0</v>
      </c>
    </row>
    <row r="39" spans="2:7" x14ac:dyDescent="0.2">
      <c r="B39" s="606"/>
      <c r="C39" s="609" t="s">
        <v>519</v>
      </c>
      <c r="D39" s="590">
        <v>1</v>
      </c>
      <c r="E39" s="608">
        <f t="shared" si="0"/>
        <v>0.11351322796945458</v>
      </c>
      <c r="F39" s="608">
        <f>IF(SUM($D$14:$D$16)=0,0,D39/SUM($D$14:D$16)*100)</f>
        <v>0.17033270627618621</v>
      </c>
      <c r="G39" s="591">
        <f t="shared" si="1"/>
        <v>1.3325806029700689</v>
      </c>
    </row>
    <row r="40" spans="2:7" x14ac:dyDescent="0.2">
      <c r="B40" s="606"/>
      <c r="C40" s="609" t="s">
        <v>520</v>
      </c>
      <c r="D40" s="590">
        <v>3.0366740000000001</v>
      </c>
      <c r="E40" s="608">
        <f t="shared" si="0"/>
        <v>0.34470266803091554</v>
      </c>
      <c r="F40" s="608">
        <f>IF(SUM($D$14:$D$16)=0,0,D40/SUM($D$14:D$16)*100)</f>
        <v>0.51724490049853145</v>
      </c>
      <c r="G40" s="591">
        <f t="shared" si="1"/>
        <v>4.0466128699435311</v>
      </c>
    </row>
    <row r="41" spans="2:7" x14ac:dyDescent="0.2">
      <c r="B41" s="606"/>
      <c r="C41" s="609" t="s">
        <v>521</v>
      </c>
      <c r="D41" s="590">
        <v>10.482279999999999</v>
      </c>
      <c r="E41" s="608">
        <f t="shared" si="0"/>
        <v>1.1898774392796545</v>
      </c>
      <c r="F41" s="608">
        <f>IF(SUM($D$14:$D$16)=0,0,D41/SUM($D$14:D$16)*100)</f>
        <v>1.785475120344741</v>
      </c>
      <c r="G41" s="591">
        <f t="shared" si="1"/>
        <v>13.968483002901094</v>
      </c>
    </row>
    <row r="42" spans="2:7" x14ac:dyDescent="0.2">
      <c r="B42" s="606"/>
      <c r="C42" s="609" t="s">
        <v>522</v>
      </c>
      <c r="D42" s="590">
        <v>0</v>
      </c>
      <c r="E42" s="608">
        <f t="shared" si="0"/>
        <v>0</v>
      </c>
      <c r="F42" s="608">
        <f>IF(SUM($D$14:$D$16)=0,0,D42/SUM($D$14:D$16)*100)</f>
        <v>0</v>
      </c>
      <c r="G42" s="591">
        <f t="shared" si="1"/>
        <v>0</v>
      </c>
    </row>
    <row r="43" spans="2:7" x14ac:dyDescent="0.2">
      <c r="B43" s="606"/>
      <c r="C43" s="609" t="s">
        <v>523</v>
      </c>
      <c r="D43" s="590">
        <v>6.6081310000000002</v>
      </c>
      <c r="E43" s="608">
        <f t="shared" si="0"/>
        <v>0.75011028065501995</v>
      </c>
      <c r="F43" s="608">
        <f>IF(SUM($D$14:$D$16)=0,0,D43/SUM($D$14:D$16)*100)</f>
        <v>1.1255808366575606</v>
      </c>
      <c r="G43" s="591">
        <f t="shared" si="1"/>
        <v>8.8058671924852039</v>
      </c>
    </row>
    <row r="44" spans="2:7" x14ac:dyDescent="0.2">
      <c r="B44" s="606"/>
      <c r="C44" s="609" t="s">
        <v>524</v>
      </c>
      <c r="D44" s="590">
        <v>0</v>
      </c>
      <c r="E44" s="608">
        <f t="shared" si="0"/>
        <v>0</v>
      </c>
      <c r="F44" s="608">
        <f>IF(SUM($D$14:$D$16)=0,0,D44/SUM($D$14:D$16)*100)</f>
        <v>0</v>
      </c>
      <c r="G44" s="591">
        <f t="shared" si="1"/>
        <v>0</v>
      </c>
    </row>
    <row r="45" spans="2:7" x14ac:dyDescent="0.2">
      <c r="B45" s="606"/>
      <c r="C45" s="609" t="s">
        <v>525</v>
      </c>
      <c r="D45" s="590">
        <v>0</v>
      </c>
      <c r="E45" s="608">
        <f t="shared" si="0"/>
        <v>0</v>
      </c>
      <c r="F45" s="608">
        <f>IF(SUM($D$14:$D$16)=0,0,D45/SUM($D$14:D$16)*100)</f>
        <v>0</v>
      </c>
      <c r="G45" s="591">
        <f t="shared" si="1"/>
        <v>0</v>
      </c>
    </row>
    <row r="46" spans="2:7" x14ac:dyDescent="0.2">
      <c r="B46" s="606"/>
      <c r="C46" s="609" t="s">
        <v>526</v>
      </c>
      <c r="D46" s="590">
        <v>2.1557620000000002</v>
      </c>
      <c r="E46" s="608">
        <f t="shared" si="0"/>
        <v>0.24470750335388738</v>
      </c>
      <c r="F46" s="608">
        <f>IF(SUM($D$14:$D$16)=0,0,D46/SUM($D$14:D$16)*100)</f>
        <v>0.36719677554736374</v>
      </c>
      <c r="G46" s="591">
        <f>IF($D$14=0,0,D46/$D$14*100)</f>
        <v>2.8727266258199617</v>
      </c>
    </row>
    <row r="47" spans="2:7" x14ac:dyDescent="0.2">
      <c r="B47" s="606"/>
      <c r="C47" s="609" t="s">
        <v>527</v>
      </c>
      <c r="D47" s="590">
        <v>0</v>
      </c>
      <c r="E47" s="608">
        <f t="shared" si="0"/>
        <v>0</v>
      </c>
      <c r="F47" s="608">
        <f>IF(SUM($D$14:$D$16)=0,0,D47/SUM($D$14:D$16)*100)</f>
        <v>0</v>
      </c>
      <c r="G47" s="591">
        <f t="shared" si="1"/>
        <v>0</v>
      </c>
    </row>
    <row r="48" spans="2:7" x14ac:dyDescent="0.2">
      <c r="B48" s="606"/>
      <c r="C48" s="609" t="s">
        <v>528</v>
      </c>
      <c r="D48" s="590">
        <v>0</v>
      </c>
      <c r="E48" s="608">
        <f t="shared" si="0"/>
        <v>0</v>
      </c>
      <c r="F48" s="608">
        <f>IF(SUM($D$14:$D$16)=0,0,D48/SUM($D$14:D$16)*100)</f>
        <v>0</v>
      </c>
      <c r="G48" s="591">
        <f t="shared" si="1"/>
        <v>0</v>
      </c>
    </row>
    <row r="49" spans="2:7" x14ac:dyDescent="0.2">
      <c r="B49" s="606"/>
      <c r="C49" s="610" t="s">
        <v>529</v>
      </c>
      <c r="D49" s="590">
        <v>0</v>
      </c>
      <c r="E49" s="608">
        <f t="shared" si="0"/>
        <v>0</v>
      </c>
      <c r="F49" s="608">
        <f>IF(SUM($D$14:$D$16)=0,0,D49/SUM($D$14:D$16)*100)</f>
        <v>0</v>
      </c>
      <c r="G49" s="591">
        <f t="shared" si="1"/>
        <v>0</v>
      </c>
    </row>
    <row r="50" spans="2:7" x14ac:dyDescent="0.2">
      <c r="B50" s="606"/>
      <c r="C50" s="610" t="s">
        <v>530</v>
      </c>
      <c r="D50" s="590">
        <v>0</v>
      </c>
      <c r="E50" s="608">
        <f t="shared" si="0"/>
        <v>0</v>
      </c>
      <c r="F50" s="608">
        <f>IF(SUM($D$14:$D$16)=0,0,D50/SUM($D$14:D$16)*100)</f>
        <v>0</v>
      </c>
      <c r="G50" s="591">
        <f t="shared" si="1"/>
        <v>0</v>
      </c>
    </row>
    <row r="51" spans="2:7" x14ac:dyDescent="0.2">
      <c r="B51" s="606"/>
      <c r="C51" s="610" t="s">
        <v>531</v>
      </c>
      <c r="D51" s="590">
        <v>0</v>
      </c>
      <c r="E51" s="608">
        <f t="shared" si="0"/>
        <v>0</v>
      </c>
      <c r="F51" s="608">
        <f>IF(SUM($D$14:$D$16)=0,0,D51/SUM($D$14:D$16)*100)</f>
        <v>0</v>
      </c>
      <c r="G51" s="591">
        <f t="shared" si="1"/>
        <v>0</v>
      </c>
    </row>
    <row r="52" spans="2:7" x14ac:dyDescent="0.2">
      <c r="B52" s="606"/>
      <c r="C52" s="610" t="s">
        <v>532</v>
      </c>
      <c r="D52" s="590">
        <v>0</v>
      </c>
      <c r="E52" s="608">
        <f t="shared" si="0"/>
        <v>0</v>
      </c>
      <c r="F52" s="608">
        <f>IF(SUM($D$14:$D$16)=0,0,D52/SUM($D$14:D$16)*100)</f>
        <v>0</v>
      </c>
      <c r="G52" s="591">
        <f t="shared" si="1"/>
        <v>0</v>
      </c>
    </row>
    <row r="53" spans="2:7" x14ac:dyDescent="0.2">
      <c r="B53" s="606"/>
      <c r="C53" s="610" t="s">
        <v>533</v>
      </c>
      <c r="D53" s="590">
        <v>29.786528000000001</v>
      </c>
      <c r="E53" s="608">
        <f t="shared" si="0"/>
        <v>3.3811649432825419</v>
      </c>
      <c r="F53" s="608">
        <f>IF(SUM($D$14:$D$16)=0,0,D53/SUM($D$14:D$16)*100)</f>
        <v>5.0736199248113962</v>
      </c>
      <c r="G53" s="591">
        <f t="shared" si="1"/>
        <v>39.692949442624844</v>
      </c>
    </row>
    <row r="54" spans="2:7" x14ac:dyDescent="0.2">
      <c r="B54" s="606"/>
      <c r="C54" s="610" t="s">
        <v>534</v>
      </c>
      <c r="D54" s="590">
        <v>0</v>
      </c>
      <c r="E54" s="608">
        <f t="shared" si="0"/>
        <v>0</v>
      </c>
      <c r="F54" s="608">
        <f>IF(SUM($D$14:$D$16)=0,0,D54/SUM($D$14:D$16)*100)</f>
        <v>0</v>
      </c>
      <c r="G54" s="591">
        <f t="shared" si="1"/>
        <v>0</v>
      </c>
    </row>
    <row r="55" spans="2:7" x14ac:dyDescent="0.2">
      <c r="B55" s="606"/>
      <c r="C55" s="610" t="s">
        <v>535</v>
      </c>
      <c r="D55" s="590">
        <v>3.9440759999999999</v>
      </c>
      <c r="E55" s="608">
        <f t="shared" si="0"/>
        <v>0.44770479811685454</v>
      </c>
      <c r="F55" s="608">
        <f>IF(SUM($D$14:$D$16)=0,0,D55/SUM($D$14:D$16)*100)</f>
        <v>0.67180513883895532</v>
      </c>
      <c r="G55" s="591">
        <f t="shared" si="1"/>
        <v>5.2557991742397769</v>
      </c>
    </row>
    <row r="56" spans="2:7" x14ac:dyDescent="0.2">
      <c r="B56" s="606"/>
      <c r="C56" s="610" t="s">
        <v>536</v>
      </c>
      <c r="D56" s="590">
        <v>0</v>
      </c>
      <c r="E56" s="608">
        <f t="shared" si="0"/>
        <v>0</v>
      </c>
      <c r="F56" s="608">
        <f>IF(SUM($D$14:$D$16)=0,0,D56/SUM($D$14:D$16)*100)</f>
        <v>0</v>
      </c>
      <c r="G56" s="591">
        <f t="shared" si="1"/>
        <v>0</v>
      </c>
    </row>
    <row r="57" spans="2:7" x14ac:dyDescent="0.2">
      <c r="B57" s="606"/>
      <c r="C57" s="610" t="s">
        <v>537</v>
      </c>
      <c r="D57" s="590">
        <v>0</v>
      </c>
      <c r="E57" s="608">
        <f t="shared" si="0"/>
        <v>0</v>
      </c>
      <c r="F57" s="608">
        <f>IF(SUM($D$14:$D$16)=0,0,D57/SUM($D$14:D$16)*100)</f>
        <v>0</v>
      </c>
      <c r="G57" s="591">
        <f t="shared" si="1"/>
        <v>0</v>
      </c>
    </row>
    <row r="58" spans="2:7" x14ac:dyDescent="0.2">
      <c r="B58" s="606"/>
      <c r="C58" s="610" t="s">
        <v>538</v>
      </c>
      <c r="D58" s="590">
        <v>0</v>
      </c>
      <c r="E58" s="608">
        <f t="shared" si="0"/>
        <v>0</v>
      </c>
      <c r="F58" s="608">
        <f>IF(SUM($D$14:$D$16)=0,0,D58/SUM($D$14:D$16)*100)</f>
        <v>0</v>
      </c>
      <c r="G58" s="591">
        <f t="shared" si="1"/>
        <v>0</v>
      </c>
    </row>
    <row r="59" spans="2:7" x14ac:dyDescent="0.2">
      <c r="B59" s="606"/>
      <c r="C59" s="610" t="s">
        <v>539</v>
      </c>
      <c r="D59" s="590">
        <v>3.2707299999999999</v>
      </c>
      <c r="E59" s="608">
        <f t="shared" si="0"/>
        <v>0.37127112011653418</v>
      </c>
      <c r="F59" s="608">
        <f>IF(SUM($D$14:$D$16)=0,0,D59/SUM($D$14:D$16)*100)</f>
        <v>0.55711229239871041</v>
      </c>
      <c r="G59" s="591">
        <f t="shared" si="1"/>
        <v>4.3585113555522934</v>
      </c>
    </row>
    <row r="60" spans="2:7" x14ac:dyDescent="0.2">
      <c r="B60" s="606"/>
      <c r="C60" s="610" t="s">
        <v>540</v>
      </c>
      <c r="D60" s="590">
        <v>0</v>
      </c>
      <c r="E60" s="608">
        <f t="shared" si="0"/>
        <v>0</v>
      </c>
      <c r="F60" s="608">
        <f>IF(SUM($D$14:$D$16)=0,0,D60/SUM($D$14:D$16)*100)</f>
        <v>0</v>
      </c>
      <c r="G60" s="591">
        <f t="shared" si="1"/>
        <v>0</v>
      </c>
    </row>
    <row r="61" spans="2:7" x14ac:dyDescent="0.2">
      <c r="B61" s="606"/>
      <c r="C61" s="610" t="s">
        <v>541</v>
      </c>
      <c r="D61" s="590">
        <v>0</v>
      </c>
      <c r="E61" s="608">
        <f t="shared" si="0"/>
        <v>0</v>
      </c>
      <c r="F61" s="608">
        <f>IF(SUM($D$14:$D$16)=0,0,D61/SUM($D$14:D$16)*100)</f>
        <v>0</v>
      </c>
      <c r="G61" s="591">
        <f t="shared" si="1"/>
        <v>0</v>
      </c>
    </row>
    <row r="62" spans="2:7" x14ac:dyDescent="0.2">
      <c r="B62" s="606"/>
      <c r="C62" s="610" t="s">
        <v>542</v>
      </c>
      <c r="D62" s="590">
        <v>0</v>
      </c>
      <c r="E62" s="608">
        <f t="shared" si="0"/>
        <v>0</v>
      </c>
      <c r="F62" s="608">
        <f>IF(SUM($D$14:$D$16)=0,0,D62/SUM($D$14:D$16)*100)</f>
        <v>0</v>
      </c>
      <c r="G62" s="591">
        <f t="shared" si="1"/>
        <v>0</v>
      </c>
    </row>
    <row r="63" spans="2:7" x14ac:dyDescent="0.2">
      <c r="B63" s="606"/>
      <c r="C63" s="610" t="s">
        <v>543</v>
      </c>
      <c r="D63" s="590">
        <v>0</v>
      </c>
      <c r="E63" s="608">
        <f t="shared" si="0"/>
        <v>0</v>
      </c>
      <c r="F63" s="608">
        <f>IF(SUM($D$14:$D$16)=0,0,D63/SUM($D$14:D$16)*100)</f>
        <v>0</v>
      </c>
      <c r="G63" s="591">
        <f t="shared" si="1"/>
        <v>0</v>
      </c>
    </row>
    <row r="64" spans="2:7" x14ac:dyDescent="0.2">
      <c r="B64" s="606"/>
      <c r="C64" s="610" t="s">
        <v>544</v>
      </c>
      <c r="D64" s="590">
        <v>5.8512069999999996</v>
      </c>
      <c r="E64" s="608">
        <f t="shared" si="0"/>
        <v>0.66418939408746835</v>
      </c>
      <c r="F64" s="608">
        <f>IF(SUM($D$14:$D$16)=0,0,D64/SUM($D$14:D$16)*100)</f>
        <v>0.99665192329216457</v>
      </c>
      <c r="G64" s="591">
        <f t="shared" si="1"/>
        <v>7.7972049521626872</v>
      </c>
    </row>
    <row r="65" spans="2:7" x14ac:dyDescent="0.2">
      <c r="B65" s="606"/>
      <c r="C65" s="610" t="s">
        <v>545</v>
      </c>
      <c r="D65" s="590">
        <v>19.866911999999999</v>
      </c>
      <c r="E65" s="608">
        <f t="shared" si="0"/>
        <v>2.2551573109050929</v>
      </c>
      <c r="F65" s="608">
        <f>IF(SUM($D$14:$D$16)=0,0,D65/SUM($D$14:D$16)*100)</f>
        <v>3.3839848863108388</v>
      </c>
      <c r="G65" s="591">
        <f t="shared" si="1"/>
        <v>26.474261572113296</v>
      </c>
    </row>
    <row r="66" spans="2:7" x14ac:dyDescent="0.2">
      <c r="B66" s="606"/>
      <c r="C66" s="610" t="s">
        <v>546</v>
      </c>
      <c r="D66" s="590">
        <v>0</v>
      </c>
      <c r="E66" s="608">
        <f t="shared" si="0"/>
        <v>0</v>
      </c>
      <c r="F66" s="608">
        <f>IF(SUM($D$14:$D$16)=0,0,D66/SUM($D$14:D$16)*100)</f>
        <v>0</v>
      </c>
      <c r="G66" s="591">
        <f t="shared" si="1"/>
        <v>0</v>
      </c>
    </row>
    <row r="67" spans="2:7" x14ac:dyDescent="0.2">
      <c r="B67" s="606"/>
      <c r="C67" s="610" t="s">
        <v>547</v>
      </c>
      <c r="D67" s="590">
        <v>0</v>
      </c>
      <c r="E67" s="608">
        <f t="shared" si="0"/>
        <v>0</v>
      </c>
      <c r="F67" s="608">
        <f>IF(SUM($D$14:$D$16)=0,0,D67/SUM($D$14:D$16)*100)</f>
        <v>0</v>
      </c>
      <c r="G67" s="591">
        <f t="shared" si="1"/>
        <v>0</v>
      </c>
    </row>
    <row r="68" spans="2:7" x14ac:dyDescent="0.2">
      <c r="B68" s="611"/>
      <c r="C68" s="612" t="s">
        <v>548</v>
      </c>
      <c r="D68" s="613">
        <v>1.346441</v>
      </c>
      <c r="E68" s="614">
        <f t="shared" si="0"/>
        <v>0.15283886418042042</v>
      </c>
      <c r="F68" s="614">
        <f>IF(SUM($D$14:$D$16)=0,0,D68/SUM($D$14:D$16)*100)</f>
        <v>0.22934293937121442</v>
      </c>
      <c r="G68" s="594">
        <f t="shared" si="1"/>
        <v>1.7942411596436225</v>
      </c>
    </row>
    <row r="69" spans="2:7" x14ac:dyDescent="0.2">
      <c r="D69" s="597"/>
      <c r="E69" s="598"/>
      <c r="F69" s="598"/>
      <c r="G69" s="598"/>
    </row>
    <row r="70" spans="2:7" x14ac:dyDescent="0.2">
      <c r="B70" s="603" t="s">
        <v>20</v>
      </c>
      <c r="C70" s="604" t="s">
        <v>518</v>
      </c>
      <c r="D70" s="588">
        <v>0</v>
      </c>
      <c r="E70" s="605">
        <f>IF($C$5=0,0,D70/$C$5*100)</f>
        <v>0</v>
      </c>
      <c r="F70" s="605">
        <f>IF(SUM($D$19:$D$21)=0,0,D70/SUM($D$19:D$21)*100)</f>
        <v>0</v>
      </c>
      <c r="G70" s="589">
        <f>IF($D$19=0,0,D70/$D$19*100)</f>
        <v>0</v>
      </c>
    </row>
    <row r="71" spans="2:7" x14ac:dyDescent="0.2">
      <c r="B71" s="606"/>
      <c r="C71" s="607" t="s">
        <v>752</v>
      </c>
      <c r="D71" s="590">
        <v>0</v>
      </c>
      <c r="E71" s="608">
        <f t="shared" ref="E71:E101" si="2">IF($C$5=0,0,D71/$C$5*100)</f>
        <v>0</v>
      </c>
      <c r="F71" s="608">
        <f>IF(SUM($D$19:$D$21)=0,0,D71/SUM($D$19:D$21)*100)</f>
        <v>0</v>
      </c>
      <c r="G71" s="591">
        <f t="shared" ref="G71:G101" si="3">IF($D$19=0,0,D71/$D$19*100)</f>
        <v>0</v>
      </c>
    </row>
    <row r="72" spans="2:7" x14ac:dyDescent="0.2">
      <c r="B72" s="606"/>
      <c r="C72" s="609" t="s">
        <v>519</v>
      </c>
      <c r="D72" s="590">
        <v>0</v>
      </c>
      <c r="E72" s="608">
        <f t="shared" si="2"/>
        <v>0</v>
      </c>
      <c r="F72" s="608">
        <f>IF(SUM($D$19:$D$21)=0,0,D72/SUM($D$19:D$21)*100)</f>
        <v>0</v>
      </c>
      <c r="G72" s="591">
        <f t="shared" si="3"/>
        <v>0</v>
      </c>
    </row>
    <row r="73" spans="2:7" x14ac:dyDescent="0.2">
      <c r="B73" s="606"/>
      <c r="C73" s="609" t="s">
        <v>520</v>
      </c>
      <c r="D73" s="590">
        <v>0</v>
      </c>
      <c r="E73" s="608">
        <f t="shared" si="2"/>
        <v>0</v>
      </c>
      <c r="F73" s="608">
        <f>IF(SUM($D$19:$D$21)=0,0,D73/SUM($D$19:D$21)*100)</f>
        <v>0</v>
      </c>
      <c r="G73" s="591">
        <f t="shared" si="3"/>
        <v>0</v>
      </c>
    </row>
    <row r="74" spans="2:7" x14ac:dyDescent="0.2">
      <c r="B74" s="606"/>
      <c r="C74" s="609" t="s">
        <v>521</v>
      </c>
      <c r="D74" s="590">
        <v>0</v>
      </c>
      <c r="E74" s="608">
        <f t="shared" si="2"/>
        <v>0</v>
      </c>
      <c r="F74" s="608">
        <f>IF(SUM($D$19:$D$21)=0,0,D74/SUM($D$19:D$21)*100)</f>
        <v>0</v>
      </c>
      <c r="G74" s="591">
        <f t="shared" si="3"/>
        <v>0</v>
      </c>
    </row>
    <row r="75" spans="2:7" x14ac:dyDescent="0.2">
      <c r="B75" s="606"/>
      <c r="C75" s="609" t="s">
        <v>522</v>
      </c>
      <c r="D75" s="590">
        <v>0</v>
      </c>
      <c r="E75" s="608">
        <f t="shared" si="2"/>
        <v>0</v>
      </c>
      <c r="F75" s="608">
        <f>IF(SUM($D$19:$D$21)=0,0,D75/SUM($D$19:D$21)*100)</f>
        <v>0</v>
      </c>
      <c r="G75" s="591">
        <f t="shared" si="3"/>
        <v>0</v>
      </c>
    </row>
    <row r="76" spans="2:7" x14ac:dyDescent="0.2">
      <c r="B76" s="606"/>
      <c r="C76" s="609" t="s">
        <v>523</v>
      </c>
      <c r="D76" s="590">
        <v>0</v>
      </c>
      <c r="E76" s="608">
        <f t="shared" si="2"/>
        <v>0</v>
      </c>
      <c r="F76" s="608">
        <f>IF(SUM($D$19:$D$21)=0,0,D76/SUM($D$19:D$21)*100)</f>
        <v>0</v>
      </c>
      <c r="G76" s="591">
        <f t="shared" si="3"/>
        <v>0</v>
      </c>
    </row>
    <row r="77" spans="2:7" x14ac:dyDescent="0.2">
      <c r="B77" s="606"/>
      <c r="C77" s="609" t="s">
        <v>524</v>
      </c>
      <c r="D77" s="590">
        <v>0</v>
      </c>
      <c r="E77" s="608">
        <f t="shared" si="2"/>
        <v>0</v>
      </c>
      <c r="F77" s="608">
        <f>IF(SUM($D$19:$D$21)=0,0,D77/SUM($D$19:D$21)*100)</f>
        <v>0</v>
      </c>
      <c r="G77" s="591">
        <f t="shared" si="3"/>
        <v>0</v>
      </c>
    </row>
    <row r="78" spans="2:7" x14ac:dyDescent="0.2">
      <c r="B78" s="606"/>
      <c r="C78" s="609" t="s">
        <v>525</v>
      </c>
      <c r="D78" s="590">
        <v>0</v>
      </c>
      <c r="E78" s="608">
        <f t="shared" si="2"/>
        <v>0</v>
      </c>
      <c r="F78" s="608">
        <f>IF(SUM($D$19:$D$21)=0,0,D78/SUM($D$19:D$21)*100)</f>
        <v>0</v>
      </c>
      <c r="G78" s="591">
        <f t="shared" si="3"/>
        <v>0</v>
      </c>
    </row>
    <row r="79" spans="2:7" x14ac:dyDescent="0.2">
      <c r="B79" s="606"/>
      <c r="C79" s="609" t="s">
        <v>526</v>
      </c>
      <c r="D79" s="590">
        <v>0</v>
      </c>
      <c r="E79" s="608">
        <f t="shared" si="2"/>
        <v>0</v>
      </c>
      <c r="F79" s="608">
        <f>IF(SUM($D$19:$D$21)=0,0,D79/SUM($D$19:D$21)*100)</f>
        <v>0</v>
      </c>
      <c r="G79" s="591">
        <f t="shared" si="3"/>
        <v>0</v>
      </c>
    </row>
    <row r="80" spans="2:7" x14ac:dyDescent="0.2">
      <c r="B80" s="606"/>
      <c r="C80" s="609" t="s">
        <v>527</v>
      </c>
      <c r="D80" s="590">
        <v>0</v>
      </c>
      <c r="E80" s="608">
        <f t="shared" si="2"/>
        <v>0</v>
      </c>
      <c r="F80" s="608">
        <f>IF(SUM($D$19:$D$21)=0,0,D80/SUM($D$19:D$21)*100)</f>
        <v>0</v>
      </c>
      <c r="G80" s="591">
        <f t="shared" si="3"/>
        <v>0</v>
      </c>
    </row>
    <row r="81" spans="2:9" x14ac:dyDescent="0.2">
      <c r="B81" s="606"/>
      <c r="C81" s="609" t="s">
        <v>528</v>
      </c>
      <c r="D81" s="590">
        <v>0</v>
      </c>
      <c r="E81" s="608">
        <f t="shared" si="2"/>
        <v>0</v>
      </c>
      <c r="F81" s="608">
        <f>IF(SUM($D$19:$D$21)=0,0,D81/SUM($D$19:D$21)*100)</f>
        <v>0</v>
      </c>
      <c r="G81" s="591">
        <f t="shared" si="3"/>
        <v>0</v>
      </c>
    </row>
    <row r="82" spans="2:9" x14ac:dyDescent="0.2">
      <c r="B82" s="606"/>
      <c r="C82" s="610" t="s">
        <v>529</v>
      </c>
      <c r="D82" s="590">
        <v>0</v>
      </c>
      <c r="E82" s="608">
        <f t="shared" si="2"/>
        <v>0</v>
      </c>
      <c r="F82" s="608">
        <f>IF(SUM($D$19:$D$21)=0,0,D82/SUM($D$19:D$21)*100)</f>
        <v>0</v>
      </c>
      <c r="G82" s="591">
        <f t="shared" si="3"/>
        <v>0</v>
      </c>
    </row>
    <row r="83" spans="2:9" x14ac:dyDescent="0.2">
      <c r="B83" s="606"/>
      <c r="C83" s="610" t="s">
        <v>530</v>
      </c>
      <c r="D83" s="590">
        <v>0</v>
      </c>
      <c r="E83" s="608">
        <f t="shared" si="2"/>
        <v>0</v>
      </c>
      <c r="F83" s="608">
        <f>IF(SUM($D$19:$D$21)=0,0,D83/SUM($D$19:D$21)*100)</f>
        <v>0</v>
      </c>
      <c r="G83" s="591">
        <f t="shared" si="3"/>
        <v>0</v>
      </c>
    </row>
    <row r="84" spans="2:9" x14ac:dyDescent="0.2">
      <c r="B84" s="606"/>
      <c r="C84" s="610" t="s">
        <v>531</v>
      </c>
      <c r="D84" s="590">
        <v>0</v>
      </c>
      <c r="E84" s="608">
        <f t="shared" si="2"/>
        <v>0</v>
      </c>
      <c r="F84" s="608">
        <f>IF(SUM($D$19:$D$21)=0,0,D84/SUM($D$19:D$21)*100)</f>
        <v>0</v>
      </c>
      <c r="G84" s="591">
        <f t="shared" si="3"/>
        <v>0</v>
      </c>
    </row>
    <row r="85" spans="2:9" x14ac:dyDescent="0.2">
      <c r="B85" s="606"/>
      <c r="C85" s="610" t="s">
        <v>532</v>
      </c>
      <c r="D85" s="590">
        <v>0</v>
      </c>
      <c r="E85" s="608">
        <f t="shared" si="2"/>
        <v>0</v>
      </c>
      <c r="F85" s="608">
        <f>IF(SUM($D$19:$D$21)=0,0,D85/SUM($D$19:D$21)*100)</f>
        <v>0</v>
      </c>
      <c r="G85" s="591">
        <f t="shared" si="3"/>
        <v>0</v>
      </c>
    </row>
    <row r="86" spans="2:9" x14ac:dyDescent="0.2">
      <c r="B86" s="606"/>
      <c r="C86" s="610" t="s">
        <v>533</v>
      </c>
      <c r="D86" s="590">
        <v>1.2188190000000001</v>
      </c>
      <c r="E86" s="608">
        <f t="shared" si="2"/>
        <v>1.5603969440458163</v>
      </c>
      <c r="F86" s="608">
        <f>IF(SUM($D$19:$D$21)=0,0,D86/SUM($D$19:D$21)*100)</f>
        <v>2.2102626254478581</v>
      </c>
      <c r="G86" s="591">
        <f t="shared" si="3"/>
        <v>37.865409642480678</v>
      </c>
    </row>
    <row r="87" spans="2:9" x14ac:dyDescent="0.2">
      <c r="B87" s="606"/>
      <c r="C87" s="610" t="s">
        <v>534</v>
      </c>
      <c r="D87" s="590">
        <v>0</v>
      </c>
      <c r="E87" s="608">
        <f t="shared" si="2"/>
        <v>0</v>
      </c>
      <c r="F87" s="608">
        <f>IF(SUM($D$19:$D$21)=0,0,D87/SUM($D$19:D$21)*100)</f>
        <v>0</v>
      </c>
      <c r="G87" s="591">
        <f t="shared" si="3"/>
        <v>0</v>
      </c>
    </row>
    <row r="88" spans="2:9" x14ac:dyDescent="0.2">
      <c r="B88" s="606"/>
      <c r="C88" s="610" t="s">
        <v>535</v>
      </c>
      <c r="D88" s="590">
        <v>1</v>
      </c>
      <c r="E88" s="608">
        <f t="shared" si="2"/>
        <v>1.2802532156504092</v>
      </c>
      <c r="F88" s="608">
        <f>IF(SUM($D$19:$D$21)=0,0,D88/SUM($D$19:D$21)*100)</f>
        <v>1.8134461519289227</v>
      </c>
      <c r="G88" s="591">
        <f t="shared" si="3"/>
        <v>31.067295178759665</v>
      </c>
      <c r="I88" s="615"/>
    </row>
    <row r="89" spans="2:9" x14ac:dyDescent="0.2">
      <c r="B89" s="606"/>
      <c r="C89" s="610" t="s">
        <v>536</v>
      </c>
      <c r="D89" s="590">
        <v>0</v>
      </c>
      <c r="E89" s="608">
        <f t="shared" si="2"/>
        <v>0</v>
      </c>
      <c r="F89" s="608">
        <f>IF(SUM($D$19:$D$21)=0,0,D89/SUM($D$19:D$21)*100)</f>
        <v>0</v>
      </c>
      <c r="G89" s="591">
        <f t="shared" si="3"/>
        <v>0</v>
      </c>
      <c r="I89" s="615"/>
    </row>
    <row r="90" spans="2:9" x14ac:dyDescent="0.2">
      <c r="B90" s="606"/>
      <c r="C90" s="610" t="s">
        <v>537</v>
      </c>
      <c r="D90" s="590">
        <v>0</v>
      </c>
      <c r="E90" s="608">
        <f t="shared" si="2"/>
        <v>0</v>
      </c>
      <c r="F90" s="608">
        <f>IF(SUM($D$19:$D$21)=0,0,D90/SUM($D$19:D$21)*100)</f>
        <v>0</v>
      </c>
      <c r="G90" s="591">
        <f t="shared" si="3"/>
        <v>0</v>
      </c>
      <c r="I90" s="615"/>
    </row>
    <row r="91" spans="2:9" x14ac:dyDescent="0.2">
      <c r="B91" s="606"/>
      <c r="C91" s="610" t="s">
        <v>538</v>
      </c>
      <c r="D91" s="590">
        <v>0</v>
      </c>
      <c r="E91" s="608">
        <f t="shared" si="2"/>
        <v>0</v>
      </c>
      <c r="F91" s="608">
        <f>IF(SUM($D$19:$D$21)=0,0,D91/SUM($D$19:D$21)*100)</f>
        <v>0</v>
      </c>
      <c r="G91" s="591">
        <f t="shared" si="3"/>
        <v>0</v>
      </c>
      <c r="I91" s="615"/>
    </row>
    <row r="92" spans="2:9" x14ac:dyDescent="0.2">
      <c r="B92" s="606"/>
      <c r="C92" s="610" t="s">
        <v>539</v>
      </c>
      <c r="D92" s="590">
        <v>0</v>
      </c>
      <c r="E92" s="608">
        <f t="shared" si="2"/>
        <v>0</v>
      </c>
      <c r="F92" s="608">
        <f>IF(SUM($D$19:$D$21)=0,0,D92/SUM($D$19:D$21)*100)</f>
        <v>0</v>
      </c>
      <c r="G92" s="591">
        <f t="shared" si="3"/>
        <v>0</v>
      </c>
      <c r="I92" s="615"/>
    </row>
    <row r="93" spans="2:9" x14ac:dyDescent="0.2">
      <c r="B93" s="606"/>
      <c r="C93" s="610" t="s">
        <v>540</v>
      </c>
      <c r="D93" s="590">
        <v>0</v>
      </c>
      <c r="E93" s="608">
        <f t="shared" si="2"/>
        <v>0</v>
      </c>
      <c r="F93" s="608">
        <f>IF(SUM($D$19:$D$21)=0,0,D93/SUM($D$19:D$21)*100)</f>
        <v>0</v>
      </c>
      <c r="G93" s="591">
        <f t="shared" si="3"/>
        <v>0</v>
      </c>
      <c r="I93" s="615"/>
    </row>
    <row r="94" spans="2:9" x14ac:dyDescent="0.2">
      <c r="B94" s="606"/>
      <c r="C94" s="610" t="s">
        <v>541</v>
      </c>
      <c r="D94" s="590">
        <v>0</v>
      </c>
      <c r="E94" s="608">
        <f t="shared" si="2"/>
        <v>0</v>
      </c>
      <c r="F94" s="608">
        <f>IF(SUM($D$19:$D$21)=0,0,D94/SUM($D$19:D$21)*100)</f>
        <v>0</v>
      </c>
      <c r="G94" s="591">
        <f t="shared" si="3"/>
        <v>0</v>
      </c>
      <c r="I94" s="615"/>
    </row>
    <row r="95" spans="2:9" x14ac:dyDescent="0.2">
      <c r="B95" s="606"/>
      <c r="C95" s="610" t="s">
        <v>542</v>
      </c>
      <c r="D95" s="590">
        <v>0</v>
      </c>
      <c r="E95" s="608">
        <f t="shared" si="2"/>
        <v>0</v>
      </c>
      <c r="F95" s="608">
        <f>IF(SUM($D$19:$D$21)=0,0,D95/SUM($D$19:D$21)*100)</f>
        <v>0</v>
      </c>
      <c r="G95" s="591">
        <f t="shared" si="3"/>
        <v>0</v>
      </c>
      <c r="I95" s="615"/>
    </row>
    <row r="96" spans="2:9" x14ac:dyDescent="0.2">
      <c r="B96" s="606"/>
      <c r="C96" s="610" t="s">
        <v>543</v>
      </c>
      <c r="D96" s="590">
        <v>0</v>
      </c>
      <c r="E96" s="608">
        <f t="shared" si="2"/>
        <v>0</v>
      </c>
      <c r="F96" s="608">
        <f>IF(SUM($D$19:$D$21)=0,0,D96/SUM($D$19:D$21)*100)</f>
        <v>0</v>
      </c>
      <c r="G96" s="591">
        <f t="shared" si="3"/>
        <v>0</v>
      </c>
      <c r="I96" s="615"/>
    </row>
    <row r="97" spans="2:9" x14ac:dyDescent="0.2">
      <c r="B97" s="606"/>
      <c r="C97" s="610" t="s">
        <v>544</v>
      </c>
      <c r="D97" s="590">
        <v>0</v>
      </c>
      <c r="E97" s="608">
        <f t="shared" si="2"/>
        <v>0</v>
      </c>
      <c r="F97" s="608">
        <f>IF(SUM($D$19:$D$21)=0,0,D97/SUM($D$19:D$21)*100)</f>
        <v>0</v>
      </c>
      <c r="G97" s="591">
        <f t="shared" si="3"/>
        <v>0</v>
      </c>
      <c r="I97" s="615"/>
    </row>
    <row r="98" spans="2:9" x14ac:dyDescent="0.2">
      <c r="B98" s="606"/>
      <c r="C98" s="610" t="s">
        <v>545</v>
      </c>
      <c r="D98" s="590">
        <v>1</v>
      </c>
      <c r="E98" s="608">
        <f t="shared" si="2"/>
        <v>1.2802532156504092</v>
      </c>
      <c r="F98" s="608">
        <f>IF(SUM($D$19:$D$21)=0,0,D98/SUM($D$19:D$21)*100)</f>
        <v>1.8134461519289227</v>
      </c>
      <c r="G98" s="591">
        <f t="shared" si="3"/>
        <v>31.067295178759665</v>
      </c>
      <c r="I98" s="615"/>
    </row>
    <row r="99" spans="2:9" x14ac:dyDescent="0.2">
      <c r="B99" s="606"/>
      <c r="C99" s="610" t="s">
        <v>546</v>
      </c>
      <c r="D99" s="590">
        <v>0</v>
      </c>
      <c r="E99" s="608">
        <f t="shared" si="2"/>
        <v>0</v>
      </c>
      <c r="F99" s="608">
        <f>IF(SUM($D$19:$D$21)=0,0,D99/SUM($D$19:D$21)*100)</f>
        <v>0</v>
      </c>
      <c r="G99" s="591">
        <f t="shared" si="3"/>
        <v>0</v>
      </c>
    </row>
    <row r="100" spans="2:9" x14ac:dyDescent="0.2">
      <c r="B100" s="606"/>
      <c r="C100" s="610" t="s">
        <v>547</v>
      </c>
      <c r="D100" s="590">
        <v>0</v>
      </c>
      <c r="E100" s="608">
        <f t="shared" si="2"/>
        <v>0</v>
      </c>
      <c r="F100" s="608">
        <f>IF(SUM($D$19:$D$21)=0,0,D100/SUM($D$19:D$21)*100)</f>
        <v>0</v>
      </c>
      <c r="G100" s="591">
        <f t="shared" si="3"/>
        <v>0</v>
      </c>
    </row>
    <row r="101" spans="2:9" x14ac:dyDescent="0.2">
      <c r="B101" s="611"/>
      <c r="C101" s="612" t="s">
        <v>548</v>
      </c>
      <c r="D101" s="613">
        <v>0</v>
      </c>
      <c r="E101" s="614">
        <f t="shared" si="2"/>
        <v>0</v>
      </c>
      <c r="F101" s="614">
        <f>IF(SUM($D$19:$D$21)=0,0,D101/SUM($D$19:D$21)*100)</f>
        <v>0</v>
      </c>
      <c r="G101" s="594">
        <f t="shared" si="3"/>
        <v>0</v>
      </c>
    </row>
    <row r="102" spans="2:9" x14ac:dyDescent="0.2">
      <c r="D102" s="597"/>
      <c r="E102" s="598"/>
      <c r="F102" s="598"/>
      <c r="G102" s="598"/>
    </row>
    <row r="103" spans="2:9" x14ac:dyDescent="0.2">
      <c r="B103" s="603" t="s">
        <v>503</v>
      </c>
      <c r="C103" s="604" t="s">
        <v>518</v>
      </c>
      <c r="D103" s="588">
        <v>0</v>
      </c>
      <c r="E103" s="605">
        <f>IF($C$6=0,0,D103/$C$6*100)</f>
        <v>0</v>
      </c>
      <c r="F103" s="605">
        <f>IF(SUM($D$24:$D$26)=0,0,D103/SUM($D$24:D$26)*100)</f>
        <v>0</v>
      </c>
      <c r="G103" s="589">
        <f>IF($D$24=0,0,D103/$D$24*100)</f>
        <v>0</v>
      </c>
    </row>
    <row r="104" spans="2:9" x14ac:dyDescent="0.2">
      <c r="B104" s="606"/>
      <c r="C104" s="607" t="s">
        <v>752</v>
      </c>
      <c r="D104" s="590">
        <v>0</v>
      </c>
      <c r="E104" s="608">
        <f t="shared" ref="E104:E134" si="4">IF($C$6=0,0,D104/$C$6*100)</f>
        <v>0</v>
      </c>
      <c r="F104" s="608">
        <f>IF(SUM($D$24:$D$26)=0,0,D104/SUM($D$24:D$26)*100)</f>
        <v>0</v>
      </c>
      <c r="G104" s="591">
        <f t="shared" ref="G104:G134" si="5">IF($D$24=0,0,D104/$D$24*100)</f>
        <v>0</v>
      </c>
    </row>
    <row r="105" spans="2:9" x14ac:dyDescent="0.2">
      <c r="B105" s="606"/>
      <c r="C105" s="609" t="s">
        <v>519</v>
      </c>
      <c r="D105" s="590">
        <v>0</v>
      </c>
      <c r="E105" s="608">
        <f t="shared" si="4"/>
        <v>0</v>
      </c>
      <c r="F105" s="608">
        <f>IF(SUM($D$24:$D$26)=0,0,D105/SUM($D$24:D$26)*100)</f>
        <v>0</v>
      </c>
      <c r="G105" s="591">
        <f t="shared" si="5"/>
        <v>0</v>
      </c>
    </row>
    <row r="106" spans="2:9" x14ac:dyDescent="0.2">
      <c r="B106" s="606"/>
      <c r="C106" s="609" t="s">
        <v>520</v>
      </c>
      <c r="D106" s="590">
        <v>0</v>
      </c>
      <c r="E106" s="608">
        <f t="shared" si="4"/>
        <v>0</v>
      </c>
      <c r="F106" s="608">
        <f>IF(SUM($D$24:$D$26)=0,0,D106/SUM($D$24:D$26)*100)</f>
        <v>0</v>
      </c>
      <c r="G106" s="591">
        <f t="shared" si="5"/>
        <v>0</v>
      </c>
    </row>
    <row r="107" spans="2:9" x14ac:dyDescent="0.2">
      <c r="B107" s="606"/>
      <c r="C107" s="609" t="s">
        <v>521</v>
      </c>
      <c r="D107" s="590">
        <v>0</v>
      </c>
      <c r="E107" s="608">
        <f t="shared" si="4"/>
        <v>0</v>
      </c>
      <c r="F107" s="608">
        <f>IF(SUM($D$24:$D$26)=0,0,D107/SUM($D$24:D$26)*100)</f>
        <v>0</v>
      </c>
      <c r="G107" s="591">
        <f t="shared" si="5"/>
        <v>0</v>
      </c>
    </row>
    <row r="108" spans="2:9" x14ac:dyDescent="0.2">
      <c r="B108" s="606"/>
      <c r="C108" s="609" t="s">
        <v>522</v>
      </c>
      <c r="D108" s="590">
        <v>0</v>
      </c>
      <c r="E108" s="608">
        <f t="shared" si="4"/>
        <v>0</v>
      </c>
      <c r="F108" s="608">
        <f>IF(SUM($D$24:$D$26)=0,0,D108/SUM($D$24:D$26)*100)</f>
        <v>0</v>
      </c>
      <c r="G108" s="591">
        <f t="shared" si="5"/>
        <v>0</v>
      </c>
    </row>
    <row r="109" spans="2:9" x14ac:dyDescent="0.2">
      <c r="B109" s="606"/>
      <c r="C109" s="609" t="s">
        <v>523</v>
      </c>
      <c r="D109" s="590">
        <v>0</v>
      </c>
      <c r="E109" s="608">
        <f t="shared" si="4"/>
        <v>0</v>
      </c>
      <c r="F109" s="608">
        <f>IF(SUM($D$24:$D$26)=0,0,D109/SUM($D$24:D$26)*100)</f>
        <v>0</v>
      </c>
      <c r="G109" s="591">
        <f t="shared" si="5"/>
        <v>0</v>
      </c>
    </row>
    <row r="110" spans="2:9" x14ac:dyDescent="0.2">
      <c r="B110" s="606"/>
      <c r="C110" s="609" t="s">
        <v>524</v>
      </c>
      <c r="D110" s="590">
        <v>0</v>
      </c>
      <c r="E110" s="608">
        <f t="shared" si="4"/>
        <v>0</v>
      </c>
      <c r="F110" s="608">
        <f>IF(SUM($D$24:$D$26)=0,0,D110/SUM($D$24:D$26)*100)</f>
        <v>0</v>
      </c>
      <c r="G110" s="591">
        <f t="shared" si="5"/>
        <v>0</v>
      </c>
    </row>
    <row r="111" spans="2:9" x14ac:dyDescent="0.2">
      <c r="B111" s="606"/>
      <c r="C111" s="609" t="s">
        <v>525</v>
      </c>
      <c r="D111" s="590">
        <v>0</v>
      </c>
      <c r="E111" s="608">
        <f t="shared" si="4"/>
        <v>0</v>
      </c>
      <c r="F111" s="608">
        <f>IF(SUM($D$24:$D$26)=0,0,D111/SUM($D$24:D$26)*100)</f>
        <v>0</v>
      </c>
      <c r="G111" s="591">
        <f t="shared" si="5"/>
        <v>0</v>
      </c>
    </row>
    <row r="112" spans="2:9" x14ac:dyDescent="0.2">
      <c r="B112" s="606"/>
      <c r="C112" s="609" t="s">
        <v>526</v>
      </c>
      <c r="D112" s="590">
        <v>0</v>
      </c>
      <c r="E112" s="608">
        <f t="shared" si="4"/>
        <v>0</v>
      </c>
      <c r="F112" s="608">
        <f>IF(SUM($D$24:$D$26)=0,0,D112/SUM($D$24:D$26)*100)</f>
        <v>0</v>
      </c>
      <c r="G112" s="591">
        <f t="shared" si="5"/>
        <v>0</v>
      </c>
    </row>
    <row r="113" spans="2:9" x14ac:dyDescent="0.2">
      <c r="B113" s="606"/>
      <c r="C113" s="609" t="s">
        <v>527</v>
      </c>
      <c r="D113" s="590">
        <v>0</v>
      </c>
      <c r="E113" s="608">
        <f t="shared" si="4"/>
        <v>0</v>
      </c>
      <c r="F113" s="608">
        <f>IF(SUM($D$24:$D$26)=0,0,D113/SUM($D$24:D$26)*100)</f>
        <v>0</v>
      </c>
      <c r="G113" s="591">
        <f t="shared" si="5"/>
        <v>0</v>
      </c>
    </row>
    <row r="114" spans="2:9" x14ac:dyDescent="0.2">
      <c r="B114" s="606"/>
      <c r="C114" s="609" t="s">
        <v>528</v>
      </c>
      <c r="D114" s="590">
        <v>0</v>
      </c>
      <c r="E114" s="608">
        <f t="shared" si="4"/>
        <v>0</v>
      </c>
      <c r="F114" s="608">
        <f>IF(SUM($D$24:$D$26)=0,0,D114/SUM($D$24:D$26)*100)</f>
        <v>0</v>
      </c>
      <c r="G114" s="591">
        <f t="shared" si="5"/>
        <v>0</v>
      </c>
    </row>
    <row r="115" spans="2:9" x14ac:dyDescent="0.2">
      <c r="B115" s="606"/>
      <c r="C115" s="610" t="s">
        <v>529</v>
      </c>
      <c r="D115" s="590">
        <v>0</v>
      </c>
      <c r="E115" s="608">
        <f t="shared" si="4"/>
        <v>0</v>
      </c>
      <c r="F115" s="608">
        <f>IF(SUM($D$24:$D$26)=0,0,D115/SUM($D$24:D$26)*100)</f>
        <v>0</v>
      </c>
      <c r="G115" s="591">
        <f t="shared" si="5"/>
        <v>0</v>
      </c>
    </row>
    <row r="116" spans="2:9" x14ac:dyDescent="0.2">
      <c r="B116" s="606"/>
      <c r="C116" s="610" t="s">
        <v>530</v>
      </c>
      <c r="D116" s="590">
        <v>0</v>
      </c>
      <c r="E116" s="608">
        <f t="shared" si="4"/>
        <v>0</v>
      </c>
      <c r="F116" s="608">
        <f>IF(SUM($D$24:$D$26)=0,0,D116/SUM($D$24:D$26)*100)</f>
        <v>0</v>
      </c>
      <c r="G116" s="591">
        <f t="shared" si="5"/>
        <v>0</v>
      </c>
    </row>
    <row r="117" spans="2:9" x14ac:dyDescent="0.2">
      <c r="B117" s="606"/>
      <c r="C117" s="610" t="s">
        <v>531</v>
      </c>
      <c r="D117" s="590">
        <v>0</v>
      </c>
      <c r="E117" s="608">
        <f t="shared" si="4"/>
        <v>0</v>
      </c>
      <c r="F117" s="608">
        <f>IF(SUM($D$24:$D$26)=0,0,D117/SUM($D$24:D$26)*100)</f>
        <v>0</v>
      </c>
      <c r="G117" s="591">
        <f t="shared" si="5"/>
        <v>0</v>
      </c>
    </row>
    <row r="118" spans="2:9" x14ac:dyDescent="0.2">
      <c r="B118" s="606"/>
      <c r="C118" s="610" t="s">
        <v>532</v>
      </c>
      <c r="D118" s="590">
        <v>0</v>
      </c>
      <c r="E118" s="608">
        <f t="shared" si="4"/>
        <v>0</v>
      </c>
      <c r="F118" s="608">
        <f>IF(SUM($D$24:$D$26)=0,0,D118/SUM($D$24:D$26)*100)</f>
        <v>0</v>
      </c>
      <c r="G118" s="591">
        <f t="shared" si="5"/>
        <v>0</v>
      </c>
    </row>
    <row r="119" spans="2:9" x14ac:dyDescent="0.2">
      <c r="B119" s="606"/>
      <c r="C119" s="610" t="s">
        <v>533</v>
      </c>
      <c r="D119" s="590">
        <v>2.6357529999999998</v>
      </c>
      <c r="E119" s="608">
        <f t="shared" si="4"/>
        <v>0.90170702910165412</v>
      </c>
      <c r="F119" s="608">
        <f>IF(SUM($D$24:$D$26)=0,0,D119/SUM($D$24:D$26)*100)</f>
        <v>1.2571600207704587</v>
      </c>
      <c r="G119" s="591">
        <f t="shared" si="5"/>
        <v>33.951328605464049</v>
      </c>
    </row>
    <row r="120" spans="2:9" x14ac:dyDescent="0.2">
      <c r="B120" s="606"/>
      <c r="C120" s="610" t="s">
        <v>534</v>
      </c>
      <c r="D120" s="590">
        <v>0</v>
      </c>
      <c r="E120" s="608">
        <f t="shared" si="4"/>
        <v>0</v>
      </c>
      <c r="F120" s="608">
        <f>IF(SUM($D$24:$D$26)=0,0,D120/SUM($D$24:D$26)*100)</f>
        <v>0</v>
      </c>
      <c r="G120" s="591">
        <f t="shared" si="5"/>
        <v>0</v>
      </c>
    </row>
    <row r="121" spans="2:9" x14ac:dyDescent="0.2">
      <c r="B121" s="606"/>
      <c r="C121" s="610" t="s">
        <v>535</v>
      </c>
      <c r="D121" s="590">
        <v>0</v>
      </c>
      <c r="E121" s="608">
        <f t="shared" si="4"/>
        <v>0</v>
      </c>
      <c r="F121" s="608">
        <f>IF(SUM($D$24:$D$26)=0,0,D121/SUM($D$24:D$26)*100)</f>
        <v>0</v>
      </c>
      <c r="G121" s="591">
        <f t="shared" si="5"/>
        <v>0</v>
      </c>
      <c r="I121" s="615"/>
    </row>
    <row r="122" spans="2:9" x14ac:dyDescent="0.2">
      <c r="B122" s="606"/>
      <c r="C122" s="610" t="s">
        <v>536</v>
      </c>
      <c r="D122" s="590">
        <v>0</v>
      </c>
      <c r="E122" s="608">
        <f t="shared" si="4"/>
        <v>0</v>
      </c>
      <c r="F122" s="608">
        <f>IF(SUM($D$24:$D$26)=0,0,D122/SUM($D$24:D$26)*100)</f>
        <v>0</v>
      </c>
      <c r="G122" s="591">
        <f t="shared" si="5"/>
        <v>0</v>
      </c>
      <c r="I122" s="615"/>
    </row>
    <row r="123" spans="2:9" x14ac:dyDescent="0.2">
      <c r="B123" s="606"/>
      <c r="C123" s="610" t="s">
        <v>537</v>
      </c>
      <c r="D123" s="590">
        <v>0</v>
      </c>
      <c r="E123" s="608">
        <f t="shared" si="4"/>
        <v>0</v>
      </c>
      <c r="F123" s="608">
        <f>IF(SUM($D$24:$D$26)=0,0,D123/SUM($D$24:D$26)*100)</f>
        <v>0</v>
      </c>
      <c r="G123" s="591">
        <f t="shared" si="5"/>
        <v>0</v>
      </c>
      <c r="I123" s="615"/>
    </row>
    <row r="124" spans="2:9" x14ac:dyDescent="0.2">
      <c r="B124" s="606"/>
      <c r="C124" s="610" t="s">
        <v>538</v>
      </c>
      <c r="D124" s="590">
        <v>0</v>
      </c>
      <c r="E124" s="608">
        <f t="shared" si="4"/>
        <v>0</v>
      </c>
      <c r="F124" s="608">
        <f>IF(SUM($D$24:$D$26)=0,0,D124/SUM($D$24:D$26)*100)</f>
        <v>0</v>
      </c>
      <c r="G124" s="591">
        <f t="shared" si="5"/>
        <v>0</v>
      </c>
      <c r="I124" s="615"/>
    </row>
    <row r="125" spans="2:9" x14ac:dyDescent="0.2">
      <c r="B125" s="606"/>
      <c r="C125" s="610" t="s">
        <v>539</v>
      </c>
      <c r="D125" s="590">
        <v>0</v>
      </c>
      <c r="E125" s="608">
        <f t="shared" si="4"/>
        <v>0</v>
      </c>
      <c r="F125" s="608">
        <f>IF(SUM($D$24:$D$26)=0,0,D125/SUM($D$24:D$26)*100)</f>
        <v>0</v>
      </c>
      <c r="G125" s="591">
        <f t="shared" si="5"/>
        <v>0</v>
      </c>
      <c r="I125" s="615"/>
    </row>
    <row r="126" spans="2:9" x14ac:dyDescent="0.2">
      <c r="B126" s="606"/>
      <c r="C126" s="610" t="s">
        <v>540</v>
      </c>
      <c r="D126" s="590">
        <v>0</v>
      </c>
      <c r="E126" s="608">
        <f t="shared" si="4"/>
        <v>0</v>
      </c>
      <c r="F126" s="608">
        <f>IF(SUM($D$24:$D$26)=0,0,D126/SUM($D$24:D$26)*100)</f>
        <v>0</v>
      </c>
      <c r="G126" s="591">
        <f t="shared" si="5"/>
        <v>0</v>
      </c>
      <c r="I126" s="615"/>
    </row>
    <row r="127" spans="2:9" x14ac:dyDescent="0.2">
      <c r="B127" s="606"/>
      <c r="C127" s="610" t="s">
        <v>541</v>
      </c>
      <c r="D127" s="590">
        <v>0</v>
      </c>
      <c r="E127" s="608">
        <f t="shared" si="4"/>
        <v>0</v>
      </c>
      <c r="F127" s="608">
        <f>IF(SUM($D$24:$D$26)=0,0,D127/SUM($D$24:D$26)*100)</f>
        <v>0</v>
      </c>
      <c r="G127" s="591">
        <f t="shared" si="5"/>
        <v>0</v>
      </c>
      <c r="I127" s="615"/>
    </row>
    <row r="128" spans="2:9" x14ac:dyDescent="0.2">
      <c r="B128" s="606"/>
      <c r="C128" s="610" t="s">
        <v>542</v>
      </c>
      <c r="D128" s="590">
        <v>0</v>
      </c>
      <c r="E128" s="608">
        <f t="shared" si="4"/>
        <v>0</v>
      </c>
      <c r="F128" s="608">
        <f>IF(SUM($D$24:$D$26)=0,0,D128/SUM($D$24:D$26)*100)</f>
        <v>0</v>
      </c>
      <c r="G128" s="591">
        <f t="shared" si="5"/>
        <v>0</v>
      </c>
      <c r="I128" s="615"/>
    </row>
    <row r="129" spans="2:9" x14ac:dyDescent="0.2">
      <c r="B129" s="606"/>
      <c r="C129" s="610" t="s">
        <v>543</v>
      </c>
      <c r="D129" s="590">
        <v>0</v>
      </c>
      <c r="E129" s="608">
        <f t="shared" si="4"/>
        <v>0</v>
      </c>
      <c r="F129" s="608">
        <f>IF(SUM($D$24:$D$26)=0,0,D129/SUM($D$24:D$26)*100)</f>
        <v>0</v>
      </c>
      <c r="G129" s="591">
        <f t="shared" si="5"/>
        <v>0</v>
      </c>
      <c r="I129" s="615"/>
    </row>
    <row r="130" spans="2:9" x14ac:dyDescent="0.2">
      <c r="B130" s="606"/>
      <c r="C130" s="610" t="s">
        <v>544</v>
      </c>
      <c r="D130" s="590">
        <v>3.1275750000000002</v>
      </c>
      <c r="E130" s="608">
        <f t="shared" si="4"/>
        <v>1.0699623073719755</v>
      </c>
      <c r="F130" s="608">
        <f>IF(SUM($D$24:$D$26)=0,0,D130/SUM($D$24:D$26)*100)</f>
        <v>1.4917415448113567</v>
      </c>
      <c r="G130" s="591">
        <f t="shared" si="5"/>
        <v>40.286524026809126</v>
      </c>
      <c r="I130" s="615"/>
    </row>
    <row r="131" spans="2:9" x14ac:dyDescent="0.2">
      <c r="B131" s="606"/>
      <c r="C131" s="610" t="s">
        <v>545</v>
      </c>
      <c r="D131" s="590">
        <v>3</v>
      </c>
      <c r="E131" s="608">
        <f t="shared" si="4"/>
        <v>1.0263181289388508</v>
      </c>
      <c r="F131" s="608">
        <f>IF(SUM($D$24:$D$26)=0,0,D131/SUM($D$24:D$26)*100)</f>
        <v>1.4308928273291832</v>
      </c>
      <c r="G131" s="591">
        <f t="shared" si="5"/>
        <v>38.643221051590245</v>
      </c>
      <c r="I131" s="615"/>
    </row>
    <row r="132" spans="2:9" x14ac:dyDescent="0.2">
      <c r="B132" s="606"/>
      <c r="C132" s="610" t="s">
        <v>546</v>
      </c>
      <c r="D132" s="590">
        <v>0</v>
      </c>
      <c r="E132" s="608">
        <f t="shared" si="4"/>
        <v>0</v>
      </c>
      <c r="F132" s="608">
        <f>IF(SUM($D$24:$D$26)=0,0,D132/SUM($D$24:D$26)*100)</f>
        <v>0</v>
      </c>
      <c r="G132" s="591">
        <f t="shared" si="5"/>
        <v>0</v>
      </c>
    </row>
    <row r="133" spans="2:9" x14ac:dyDescent="0.2">
      <c r="B133" s="606"/>
      <c r="C133" s="610" t="s">
        <v>547</v>
      </c>
      <c r="D133" s="590">
        <v>0</v>
      </c>
      <c r="E133" s="608">
        <f t="shared" si="4"/>
        <v>0</v>
      </c>
      <c r="F133" s="608">
        <f>IF(SUM($D$24:$D$26)=0,0,D133/SUM($D$24:D$26)*100)</f>
        <v>0</v>
      </c>
      <c r="G133" s="591">
        <f t="shared" si="5"/>
        <v>0</v>
      </c>
    </row>
    <row r="134" spans="2:9" x14ac:dyDescent="0.2">
      <c r="B134" s="611"/>
      <c r="C134" s="612" t="s">
        <v>548</v>
      </c>
      <c r="D134" s="613">
        <v>0</v>
      </c>
      <c r="E134" s="614">
        <f t="shared" si="4"/>
        <v>0</v>
      </c>
      <c r="F134" s="614">
        <f>IF(SUM($D$24:$D$26)=0,0,D134/SUM($D$24:D$26)*100)</f>
        <v>0</v>
      </c>
      <c r="G134" s="594">
        <f t="shared" si="5"/>
        <v>0</v>
      </c>
    </row>
    <row r="135" spans="2:9" x14ac:dyDescent="0.2">
      <c r="D135" s="597"/>
      <c r="E135" s="598"/>
      <c r="F135" s="598"/>
      <c r="G135" s="598"/>
    </row>
    <row r="136" spans="2:9" x14ac:dyDescent="0.2">
      <c r="B136" s="603" t="s">
        <v>504</v>
      </c>
      <c r="C136" s="604" t="s">
        <v>518</v>
      </c>
      <c r="D136" s="588">
        <v>0</v>
      </c>
      <c r="E136" s="605">
        <f>IF($C$7=0,0,D136/$C$7*100)</f>
        <v>0</v>
      </c>
      <c r="F136" s="605">
        <f>IF(SUM($D$29:$D$31)=0,0,D136/SUM($D$29:D$31)*100)</f>
        <v>0</v>
      </c>
      <c r="G136" s="589">
        <f>IF($D$29=0,0,D136/$D$29*100)</f>
        <v>0</v>
      </c>
    </row>
    <row r="137" spans="2:9" x14ac:dyDescent="0.2">
      <c r="B137" s="606"/>
      <c r="C137" s="607" t="s">
        <v>752</v>
      </c>
      <c r="D137" s="590">
        <v>0</v>
      </c>
      <c r="E137" s="608">
        <f t="shared" ref="E137:E167" si="6">IF($C$7=0,0,D137/$C$7*100)</f>
        <v>0</v>
      </c>
      <c r="F137" s="608">
        <f>IF(SUM($D$29:$D$31)=0,0,D137/SUM($D$29:D$31)*100)</f>
        <v>0</v>
      </c>
      <c r="G137" s="591">
        <f t="shared" ref="G137:G167" si="7">IF($D$29=0,0,D137/$D$29*100)</f>
        <v>0</v>
      </c>
    </row>
    <row r="138" spans="2:9" x14ac:dyDescent="0.2">
      <c r="B138" s="606"/>
      <c r="C138" s="609" t="s">
        <v>519</v>
      </c>
      <c r="D138" s="590">
        <v>1.224486</v>
      </c>
      <c r="E138" s="608">
        <f t="shared" si="6"/>
        <v>0.16447558725487754</v>
      </c>
      <c r="F138" s="608">
        <f>IF(SUM($D$29:$D$31)=0,0,D138/SUM($D$29:D$31)*100)</f>
        <v>0.42101233061740195</v>
      </c>
      <c r="G138" s="591">
        <f t="shared" si="7"/>
        <v>1.2858778730326579</v>
      </c>
    </row>
    <row r="139" spans="2:9" x14ac:dyDescent="0.2">
      <c r="B139" s="606"/>
      <c r="C139" s="609" t="s">
        <v>520</v>
      </c>
      <c r="D139" s="590">
        <v>0</v>
      </c>
      <c r="E139" s="608">
        <f t="shared" si="6"/>
        <v>0</v>
      </c>
      <c r="F139" s="608">
        <f>IF(SUM($D$29:$D$31)=0,0,D139/SUM($D$29:D$31)*100)</f>
        <v>0</v>
      </c>
      <c r="G139" s="591">
        <f t="shared" si="7"/>
        <v>0</v>
      </c>
    </row>
    <row r="140" spans="2:9" x14ac:dyDescent="0.2">
      <c r="B140" s="606"/>
      <c r="C140" s="609" t="s">
        <v>521</v>
      </c>
      <c r="D140" s="590">
        <v>9.8355870000000003</v>
      </c>
      <c r="E140" s="608">
        <f t="shared" si="6"/>
        <v>1.321137152912683</v>
      </c>
      <c r="F140" s="608">
        <f>IF(SUM($D$29:$D$31)=0,0,D140/SUM($D$29:D$31)*100)</f>
        <v>3.3817482648721349</v>
      </c>
      <c r="G140" s="591">
        <f t="shared" si="7"/>
        <v>10.328712367138261</v>
      </c>
    </row>
    <row r="141" spans="2:9" x14ac:dyDescent="0.2">
      <c r="B141" s="606"/>
      <c r="C141" s="609" t="s">
        <v>522</v>
      </c>
      <c r="D141" s="590">
        <v>0</v>
      </c>
      <c r="E141" s="608">
        <f t="shared" si="6"/>
        <v>0</v>
      </c>
      <c r="F141" s="608">
        <f>IF(SUM($D$29:$D$31)=0,0,D141/SUM($D$29:D$31)*100)</f>
        <v>0</v>
      </c>
      <c r="G141" s="591">
        <f t="shared" si="7"/>
        <v>0</v>
      </c>
    </row>
    <row r="142" spans="2:9" x14ac:dyDescent="0.2">
      <c r="B142" s="606"/>
      <c r="C142" s="609" t="s">
        <v>523</v>
      </c>
      <c r="D142" s="590">
        <v>0</v>
      </c>
      <c r="E142" s="608">
        <f t="shared" si="6"/>
        <v>0</v>
      </c>
      <c r="F142" s="608">
        <f>IF(SUM($D$29:$D$31)=0,0,D142/SUM($D$29:D$31)*100)</f>
        <v>0</v>
      </c>
      <c r="G142" s="591">
        <f t="shared" si="7"/>
        <v>0</v>
      </c>
    </row>
    <row r="143" spans="2:9" x14ac:dyDescent="0.2">
      <c r="B143" s="606"/>
      <c r="C143" s="609" t="s">
        <v>524</v>
      </c>
      <c r="D143" s="590">
        <v>0</v>
      </c>
      <c r="E143" s="608">
        <f t="shared" si="6"/>
        <v>0</v>
      </c>
      <c r="F143" s="608">
        <f>IF(SUM($D$29:$D$31)=0,0,D143/SUM($D$29:D$31)*100)</f>
        <v>0</v>
      </c>
      <c r="G143" s="591">
        <f t="shared" si="7"/>
        <v>0</v>
      </c>
    </row>
    <row r="144" spans="2:9" x14ac:dyDescent="0.2">
      <c r="B144" s="606"/>
      <c r="C144" s="609" t="s">
        <v>525</v>
      </c>
      <c r="D144" s="590">
        <v>0</v>
      </c>
      <c r="E144" s="608">
        <f t="shared" si="6"/>
        <v>0</v>
      </c>
      <c r="F144" s="608">
        <f>IF(SUM($D$29:$D$31)=0,0,D144/SUM($D$29:D$31)*100)</f>
        <v>0</v>
      </c>
      <c r="G144" s="591">
        <f t="shared" si="7"/>
        <v>0</v>
      </c>
    </row>
    <row r="145" spans="2:9" x14ac:dyDescent="0.2">
      <c r="B145" s="606"/>
      <c r="C145" s="609" t="s">
        <v>526</v>
      </c>
      <c r="D145" s="590">
        <v>0</v>
      </c>
      <c r="E145" s="608">
        <f t="shared" si="6"/>
        <v>0</v>
      </c>
      <c r="F145" s="608">
        <f>IF(SUM($D$29:$D$31)=0,0,D145/SUM($D$29:D$31)*100)</f>
        <v>0</v>
      </c>
      <c r="G145" s="591">
        <f t="shared" si="7"/>
        <v>0</v>
      </c>
    </row>
    <row r="146" spans="2:9" x14ac:dyDescent="0.2">
      <c r="B146" s="606"/>
      <c r="C146" s="609" t="s">
        <v>527</v>
      </c>
      <c r="D146" s="590">
        <v>1.7764390000000001</v>
      </c>
      <c r="E146" s="608">
        <f t="shared" si="6"/>
        <v>0.23861509870057107</v>
      </c>
      <c r="F146" s="608">
        <f>IF(SUM($D$29:$D$31)=0,0,D146/SUM($D$29:D$31)*100)</f>
        <v>0.61078911771114341</v>
      </c>
      <c r="G146" s="591">
        <f t="shared" si="7"/>
        <v>1.8655040587579292</v>
      </c>
    </row>
    <row r="147" spans="2:9" x14ac:dyDescent="0.2">
      <c r="B147" s="606"/>
      <c r="C147" s="609" t="s">
        <v>528</v>
      </c>
      <c r="D147" s="590">
        <v>0</v>
      </c>
      <c r="E147" s="608">
        <f t="shared" si="6"/>
        <v>0</v>
      </c>
      <c r="F147" s="608">
        <f>IF(SUM($D$29:$D$31)=0,0,D147/SUM($D$29:D$31)*100)</f>
        <v>0</v>
      </c>
      <c r="G147" s="591">
        <f t="shared" si="7"/>
        <v>0</v>
      </c>
    </row>
    <row r="148" spans="2:9" x14ac:dyDescent="0.2">
      <c r="B148" s="606"/>
      <c r="C148" s="610" t="s">
        <v>529</v>
      </c>
      <c r="D148" s="590">
        <v>0</v>
      </c>
      <c r="E148" s="608">
        <f t="shared" si="6"/>
        <v>0</v>
      </c>
      <c r="F148" s="608">
        <f>IF(SUM($D$29:$D$31)=0,0,D148/SUM($D$29:D$31)*100)</f>
        <v>0</v>
      </c>
      <c r="G148" s="591">
        <f t="shared" si="7"/>
        <v>0</v>
      </c>
    </row>
    <row r="149" spans="2:9" x14ac:dyDescent="0.2">
      <c r="B149" s="606"/>
      <c r="C149" s="610" t="s">
        <v>530</v>
      </c>
      <c r="D149" s="590">
        <v>0</v>
      </c>
      <c r="E149" s="608">
        <f t="shared" si="6"/>
        <v>0</v>
      </c>
      <c r="F149" s="608">
        <f>IF(SUM($D$29:$D$31)=0,0,D149/SUM($D$29:D$31)*100)</f>
        <v>0</v>
      </c>
      <c r="G149" s="591">
        <f t="shared" si="7"/>
        <v>0</v>
      </c>
    </row>
    <row r="150" spans="2:9" x14ac:dyDescent="0.2">
      <c r="B150" s="606"/>
      <c r="C150" s="610" t="s">
        <v>531</v>
      </c>
      <c r="D150" s="590">
        <v>0</v>
      </c>
      <c r="E150" s="608">
        <f t="shared" si="6"/>
        <v>0</v>
      </c>
      <c r="F150" s="608">
        <f>IF(SUM($D$29:$D$31)=0,0,D150/SUM($D$29:D$31)*100)</f>
        <v>0</v>
      </c>
      <c r="G150" s="591">
        <f t="shared" si="7"/>
        <v>0</v>
      </c>
    </row>
    <row r="151" spans="2:9" x14ac:dyDescent="0.2">
      <c r="B151" s="606"/>
      <c r="C151" s="610" t="s">
        <v>532</v>
      </c>
      <c r="D151" s="590">
        <v>0</v>
      </c>
      <c r="E151" s="608">
        <f t="shared" si="6"/>
        <v>0</v>
      </c>
      <c r="F151" s="608">
        <f>IF(SUM($D$29:$D$31)=0,0,D151/SUM($D$29:D$31)*100)</f>
        <v>0</v>
      </c>
      <c r="G151" s="591">
        <f t="shared" si="7"/>
        <v>0</v>
      </c>
    </row>
    <row r="152" spans="2:9" x14ac:dyDescent="0.2">
      <c r="B152" s="606"/>
      <c r="C152" s="610" t="s">
        <v>533</v>
      </c>
      <c r="D152" s="590">
        <v>70.401701000000003</v>
      </c>
      <c r="E152" s="608">
        <f t="shared" si="6"/>
        <v>9.456507559675897</v>
      </c>
      <c r="F152" s="608">
        <f>IF(SUM($D$29:$D$31)=0,0,D152/SUM($D$29:D$31)*100)</f>
        <v>24.206062149701577</v>
      </c>
      <c r="G152" s="591">
        <f t="shared" si="7"/>
        <v>73.931420644875601</v>
      </c>
    </row>
    <row r="153" spans="2:9" x14ac:dyDescent="0.2">
      <c r="B153" s="606"/>
      <c r="C153" s="610" t="s">
        <v>534</v>
      </c>
      <c r="D153" s="590">
        <v>0</v>
      </c>
      <c r="E153" s="608">
        <f t="shared" si="6"/>
        <v>0</v>
      </c>
      <c r="F153" s="608">
        <f>IF(SUM($D$29:$D$31)=0,0,D153/SUM($D$29:D$31)*100)</f>
        <v>0</v>
      </c>
      <c r="G153" s="591">
        <f t="shared" si="7"/>
        <v>0</v>
      </c>
    </row>
    <row r="154" spans="2:9" x14ac:dyDescent="0.2">
      <c r="B154" s="606"/>
      <c r="C154" s="610" t="s">
        <v>535</v>
      </c>
      <c r="D154" s="590">
        <v>3.8993180000000001</v>
      </c>
      <c r="E154" s="608">
        <f t="shared" si="6"/>
        <v>0.52376476165796482</v>
      </c>
      <c r="F154" s="608">
        <f>IF(SUM($D$29:$D$31)=0,0,D154/SUM($D$29:D$31)*100)</f>
        <v>1.3406939393332278</v>
      </c>
      <c r="G154" s="591">
        <f t="shared" si="7"/>
        <v>4.0948175284306698</v>
      </c>
      <c r="I154" s="615"/>
    </row>
    <row r="155" spans="2:9" x14ac:dyDescent="0.2">
      <c r="B155" s="606"/>
      <c r="C155" s="610" t="s">
        <v>536</v>
      </c>
      <c r="D155" s="590">
        <v>0</v>
      </c>
      <c r="E155" s="608">
        <f t="shared" si="6"/>
        <v>0</v>
      </c>
      <c r="F155" s="608">
        <f>IF(SUM($D$29:$D$31)=0,0,D155/SUM($D$29:D$31)*100)</f>
        <v>0</v>
      </c>
      <c r="G155" s="591">
        <f t="shared" si="7"/>
        <v>0</v>
      </c>
      <c r="I155" s="615"/>
    </row>
    <row r="156" spans="2:9" x14ac:dyDescent="0.2">
      <c r="B156" s="606"/>
      <c r="C156" s="610" t="s">
        <v>537</v>
      </c>
      <c r="D156" s="590">
        <v>0</v>
      </c>
      <c r="E156" s="608">
        <f t="shared" si="6"/>
        <v>0</v>
      </c>
      <c r="F156" s="608">
        <f>IF(SUM($D$29:$D$31)=0,0,D156/SUM($D$29:D$31)*100)</f>
        <v>0</v>
      </c>
      <c r="G156" s="591">
        <f t="shared" si="7"/>
        <v>0</v>
      </c>
      <c r="I156" s="615"/>
    </row>
    <row r="157" spans="2:9" x14ac:dyDescent="0.2">
      <c r="B157" s="606"/>
      <c r="C157" s="610" t="s">
        <v>538</v>
      </c>
      <c r="D157" s="590">
        <v>0</v>
      </c>
      <c r="E157" s="608">
        <f t="shared" si="6"/>
        <v>0</v>
      </c>
      <c r="F157" s="608">
        <f>IF(SUM($D$29:$D$31)=0,0,D157/SUM($D$29:D$31)*100)</f>
        <v>0</v>
      </c>
      <c r="G157" s="591">
        <f t="shared" si="7"/>
        <v>0</v>
      </c>
      <c r="I157" s="615"/>
    </row>
    <row r="158" spans="2:9" x14ac:dyDescent="0.2">
      <c r="B158" s="606"/>
      <c r="C158" s="610" t="s">
        <v>539</v>
      </c>
      <c r="D158" s="590">
        <v>1</v>
      </c>
      <c r="E158" s="608">
        <f t="shared" si="6"/>
        <v>0.13432214599013592</v>
      </c>
      <c r="F158" s="608">
        <f>IF(SUM($D$29:$D$31)=0,0,D158/SUM($D$29:D$31)*100)</f>
        <v>0.34382780253706619</v>
      </c>
      <c r="G158" s="591">
        <f t="shared" si="7"/>
        <v>1.0501368517342444</v>
      </c>
      <c r="I158" s="615"/>
    </row>
    <row r="159" spans="2:9" x14ac:dyDescent="0.2">
      <c r="B159" s="606"/>
      <c r="C159" s="610" t="s">
        <v>540</v>
      </c>
      <c r="D159" s="590">
        <v>0</v>
      </c>
      <c r="E159" s="608">
        <f t="shared" si="6"/>
        <v>0</v>
      </c>
      <c r="F159" s="608">
        <f>IF(SUM($D$29:$D$31)=0,0,D159/SUM($D$29:D$31)*100)</f>
        <v>0</v>
      </c>
      <c r="G159" s="591">
        <f t="shared" si="7"/>
        <v>0</v>
      </c>
      <c r="I159" s="615"/>
    </row>
    <row r="160" spans="2:9" x14ac:dyDescent="0.2">
      <c r="B160" s="606"/>
      <c r="C160" s="610" t="s">
        <v>541</v>
      </c>
      <c r="D160" s="590">
        <v>0</v>
      </c>
      <c r="E160" s="608">
        <f t="shared" si="6"/>
        <v>0</v>
      </c>
      <c r="F160" s="608">
        <f>IF(SUM($D$29:$D$31)=0,0,D160/SUM($D$29:D$31)*100)</f>
        <v>0</v>
      </c>
      <c r="G160" s="591">
        <f t="shared" si="7"/>
        <v>0</v>
      </c>
      <c r="I160" s="615"/>
    </row>
    <row r="161" spans="2:9" x14ac:dyDescent="0.2">
      <c r="B161" s="606"/>
      <c r="C161" s="610" t="s">
        <v>542</v>
      </c>
      <c r="D161" s="590">
        <v>0</v>
      </c>
      <c r="E161" s="608">
        <f t="shared" si="6"/>
        <v>0</v>
      </c>
      <c r="F161" s="608">
        <f>IF(SUM($D$29:$D$31)=0,0,D161/SUM($D$29:D$31)*100)</f>
        <v>0</v>
      </c>
      <c r="G161" s="591">
        <f t="shared" si="7"/>
        <v>0</v>
      </c>
      <c r="I161" s="615"/>
    </row>
    <row r="162" spans="2:9" x14ac:dyDescent="0.2">
      <c r="B162" s="606"/>
      <c r="C162" s="610" t="s">
        <v>543</v>
      </c>
      <c r="D162" s="590">
        <v>0</v>
      </c>
      <c r="E162" s="608">
        <f t="shared" si="6"/>
        <v>0</v>
      </c>
      <c r="F162" s="608">
        <f>IF(SUM($D$29:$D$31)=0,0,D162/SUM($D$29:D$31)*100)</f>
        <v>0</v>
      </c>
      <c r="G162" s="591">
        <f t="shared" si="7"/>
        <v>0</v>
      </c>
      <c r="I162" s="615"/>
    </row>
    <row r="163" spans="2:9" x14ac:dyDescent="0.2">
      <c r="B163" s="606"/>
      <c r="C163" s="610" t="s">
        <v>544</v>
      </c>
      <c r="D163" s="590">
        <v>0</v>
      </c>
      <c r="E163" s="608">
        <f t="shared" si="6"/>
        <v>0</v>
      </c>
      <c r="F163" s="608">
        <f>IF(SUM($D$29:$D$31)=0,0,D163/SUM($D$29:D$31)*100)</f>
        <v>0</v>
      </c>
      <c r="G163" s="591">
        <f t="shared" si="7"/>
        <v>0</v>
      </c>
      <c r="I163" s="615"/>
    </row>
    <row r="164" spans="2:9" x14ac:dyDescent="0.2">
      <c r="B164" s="606"/>
      <c r="C164" s="610" t="s">
        <v>545</v>
      </c>
      <c r="D164" s="590">
        <v>0</v>
      </c>
      <c r="E164" s="608">
        <f t="shared" si="6"/>
        <v>0</v>
      </c>
      <c r="F164" s="608">
        <f>IF(SUM($D$29:$D$31)=0,0,D164/SUM($D$29:D$31)*100)</f>
        <v>0</v>
      </c>
      <c r="G164" s="591">
        <f t="shared" si="7"/>
        <v>0</v>
      </c>
      <c r="I164" s="615"/>
    </row>
    <row r="165" spans="2:9" x14ac:dyDescent="0.2">
      <c r="B165" s="606"/>
      <c r="C165" s="610" t="s">
        <v>546</v>
      </c>
      <c r="D165" s="590">
        <v>0</v>
      </c>
      <c r="E165" s="608">
        <f t="shared" si="6"/>
        <v>0</v>
      </c>
      <c r="F165" s="608">
        <f>IF(SUM($D$29:$D$31)=0,0,D165/SUM($D$29:D$31)*100)</f>
        <v>0</v>
      </c>
      <c r="G165" s="591">
        <f t="shared" si="7"/>
        <v>0</v>
      </c>
    </row>
    <row r="166" spans="2:9" x14ac:dyDescent="0.2">
      <c r="B166" s="606"/>
      <c r="C166" s="610" t="s">
        <v>547</v>
      </c>
      <c r="D166" s="590">
        <v>7.0881530000000001</v>
      </c>
      <c r="E166" s="608">
        <f t="shared" si="6"/>
        <v>0.9520959220664198</v>
      </c>
      <c r="F166" s="608">
        <f>IF(SUM($D$29:$D$31)=0,0,D166/SUM($D$29:D$31)*100)</f>
        <v>2.4371040700365132</v>
      </c>
      <c r="G166" s="591">
        <f t="shared" si="7"/>
        <v>7.4435306760306394</v>
      </c>
    </row>
    <row r="167" spans="2:9" x14ac:dyDescent="0.2">
      <c r="B167" s="611"/>
      <c r="C167" s="612" t="s">
        <v>548</v>
      </c>
      <c r="D167" s="613">
        <v>0</v>
      </c>
      <c r="E167" s="614">
        <f t="shared" si="6"/>
        <v>0</v>
      </c>
      <c r="F167" s="614">
        <f>IF(SUM($D$29:$D$31)=0,0,D167/SUM($D$29:D$31)*100)</f>
        <v>0</v>
      </c>
      <c r="G167" s="594">
        <f t="shared" si="7"/>
        <v>0</v>
      </c>
    </row>
    <row r="168" spans="2:9" x14ac:dyDescent="0.2">
      <c r="D168" s="597"/>
    </row>
    <row r="169" spans="2:9" x14ac:dyDescent="0.2">
      <c r="D169" s="597"/>
    </row>
    <row r="170" spans="2:9" x14ac:dyDescent="0.2">
      <c r="B170" s="583" t="s">
        <v>549</v>
      </c>
      <c r="D170" s="597"/>
    </row>
    <row r="171" spans="2:9" x14ac:dyDescent="0.2">
      <c r="B171" s="583"/>
      <c r="D171" s="597"/>
    </row>
    <row r="172" spans="2:9" ht="38.25" x14ac:dyDescent="0.2">
      <c r="B172" s="599"/>
      <c r="C172" s="600" t="s">
        <v>513</v>
      </c>
      <c r="D172" s="601" t="s">
        <v>514</v>
      </c>
      <c r="E172" s="601" t="s">
        <v>515</v>
      </c>
      <c r="F172" s="601" t="s">
        <v>516</v>
      </c>
      <c r="G172" s="602" t="s">
        <v>517</v>
      </c>
    </row>
    <row r="173" spans="2:9" x14ac:dyDescent="0.2">
      <c r="B173" s="603" t="s">
        <v>502</v>
      </c>
      <c r="C173" s="604" t="s">
        <v>518</v>
      </c>
      <c r="D173" s="588">
        <v>0</v>
      </c>
      <c r="E173" s="605">
        <f>IF($C$4=0,0,D173/$C$4*100)</f>
        <v>0</v>
      </c>
      <c r="F173" s="605">
        <f>IF(SUM($D$14:$D$16)=0,0,D173/SUM($D$14:D$16)*100)</f>
        <v>0</v>
      </c>
      <c r="G173" s="589">
        <f>IF($D$15=0,0,D173/$D$15*100)</f>
        <v>0</v>
      </c>
    </row>
    <row r="174" spans="2:9" x14ac:dyDescent="0.2">
      <c r="B174" s="606"/>
      <c r="C174" s="607" t="s">
        <v>752</v>
      </c>
      <c r="D174" s="590">
        <v>0</v>
      </c>
      <c r="E174" s="608">
        <f t="shared" ref="E174:E204" si="8">IF($C$4=0,0,D174/$C$4*100)</f>
        <v>0</v>
      </c>
      <c r="F174" s="608">
        <f>IF(SUM($D$14:$D$16)=0,0,D174/SUM($D$14:D$16)*100)</f>
        <v>0</v>
      </c>
      <c r="G174" s="591">
        <f t="shared" ref="G174:G204" si="9">IF($D$15=0,0,D174/$D$15*100)</f>
        <v>0</v>
      </c>
    </row>
    <row r="175" spans="2:9" x14ac:dyDescent="0.2">
      <c r="B175" s="606"/>
      <c r="C175" s="609" t="s">
        <v>519</v>
      </c>
      <c r="D175" s="590">
        <v>7.0492720000000002</v>
      </c>
      <c r="E175" s="608">
        <f t="shared" si="8"/>
        <v>0.80018561955469314</v>
      </c>
      <c r="F175" s="608">
        <f>IF(SUM($D$14:$D$16)=0,0,D175/SUM($D$14:D$16)*100)</f>
        <v>1.2007215770369437</v>
      </c>
      <c r="G175" s="591">
        <f t="shared" si="9"/>
        <v>1.6277929539540728</v>
      </c>
    </row>
    <row r="176" spans="2:9" x14ac:dyDescent="0.2">
      <c r="B176" s="606"/>
      <c r="C176" s="609" t="s">
        <v>520</v>
      </c>
      <c r="D176" s="590">
        <v>5.7302869999999997</v>
      </c>
      <c r="E176" s="608">
        <f t="shared" si="8"/>
        <v>0.65046337456140202</v>
      </c>
      <c r="F176" s="608">
        <f>IF(SUM($D$14:$D$16)=0,0,D176/SUM($D$14:D$16)*100)</f>
        <v>0.97605529244924816</v>
      </c>
      <c r="G176" s="591">
        <f t="shared" si="9"/>
        <v>1.3232176035673784</v>
      </c>
    </row>
    <row r="177" spans="2:7" x14ac:dyDescent="0.2">
      <c r="B177" s="606"/>
      <c r="C177" s="609" t="s">
        <v>521</v>
      </c>
      <c r="D177" s="590">
        <v>57.145367</v>
      </c>
      <c r="E177" s="608">
        <f t="shared" si="8"/>
        <v>6.4867550716691476</v>
      </c>
      <c r="F177" s="608">
        <f>IF(SUM($D$14:$D$16)=0,0,D177/SUM($D$14:D$16)*100)</f>
        <v>9.7337250122558636</v>
      </c>
      <c r="G177" s="591">
        <f t="shared" si="9"/>
        <v>13.195806000069169</v>
      </c>
    </row>
    <row r="178" spans="2:7" x14ac:dyDescent="0.2">
      <c r="B178" s="606"/>
      <c r="C178" s="609" t="s">
        <v>522</v>
      </c>
      <c r="D178" s="590">
        <v>0</v>
      </c>
      <c r="E178" s="608">
        <f t="shared" si="8"/>
        <v>0</v>
      </c>
      <c r="F178" s="608">
        <f>IF(SUM($D$14:$D$16)=0,0,D178/SUM($D$14:D$16)*100)</f>
        <v>0</v>
      </c>
      <c r="G178" s="591">
        <f t="shared" si="9"/>
        <v>0</v>
      </c>
    </row>
    <row r="179" spans="2:7" x14ac:dyDescent="0.2">
      <c r="B179" s="606"/>
      <c r="C179" s="609" t="s">
        <v>523</v>
      </c>
      <c r="D179" s="590">
        <v>93.703537999999995</v>
      </c>
      <c r="E179" s="608">
        <f t="shared" si="8"/>
        <v>10.636591070538451</v>
      </c>
      <c r="F179" s="608">
        <f>IF(SUM($D$14:$D$16)=0,0,D179/SUM($D$14:D$16)*100)</f>
        <v>15.960777215193451</v>
      </c>
      <c r="G179" s="591">
        <f t="shared" si="9"/>
        <v>21.637689525523726</v>
      </c>
    </row>
    <row r="180" spans="2:7" x14ac:dyDescent="0.2">
      <c r="B180" s="606"/>
      <c r="C180" s="609" t="s">
        <v>524</v>
      </c>
      <c r="D180" s="590">
        <v>0</v>
      </c>
      <c r="E180" s="608">
        <f t="shared" si="8"/>
        <v>0</v>
      </c>
      <c r="F180" s="608">
        <f>IF(SUM($D$14:$D$16)=0,0,D180/SUM($D$14:D$16)*100)</f>
        <v>0</v>
      </c>
      <c r="G180" s="591">
        <f t="shared" si="9"/>
        <v>0</v>
      </c>
    </row>
    <row r="181" spans="2:7" x14ac:dyDescent="0.2">
      <c r="B181" s="606"/>
      <c r="C181" s="609" t="s">
        <v>525</v>
      </c>
      <c r="D181" s="590">
        <v>15.132294</v>
      </c>
      <c r="E181" s="608">
        <f t="shared" si="8"/>
        <v>1.71771553852281</v>
      </c>
      <c r="F181" s="608">
        <f>IF(SUM($D$14:$D$16)=0,0,D181/SUM($D$14:D$16)*100)</f>
        <v>2.5775245891868948</v>
      </c>
      <c r="G181" s="591">
        <f t="shared" si="9"/>
        <v>3.4942958010928629</v>
      </c>
    </row>
    <row r="182" spans="2:7" x14ac:dyDescent="0.2">
      <c r="B182" s="606"/>
      <c r="C182" s="609" t="s">
        <v>526</v>
      </c>
      <c r="D182" s="590">
        <v>61.066201</v>
      </c>
      <c r="E182" s="608">
        <f t="shared" si="8"/>
        <v>6.9318215953415363</v>
      </c>
      <c r="F182" s="608">
        <f>IF(SUM($D$14:$D$16)=0,0,D182/SUM($D$14:D$16)*100)</f>
        <v>10.401571278335547</v>
      </c>
      <c r="G182" s="591">
        <f t="shared" si="9"/>
        <v>14.101191117684655</v>
      </c>
    </row>
    <row r="183" spans="2:7" x14ac:dyDescent="0.2">
      <c r="B183" s="606"/>
      <c r="C183" s="609" t="s">
        <v>527</v>
      </c>
      <c r="D183" s="590">
        <v>61.367018999999999</v>
      </c>
      <c r="E183" s="608">
        <f t="shared" si="8"/>
        <v>6.9659684175528511</v>
      </c>
      <c r="F183" s="608">
        <f>IF(SUM($D$14:$D$16)=0,0,D183/SUM($D$14:D$16)*100)</f>
        <v>10.452810422372137</v>
      </c>
      <c r="G183" s="591">
        <f t="shared" si="9"/>
        <v>14.170654946122903</v>
      </c>
    </row>
    <row r="184" spans="2:7" x14ac:dyDescent="0.2">
      <c r="B184" s="606"/>
      <c r="C184" s="609" t="s">
        <v>528</v>
      </c>
      <c r="D184" s="590">
        <v>0</v>
      </c>
      <c r="E184" s="608">
        <f t="shared" si="8"/>
        <v>0</v>
      </c>
      <c r="F184" s="608">
        <f>IF(SUM($D$14:$D$16)=0,0,D184/SUM($D$14:D$16)*100)</f>
        <v>0</v>
      </c>
      <c r="G184" s="591">
        <f t="shared" si="9"/>
        <v>0</v>
      </c>
    </row>
    <row r="185" spans="2:7" x14ac:dyDescent="0.2">
      <c r="B185" s="606"/>
      <c r="C185" s="610" t="s">
        <v>529</v>
      </c>
      <c r="D185" s="590">
        <v>0</v>
      </c>
      <c r="E185" s="608">
        <f t="shared" si="8"/>
        <v>0</v>
      </c>
      <c r="F185" s="608">
        <f>IF(SUM($D$14:$D$16)=0,0,D185/SUM($D$14:D$16)*100)</f>
        <v>0</v>
      </c>
      <c r="G185" s="591">
        <f t="shared" si="9"/>
        <v>0</v>
      </c>
    </row>
    <row r="186" spans="2:7" x14ac:dyDescent="0.2">
      <c r="B186" s="606"/>
      <c r="C186" s="610" t="s">
        <v>530</v>
      </c>
      <c r="D186" s="590">
        <v>0</v>
      </c>
      <c r="E186" s="608">
        <f t="shared" si="8"/>
        <v>0</v>
      </c>
      <c r="F186" s="608">
        <f>IF(SUM($D$14:$D$16)=0,0,D186/SUM($D$14:D$16)*100)</f>
        <v>0</v>
      </c>
      <c r="G186" s="591">
        <f t="shared" si="9"/>
        <v>0</v>
      </c>
    </row>
    <row r="187" spans="2:7" x14ac:dyDescent="0.2">
      <c r="B187" s="606"/>
      <c r="C187" s="610" t="s">
        <v>531</v>
      </c>
      <c r="D187" s="590">
        <v>0</v>
      </c>
      <c r="E187" s="608">
        <f t="shared" si="8"/>
        <v>0</v>
      </c>
      <c r="F187" s="608">
        <f>IF(SUM($D$14:$D$16)=0,0,D187/SUM($D$14:D$16)*100)</f>
        <v>0</v>
      </c>
      <c r="G187" s="591">
        <f t="shared" si="9"/>
        <v>0</v>
      </c>
    </row>
    <row r="188" spans="2:7" x14ac:dyDescent="0.2">
      <c r="B188" s="606"/>
      <c r="C188" s="610" t="s">
        <v>532</v>
      </c>
      <c r="D188" s="590">
        <v>0</v>
      </c>
      <c r="E188" s="608">
        <f t="shared" si="8"/>
        <v>0</v>
      </c>
      <c r="F188" s="608">
        <f>IF(SUM($D$14:$D$16)=0,0,D188/SUM($D$14:D$16)*100)</f>
        <v>0</v>
      </c>
      <c r="G188" s="591">
        <f t="shared" si="9"/>
        <v>0</v>
      </c>
    </row>
    <row r="189" spans="2:7" x14ac:dyDescent="0.2">
      <c r="B189" s="606"/>
      <c r="C189" s="610" t="s">
        <v>533</v>
      </c>
      <c r="D189" s="590">
        <v>44.392899</v>
      </c>
      <c r="E189" s="608">
        <f t="shared" si="8"/>
        <v>5.0391812644119724</v>
      </c>
      <c r="F189" s="608">
        <f>IF(SUM($D$14:$D$16)=0,0,D189/SUM($D$14:D$16)*100)</f>
        <v>7.5615626261154008</v>
      </c>
      <c r="G189" s="591">
        <f t="shared" si="9"/>
        <v>10.251051200435279</v>
      </c>
    </row>
    <row r="190" spans="2:7" x14ac:dyDescent="0.2">
      <c r="B190" s="606"/>
      <c r="C190" s="610" t="s">
        <v>534</v>
      </c>
      <c r="D190" s="590">
        <v>0</v>
      </c>
      <c r="E190" s="608">
        <f t="shared" si="8"/>
        <v>0</v>
      </c>
      <c r="F190" s="608">
        <f>IF(SUM($D$14:$D$16)=0,0,D190/SUM($D$14:D$16)*100)</f>
        <v>0</v>
      </c>
      <c r="G190" s="591">
        <f t="shared" si="9"/>
        <v>0</v>
      </c>
    </row>
    <row r="191" spans="2:7" x14ac:dyDescent="0.2">
      <c r="B191" s="606"/>
      <c r="C191" s="610" t="s">
        <v>535</v>
      </c>
      <c r="D191" s="590">
        <v>89.924952000000005</v>
      </c>
      <c r="E191" s="608">
        <f t="shared" si="8"/>
        <v>10.207671576518262</v>
      </c>
      <c r="F191" s="608">
        <f>IF(SUM($D$14:$D$16)=0,0,D191/SUM($D$14:D$16)*100)</f>
        <v>15.317160435916144</v>
      </c>
      <c r="G191" s="591">
        <f t="shared" si="9"/>
        <v>20.765151812876308</v>
      </c>
    </row>
    <row r="192" spans="2:7" x14ac:dyDescent="0.2">
      <c r="B192" s="606"/>
      <c r="C192" s="610" t="s">
        <v>536</v>
      </c>
      <c r="D192" s="590">
        <v>1.3830180000000001</v>
      </c>
      <c r="E192" s="608">
        <f t="shared" si="8"/>
        <v>0.15699083751985918</v>
      </c>
      <c r="F192" s="608">
        <f>IF(SUM($D$14:$D$16)=0,0,D192/SUM($D$14:D$16)*100)</f>
        <v>0.23557319876867849</v>
      </c>
      <c r="G192" s="591">
        <f t="shared" si="9"/>
        <v>0.31936162423462361</v>
      </c>
    </row>
    <row r="193" spans="2:7" x14ac:dyDescent="0.2">
      <c r="B193" s="606"/>
      <c r="C193" s="610" t="s">
        <v>537</v>
      </c>
      <c r="D193" s="590">
        <v>0</v>
      </c>
      <c r="E193" s="608">
        <f t="shared" si="8"/>
        <v>0</v>
      </c>
      <c r="F193" s="608">
        <f>IF(SUM($D$14:$D$16)=0,0,D193/SUM($D$14:D$16)*100)</f>
        <v>0</v>
      </c>
      <c r="G193" s="591">
        <f t="shared" si="9"/>
        <v>0</v>
      </c>
    </row>
    <row r="194" spans="2:7" x14ac:dyDescent="0.2">
      <c r="B194" s="606"/>
      <c r="C194" s="610" t="s">
        <v>538</v>
      </c>
      <c r="D194" s="590">
        <v>5.1076360000000003</v>
      </c>
      <c r="E194" s="608">
        <f t="shared" si="8"/>
        <v>0.57978424965299313</v>
      </c>
      <c r="F194" s="608">
        <f>IF(SUM($D$14:$D$16)=0,0,D194/SUM($D$14:D$16)*100)</f>
        <v>0.86999746255367461</v>
      </c>
      <c r="G194" s="591">
        <f t="shared" si="9"/>
        <v>1.1794372372299105</v>
      </c>
    </row>
    <row r="195" spans="2:7" x14ac:dyDescent="0.2">
      <c r="B195" s="606"/>
      <c r="C195" s="610" t="s">
        <v>539</v>
      </c>
      <c r="D195" s="590">
        <v>26.621682</v>
      </c>
      <c r="E195" s="608">
        <f t="shared" si="8"/>
        <v>3.0219130577963256</v>
      </c>
      <c r="F195" s="608">
        <f>IF(SUM($D$14:$D$16)=0,0,D195/SUM($D$14:D$16)*100)</f>
        <v>4.5345431406840326</v>
      </c>
      <c r="G195" s="591">
        <f t="shared" si="9"/>
        <v>6.1473846351801953</v>
      </c>
    </row>
    <row r="196" spans="2:7" x14ac:dyDescent="0.2">
      <c r="B196" s="606"/>
      <c r="C196" s="610" t="s">
        <v>540</v>
      </c>
      <c r="D196" s="590">
        <v>0</v>
      </c>
      <c r="E196" s="608">
        <f t="shared" si="8"/>
        <v>0</v>
      </c>
      <c r="F196" s="608">
        <f>IF(SUM($D$14:$D$16)=0,0,D196/SUM($D$14:D$16)*100)</f>
        <v>0</v>
      </c>
      <c r="G196" s="591">
        <f t="shared" si="9"/>
        <v>0</v>
      </c>
    </row>
    <row r="197" spans="2:7" x14ac:dyDescent="0.2">
      <c r="B197" s="606"/>
      <c r="C197" s="610" t="s">
        <v>541</v>
      </c>
      <c r="D197" s="590">
        <v>0</v>
      </c>
      <c r="E197" s="608">
        <f t="shared" si="8"/>
        <v>0</v>
      </c>
      <c r="F197" s="608">
        <f>IF(SUM($D$14:$D$16)=0,0,D197/SUM($D$14:D$16)*100)</f>
        <v>0</v>
      </c>
      <c r="G197" s="591">
        <f t="shared" si="9"/>
        <v>0</v>
      </c>
    </row>
    <row r="198" spans="2:7" x14ac:dyDescent="0.2">
      <c r="B198" s="606"/>
      <c r="C198" s="610" t="s">
        <v>542</v>
      </c>
      <c r="D198" s="590">
        <v>0</v>
      </c>
      <c r="E198" s="608">
        <f t="shared" si="8"/>
        <v>0</v>
      </c>
      <c r="F198" s="608">
        <f>IF(SUM($D$14:$D$16)=0,0,D198/SUM($D$14:D$16)*100)</f>
        <v>0</v>
      </c>
      <c r="G198" s="591">
        <f t="shared" si="9"/>
        <v>0</v>
      </c>
    </row>
    <row r="199" spans="2:7" x14ac:dyDescent="0.2">
      <c r="B199" s="606"/>
      <c r="C199" s="610" t="s">
        <v>543</v>
      </c>
      <c r="D199" s="590">
        <v>0</v>
      </c>
      <c r="E199" s="608">
        <f t="shared" si="8"/>
        <v>0</v>
      </c>
      <c r="F199" s="608">
        <f>IF(SUM($D$14:$D$16)=0,0,D199/SUM($D$14:D$16)*100)</f>
        <v>0</v>
      </c>
      <c r="G199" s="591">
        <f t="shared" si="9"/>
        <v>0</v>
      </c>
    </row>
    <row r="200" spans="2:7" x14ac:dyDescent="0.2">
      <c r="B200" s="606"/>
      <c r="C200" s="610" t="s">
        <v>544</v>
      </c>
      <c r="D200" s="590">
        <v>79.270106999999996</v>
      </c>
      <c r="E200" s="608">
        <f t="shared" si="8"/>
        <v>8.9982057270540583</v>
      </c>
      <c r="F200" s="608">
        <f>IF(SUM($D$14:$D$16)=0,0,D200/SUM($D$14:D$16)*100)</f>
        <v>13.502291852112853</v>
      </c>
      <c r="G200" s="591">
        <f t="shared" si="9"/>
        <v>18.304772696213938</v>
      </c>
    </row>
    <row r="201" spans="2:7" x14ac:dyDescent="0.2">
      <c r="B201" s="606"/>
      <c r="C201" s="610" t="s">
        <v>545</v>
      </c>
      <c r="D201" s="590">
        <v>89.330758000000003</v>
      </c>
      <c r="E201" s="608">
        <f t="shared" si="8"/>
        <v>10.14022269753818</v>
      </c>
      <c r="F201" s="608">
        <f>IF(SUM($D$14:$D$16)=0,0,D201/SUM($D$14:D$16)*100)</f>
        <v>15.215949763843071</v>
      </c>
      <c r="G201" s="591">
        <f t="shared" si="9"/>
        <v>20.627942636314277</v>
      </c>
    </row>
    <row r="202" spans="2:7" x14ac:dyDescent="0.2">
      <c r="B202" s="606"/>
      <c r="C202" s="610" t="s">
        <v>546</v>
      </c>
      <c r="D202" s="590">
        <v>0</v>
      </c>
      <c r="E202" s="608">
        <f t="shared" si="8"/>
        <v>0</v>
      </c>
      <c r="F202" s="608">
        <f>IF(SUM($D$14:$D$16)=0,0,D202/SUM($D$14:D$16)*100)</f>
        <v>0</v>
      </c>
      <c r="G202" s="591">
        <f t="shared" si="9"/>
        <v>0</v>
      </c>
    </row>
    <row r="203" spans="2:7" x14ac:dyDescent="0.2">
      <c r="B203" s="606"/>
      <c r="C203" s="610" t="s">
        <v>547</v>
      </c>
      <c r="D203" s="590">
        <v>2.160647</v>
      </c>
      <c r="E203" s="608">
        <f t="shared" si="8"/>
        <v>0.24526201547251814</v>
      </c>
      <c r="F203" s="608">
        <f>IF(SUM($D$14:$D$16)=0,0,D203/SUM($D$14:D$16)*100)</f>
        <v>0.3680288508175229</v>
      </c>
      <c r="G203" s="591">
        <f t="shared" si="9"/>
        <v>0.49892896210871213</v>
      </c>
    </row>
    <row r="204" spans="2:7" x14ac:dyDescent="0.2">
      <c r="B204" s="611"/>
      <c r="C204" s="612" t="s">
        <v>548</v>
      </c>
      <c r="D204" s="613">
        <v>0</v>
      </c>
      <c r="E204" s="614">
        <f t="shared" si="8"/>
        <v>0</v>
      </c>
      <c r="F204" s="614">
        <f>IF(SUM($D$14:$D$16)=0,0,D204/SUM($D$14:D$16)*100)</f>
        <v>0</v>
      </c>
      <c r="G204" s="594">
        <f t="shared" si="9"/>
        <v>0</v>
      </c>
    </row>
    <row r="205" spans="2:7" x14ac:dyDescent="0.2">
      <c r="D205" s="597"/>
      <c r="E205" s="598"/>
      <c r="F205" s="598"/>
      <c r="G205" s="598"/>
    </row>
    <row r="206" spans="2:7" x14ac:dyDescent="0.2">
      <c r="B206" s="603" t="s">
        <v>20</v>
      </c>
      <c r="C206" s="604" t="s">
        <v>518</v>
      </c>
      <c r="D206" s="588">
        <v>0</v>
      </c>
      <c r="E206" s="605">
        <f>IF($C$5=0,0,D206/$C$5*100)</f>
        <v>0</v>
      </c>
      <c r="F206" s="605">
        <f>IF(SUM($D$19:$D$21)=0,0,D206/SUM($D$19:D$21)*100)</f>
        <v>0</v>
      </c>
      <c r="G206" s="589">
        <f>IF($D$20=0,0,D206/$D$20*100)</f>
        <v>0</v>
      </c>
    </row>
    <row r="207" spans="2:7" x14ac:dyDescent="0.2">
      <c r="B207" s="606"/>
      <c r="C207" s="607" t="s">
        <v>752</v>
      </c>
      <c r="D207" s="590">
        <v>0</v>
      </c>
      <c r="E207" s="608">
        <f t="shared" ref="E207:E237" si="10">IF($C$5=0,0,D207/$C$5*100)</f>
        <v>0</v>
      </c>
      <c r="F207" s="608">
        <f>IF(SUM($D$19:$D$21)=0,0,D207/SUM($D$19:D$21)*100)</f>
        <v>0</v>
      </c>
      <c r="G207" s="591">
        <f t="shared" ref="G207:G237" si="11">IF($D$20=0,0,D207/$D$20*100)</f>
        <v>0</v>
      </c>
    </row>
    <row r="208" spans="2:7" x14ac:dyDescent="0.2">
      <c r="B208" s="606"/>
      <c r="C208" s="609" t="s">
        <v>519</v>
      </c>
      <c r="D208" s="590">
        <v>2</v>
      </c>
      <c r="E208" s="608">
        <f t="shared" si="10"/>
        <v>2.5605064313008183</v>
      </c>
      <c r="F208" s="608">
        <f>IF(SUM($D$19:$D$21)=0,0,D208/SUM($D$19:D$21)*100)</f>
        <v>3.6268923038578453</v>
      </c>
      <c r="G208" s="591">
        <f t="shared" si="11"/>
        <v>4.0310794614042482</v>
      </c>
    </row>
    <row r="209" spans="2:7" x14ac:dyDescent="0.2">
      <c r="B209" s="606"/>
      <c r="C209" s="609" t="s">
        <v>520</v>
      </c>
      <c r="D209" s="590">
        <v>0</v>
      </c>
      <c r="E209" s="608">
        <f t="shared" si="10"/>
        <v>0</v>
      </c>
      <c r="F209" s="608">
        <f>IF(SUM($D$19:$D$21)=0,0,D209/SUM($D$19:D$21)*100)</f>
        <v>0</v>
      </c>
      <c r="G209" s="591">
        <f t="shared" si="11"/>
        <v>0</v>
      </c>
    </row>
    <row r="210" spans="2:7" x14ac:dyDescent="0.2">
      <c r="B210" s="606"/>
      <c r="C210" s="609" t="s">
        <v>521</v>
      </c>
      <c r="D210" s="590">
        <v>4.1870849999999997</v>
      </c>
      <c r="E210" s="608">
        <f t="shared" si="10"/>
        <v>5.3605290354515933</v>
      </c>
      <c r="F210" s="608">
        <f>IF(SUM($D$19:$D$21)=0,0,D210/SUM($D$19:D$21)*100)</f>
        <v>7.5930531810493127</v>
      </c>
      <c r="G210" s="591">
        <f t="shared" si="11"/>
        <v>8.4392361733269023</v>
      </c>
    </row>
    <row r="211" spans="2:7" x14ac:dyDescent="0.2">
      <c r="B211" s="606"/>
      <c r="C211" s="609" t="s">
        <v>522</v>
      </c>
      <c r="D211" s="590">
        <v>0</v>
      </c>
      <c r="E211" s="608">
        <f t="shared" si="10"/>
        <v>0</v>
      </c>
      <c r="F211" s="608">
        <f>IF(SUM($D$19:$D$21)=0,0,D211/SUM($D$19:D$21)*100)</f>
        <v>0</v>
      </c>
      <c r="G211" s="591">
        <f t="shared" si="11"/>
        <v>0</v>
      </c>
    </row>
    <row r="212" spans="2:7" x14ac:dyDescent="0.2">
      <c r="B212" s="606"/>
      <c r="C212" s="609" t="s">
        <v>523</v>
      </c>
      <c r="D212" s="590">
        <v>1</v>
      </c>
      <c r="E212" s="608">
        <f t="shared" si="10"/>
        <v>1.2802532156504092</v>
      </c>
      <c r="F212" s="608">
        <f>IF(SUM($D$19:$D$21)=0,0,D212/SUM($D$19:D$21)*100)</f>
        <v>1.8134461519289227</v>
      </c>
      <c r="G212" s="591">
        <f t="shared" si="11"/>
        <v>2.0155397307021241</v>
      </c>
    </row>
    <row r="213" spans="2:7" x14ac:dyDescent="0.2">
      <c r="B213" s="606"/>
      <c r="C213" s="609" t="s">
        <v>524</v>
      </c>
      <c r="D213" s="590">
        <v>0</v>
      </c>
      <c r="E213" s="608">
        <f t="shared" si="10"/>
        <v>0</v>
      </c>
      <c r="F213" s="608">
        <f>IF(SUM($D$19:$D$21)=0,0,D213/SUM($D$19:D$21)*100)</f>
        <v>0</v>
      </c>
      <c r="G213" s="591">
        <f t="shared" si="11"/>
        <v>0</v>
      </c>
    </row>
    <row r="214" spans="2:7" x14ac:dyDescent="0.2">
      <c r="B214" s="606"/>
      <c r="C214" s="609" t="s">
        <v>525</v>
      </c>
      <c r="D214" s="590">
        <v>1</v>
      </c>
      <c r="E214" s="608">
        <f t="shared" si="10"/>
        <v>1.2802532156504092</v>
      </c>
      <c r="F214" s="608">
        <f>IF(SUM($D$19:$D$21)=0,0,D214/SUM($D$19:D$21)*100)</f>
        <v>1.8134461519289227</v>
      </c>
      <c r="G214" s="591">
        <f t="shared" si="11"/>
        <v>2.0155397307021241</v>
      </c>
    </row>
    <row r="215" spans="2:7" x14ac:dyDescent="0.2">
      <c r="B215" s="606"/>
      <c r="C215" s="609" t="s">
        <v>526</v>
      </c>
      <c r="D215" s="590">
        <v>2.439546</v>
      </c>
      <c r="E215" s="608">
        <f t="shared" si="10"/>
        <v>3.1232366112270933</v>
      </c>
      <c r="F215" s="608">
        <f>IF(SUM($D$19:$D$21)=0,0,D215/SUM($D$19:D$21)*100)</f>
        <v>4.4239853061535959</v>
      </c>
      <c r="G215" s="591">
        <f t="shared" si="11"/>
        <v>4.9170018878754442</v>
      </c>
    </row>
    <row r="216" spans="2:7" x14ac:dyDescent="0.2">
      <c r="B216" s="606"/>
      <c r="C216" s="609" t="s">
        <v>527</v>
      </c>
      <c r="D216" s="590">
        <v>1</v>
      </c>
      <c r="E216" s="608">
        <f t="shared" si="10"/>
        <v>1.2802532156504092</v>
      </c>
      <c r="F216" s="608">
        <f>IF(SUM($D$19:$D$21)=0,0,D216/SUM($D$19:D$21)*100)</f>
        <v>1.8134461519289227</v>
      </c>
      <c r="G216" s="591">
        <f t="shared" si="11"/>
        <v>2.0155397307021241</v>
      </c>
    </row>
    <row r="217" spans="2:7" x14ac:dyDescent="0.2">
      <c r="B217" s="606"/>
      <c r="C217" s="609" t="s">
        <v>528</v>
      </c>
      <c r="D217" s="590">
        <v>0</v>
      </c>
      <c r="E217" s="608">
        <f t="shared" si="10"/>
        <v>0</v>
      </c>
      <c r="F217" s="608">
        <f>IF(SUM($D$19:$D$21)=0,0,D217/SUM($D$19:D$21)*100)</f>
        <v>0</v>
      </c>
      <c r="G217" s="591">
        <f t="shared" si="11"/>
        <v>0</v>
      </c>
    </row>
    <row r="218" spans="2:7" x14ac:dyDescent="0.2">
      <c r="B218" s="606"/>
      <c r="C218" s="610" t="s">
        <v>529</v>
      </c>
      <c r="D218" s="590">
        <v>0</v>
      </c>
      <c r="E218" s="608">
        <f t="shared" si="10"/>
        <v>0</v>
      </c>
      <c r="F218" s="608">
        <f>IF(SUM($D$19:$D$21)=0,0,D218/SUM($D$19:D$21)*100)</f>
        <v>0</v>
      </c>
      <c r="G218" s="591">
        <f t="shared" si="11"/>
        <v>0</v>
      </c>
    </row>
    <row r="219" spans="2:7" x14ac:dyDescent="0.2">
      <c r="B219" s="606"/>
      <c r="C219" s="610" t="s">
        <v>530</v>
      </c>
      <c r="D219" s="590">
        <v>0</v>
      </c>
      <c r="E219" s="608">
        <f t="shared" si="10"/>
        <v>0</v>
      </c>
      <c r="F219" s="608">
        <f>IF(SUM($D$19:$D$21)=0,0,D219/SUM($D$19:D$21)*100)</f>
        <v>0</v>
      </c>
      <c r="G219" s="591">
        <f t="shared" si="11"/>
        <v>0</v>
      </c>
    </row>
    <row r="220" spans="2:7" x14ac:dyDescent="0.2">
      <c r="B220" s="606"/>
      <c r="C220" s="610" t="s">
        <v>531</v>
      </c>
      <c r="D220" s="590">
        <v>0</v>
      </c>
      <c r="E220" s="608">
        <f t="shared" si="10"/>
        <v>0</v>
      </c>
      <c r="F220" s="608">
        <f>IF(SUM($D$19:$D$21)=0,0,D220/SUM($D$19:D$21)*100)</f>
        <v>0</v>
      </c>
      <c r="G220" s="591">
        <f t="shared" si="11"/>
        <v>0</v>
      </c>
    </row>
    <row r="221" spans="2:7" x14ac:dyDescent="0.2">
      <c r="B221" s="606"/>
      <c r="C221" s="610" t="s">
        <v>532</v>
      </c>
      <c r="D221" s="590">
        <v>0</v>
      </c>
      <c r="E221" s="608">
        <f t="shared" si="10"/>
        <v>0</v>
      </c>
      <c r="F221" s="608">
        <f>IF(SUM($D$19:$D$21)=0,0,D221/SUM($D$19:D$21)*100)</f>
        <v>0</v>
      </c>
      <c r="G221" s="591">
        <f t="shared" si="11"/>
        <v>0</v>
      </c>
    </row>
    <row r="222" spans="2:7" x14ac:dyDescent="0.2">
      <c r="B222" s="606"/>
      <c r="C222" s="610" t="s">
        <v>533</v>
      </c>
      <c r="D222" s="590">
        <v>1</v>
      </c>
      <c r="E222" s="608">
        <f t="shared" si="10"/>
        <v>1.2802532156504092</v>
      </c>
      <c r="F222" s="608">
        <f>IF(SUM($D$19:$D$21)=0,0,D222/SUM($D$19:D$21)*100)</f>
        <v>1.8134461519289227</v>
      </c>
      <c r="G222" s="591">
        <f t="shared" si="11"/>
        <v>2.0155397307021241</v>
      </c>
    </row>
    <row r="223" spans="2:7" x14ac:dyDescent="0.2">
      <c r="B223" s="606"/>
      <c r="C223" s="610" t="s">
        <v>534</v>
      </c>
      <c r="D223" s="590">
        <v>0</v>
      </c>
      <c r="E223" s="608">
        <f t="shared" si="10"/>
        <v>0</v>
      </c>
      <c r="F223" s="608">
        <f>IF(SUM($D$19:$D$21)=0,0,D223/SUM($D$19:D$21)*100)</f>
        <v>0</v>
      </c>
      <c r="G223" s="591">
        <f t="shared" si="11"/>
        <v>0</v>
      </c>
    </row>
    <row r="224" spans="2:7" x14ac:dyDescent="0.2">
      <c r="B224" s="606"/>
      <c r="C224" s="610" t="s">
        <v>535</v>
      </c>
      <c r="D224" s="590">
        <v>16.119350000000001</v>
      </c>
      <c r="E224" s="608">
        <f t="shared" si="10"/>
        <v>20.636849671694428</v>
      </c>
      <c r="F224" s="608">
        <f>IF(SUM($D$19:$D$21)=0,0,D224/SUM($D$19:D$21)*100)</f>
        <v>29.231573229095481</v>
      </c>
      <c r="G224" s="591">
        <f t="shared" si="11"/>
        <v>32.489190358093282</v>
      </c>
    </row>
    <row r="225" spans="2:7" x14ac:dyDescent="0.2">
      <c r="B225" s="606"/>
      <c r="C225" s="610" t="s">
        <v>536</v>
      </c>
      <c r="D225" s="590">
        <v>1</v>
      </c>
      <c r="E225" s="608">
        <f t="shared" si="10"/>
        <v>1.2802532156504092</v>
      </c>
      <c r="F225" s="608">
        <f>IF(SUM($D$19:$D$21)=0,0,D225/SUM($D$19:D$21)*100)</f>
        <v>1.8134461519289227</v>
      </c>
      <c r="G225" s="591">
        <f t="shared" si="11"/>
        <v>2.0155397307021241</v>
      </c>
    </row>
    <row r="226" spans="2:7" x14ac:dyDescent="0.2">
      <c r="B226" s="606"/>
      <c r="C226" s="610" t="s">
        <v>537</v>
      </c>
      <c r="D226" s="590">
        <v>1</v>
      </c>
      <c r="E226" s="608">
        <f t="shared" si="10"/>
        <v>1.2802532156504092</v>
      </c>
      <c r="F226" s="608">
        <f>IF(SUM($D$19:$D$21)=0,0,D226/SUM($D$19:D$21)*100)</f>
        <v>1.8134461519289227</v>
      </c>
      <c r="G226" s="591">
        <f t="shared" si="11"/>
        <v>2.0155397307021241</v>
      </c>
    </row>
    <row r="227" spans="2:7" x14ac:dyDescent="0.2">
      <c r="B227" s="606"/>
      <c r="C227" s="610" t="s">
        <v>538</v>
      </c>
      <c r="D227" s="590">
        <v>0</v>
      </c>
      <c r="E227" s="608">
        <f t="shared" si="10"/>
        <v>0</v>
      </c>
      <c r="F227" s="608">
        <f>IF(SUM($D$19:$D$21)=0,0,D227/SUM($D$19:D$21)*100)</f>
        <v>0</v>
      </c>
      <c r="G227" s="591">
        <f t="shared" si="11"/>
        <v>0</v>
      </c>
    </row>
    <row r="228" spans="2:7" x14ac:dyDescent="0.2">
      <c r="B228" s="606"/>
      <c r="C228" s="610" t="s">
        <v>539</v>
      </c>
      <c r="D228" s="590">
        <v>1</v>
      </c>
      <c r="E228" s="608">
        <f t="shared" si="10"/>
        <v>1.2802532156504092</v>
      </c>
      <c r="F228" s="608">
        <f>IF(SUM($D$19:$D$21)=0,0,D228/SUM($D$19:D$21)*100)</f>
        <v>1.8134461519289227</v>
      </c>
      <c r="G228" s="591">
        <f t="shared" si="11"/>
        <v>2.0155397307021241</v>
      </c>
    </row>
    <row r="229" spans="2:7" x14ac:dyDescent="0.2">
      <c r="B229" s="606"/>
      <c r="C229" s="610" t="s">
        <v>540</v>
      </c>
      <c r="D229" s="590">
        <v>0</v>
      </c>
      <c r="E229" s="608">
        <f t="shared" si="10"/>
        <v>0</v>
      </c>
      <c r="F229" s="608">
        <f>IF(SUM($D$19:$D$21)=0,0,D229/SUM($D$19:D$21)*100)</f>
        <v>0</v>
      </c>
      <c r="G229" s="591">
        <f t="shared" si="11"/>
        <v>0</v>
      </c>
    </row>
    <row r="230" spans="2:7" x14ac:dyDescent="0.2">
      <c r="B230" s="606"/>
      <c r="C230" s="610" t="s">
        <v>541</v>
      </c>
      <c r="D230" s="590">
        <v>0</v>
      </c>
      <c r="E230" s="608">
        <f t="shared" si="10"/>
        <v>0</v>
      </c>
      <c r="F230" s="608">
        <f>IF(SUM($D$19:$D$21)=0,0,D230/SUM($D$19:D$21)*100)</f>
        <v>0</v>
      </c>
      <c r="G230" s="591">
        <f t="shared" si="11"/>
        <v>0</v>
      </c>
    </row>
    <row r="231" spans="2:7" x14ac:dyDescent="0.2">
      <c r="B231" s="606"/>
      <c r="C231" s="610" t="s">
        <v>542</v>
      </c>
      <c r="D231" s="590">
        <v>0</v>
      </c>
      <c r="E231" s="608">
        <f t="shared" si="10"/>
        <v>0</v>
      </c>
      <c r="F231" s="608">
        <f>IF(SUM($D$19:$D$21)=0,0,D231/SUM($D$19:D$21)*100)</f>
        <v>0</v>
      </c>
      <c r="G231" s="591">
        <f t="shared" si="11"/>
        <v>0</v>
      </c>
    </row>
    <row r="232" spans="2:7" x14ac:dyDescent="0.2">
      <c r="B232" s="606"/>
      <c r="C232" s="610" t="s">
        <v>543</v>
      </c>
      <c r="D232" s="590">
        <v>0</v>
      </c>
      <c r="E232" s="608">
        <f t="shared" si="10"/>
        <v>0</v>
      </c>
      <c r="F232" s="608">
        <f>IF(SUM($D$19:$D$21)=0,0,D232/SUM($D$19:D$21)*100)</f>
        <v>0</v>
      </c>
      <c r="G232" s="591">
        <f t="shared" si="11"/>
        <v>0</v>
      </c>
    </row>
    <row r="233" spans="2:7" x14ac:dyDescent="0.2">
      <c r="B233" s="606"/>
      <c r="C233" s="610" t="s">
        <v>544</v>
      </c>
      <c r="D233" s="590">
        <v>19.812207000000001</v>
      </c>
      <c r="E233" s="608">
        <f t="shared" si="10"/>
        <v>25.364641720881547</v>
      </c>
      <c r="F233" s="608">
        <f>IF(SUM($D$19:$D$21)=0,0,D233/SUM($D$19:D$21)*100)</f>
        <v>35.928370545369269</v>
      </c>
      <c r="G233" s="591">
        <f t="shared" si="11"/>
        <v>39.932290361394742</v>
      </c>
    </row>
    <row r="234" spans="2:7" x14ac:dyDescent="0.2">
      <c r="B234" s="606"/>
      <c r="C234" s="610" t="s">
        <v>545</v>
      </c>
      <c r="D234" s="590">
        <v>16.685863000000001</v>
      </c>
      <c r="E234" s="608">
        <f t="shared" si="10"/>
        <v>21.362129761652188</v>
      </c>
      <c r="F234" s="608">
        <f>IF(SUM($D$19:$D$21)=0,0,D234/SUM($D$19:D$21)*100)</f>
        <v>30.258914048963192</v>
      </c>
      <c r="G234" s="591">
        <f t="shared" si="11"/>
        <v>33.631019817552534</v>
      </c>
    </row>
    <row r="235" spans="2:7" x14ac:dyDescent="0.2">
      <c r="B235" s="606"/>
      <c r="C235" s="610" t="s">
        <v>546</v>
      </c>
      <c r="D235" s="590">
        <v>0</v>
      </c>
      <c r="E235" s="608">
        <f t="shared" si="10"/>
        <v>0</v>
      </c>
      <c r="F235" s="608">
        <f>IF(SUM($D$19:$D$21)=0,0,D235/SUM($D$19:D$21)*100)</f>
        <v>0</v>
      </c>
      <c r="G235" s="591">
        <f t="shared" si="11"/>
        <v>0</v>
      </c>
    </row>
    <row r="236" spans="2:7" x14ac:dyDescent="0.2">
      <c r="B236" s="606"/>
      <c r="C236" s="610" t="s">
        <v>547</v>
      </c>
      <c r="D236" s="590">
        <v>0</v>
      </c>
      <c r="E236" s="608">
        <f t="shared" si="10"/>
        <v>0</v>
      </c>
      <c r="F236" s="608">
        <f>IF(SUM($D$19:$D$21)=0,0,D236/SUM($D$19:D$21)*100)</f>
        <v>0</v>
      </c>
      <c r="G236" s="591">
        <f t="shared" si="11"/>
        <v>0</v>
      </c>
    </row>
    <row r="237" spans="2:7" x14ac:dyDescent="0.2">
      <c r="B237" s="611"/>
      <c r="C237" s="612" t="s">
        <v>548</v>
      </c>
      <c r="D237" s="613">
        <v>0</v>
      </c>
      <c r="E237" s="614">
        <f t="shared" si="10"/>
        <v>0</v>
      </c>
      <c r="F237" s="614">
        <f>IF(SUM($D$19:$D$21)=0,0,D237/SUM($D$19:D$21)*100)</f>
        <v>0</v>
      </c>
      <c r="G237" s="594">
        <f t="shared" si="11"/>
        <v>0</v>
      </c>
    </row>
    <row r="238" spans="2:7" x14ac:dyDescent="0.2">
      <c r="D238" s="597"/>
      <c r="E238" s="598"/>
      <c r="F238" s="598"/>
      <c r="G238" s="598"/>
    </row>
    <row r="239" spans="2:7" x14ac:dyDescent="0.2">
      <c r="B239" s="603" t="s">
        <v>503</v>
      </c>
      <c r="C239" s="604" t="s">
        <v>518</v>
      </c>
      <c r="D239" s="588">
        <v>0</v>
      </c>
      <c r="E239" s="605">
        <f>IF($C$6=0,0,D239/$C$6*100)</f>
        <v>0</v>
      </c>
      <c r="F239" s="605">
        <f>IF(SUM($D$24:$D$26)=0,0,D239/SUM($D$24:D$26)*100)</f>
        <v>0</v>
      </c>
      <c r="G239" s="589">
        <f>IF($D$25=0,0,D239/$D$25*100)</f>
        <v>0</v>
      </c>
    </row>
    <row r="240" spans="2:7" x14ac:dyDescent="0.2">
      <c r="B240" s="606"/>
      <c r="C240" s="607" t="s">
        <v>752</v>
      </c>
      <c r="D240" s="590">
        <v>0</v>
      </c>
      <c r="E240" s="608">
        <f t="shared" ref="E240:E270" si="12">IF($C$6=0,0,D240/$C$6*100)</f>
        <v>0</v>
      </c>
      <c r="F240" s="608">
        <f>IF(SUM($D$24:$D$26)=0,0,D240/SUM($D$24:D$26)*100)</f>
        <v>0</v>
      </c>
      <c r="G240" s="591">
        <f t="shared" ref="G240:G270" si="13">IF($D$25=0,0,D240/$D$25*100)</f>
        <v>0</v>
      </c>
    </row>
    <row r="241" spans="2:7" x14ac:dyDescent="0.2">
      <c r="B241" s="606"/>
      <c r="C241" s="609" t="s">
        <v>519</v>
      </c>
      <c r="D241" s="590">
        <v>2</v>
      </c>
      <c r="E241" s="608">
        <f t="shared" si="12"/>
        <v>0.68421208595923388</v>
      </c>
      <c r="F241" s="608">
        <f>IF(SUM($D$24:$D$26)=0,0,D241/SUM($D$24:D$26)*100)</f>
        <v>0.95392855155278877</v>
      </c>
      <c r="G241" s="591">
        <f t="shared" si="13"/>
        <v>1.1355551469071101</v>
      </c>
    </row>
    <row r="242" spans="2:7" x14ac:dyDescent="0.2">
      <c r="B242" s="606"/>
      <c r="C242" s="609" t="s">
        <v>520</v>
      </c>
      <c r="D242" s="590">
        <v>3.8310740000000001</v>
      </c>
      <c r="E242" s="608">
        <f t="shared" si="12"/>
        <v>1.310633566502093</v>
      </c>
      <c r="F242" s="608">
        <f>IF(SUM($D$24:$D$26)=0,0,D242/SUM($D$24:D$26)*100)</f>
        <v>1.8272854358557744</v>
      </c>
      <c r="G242" s="591">
        <f t="shared" si="13"/>
        <v>2.1751978994410051</v>
      </c>
    </row>
    <row r="243" spans="2:7" x14ac:dyDescent="0.2">
      <c r="B243" s="606"/>
      <c r="C243" s="609" t="s">
        <v>521</v>
      </c>
      <c r="D243" s="590">
        <v>15.443806</v>
      </c>
      <c r="E243" s="608">
        <f t="shared" si="12"/>
        <v>5.2834193592048653</v>
      </c>
      <c r="F243" s="608">
        <f>IF(SUM($D$24:$D$26)=0,0,D243/SUM($D$24:D$26)*100)</f>
        <v>7.3661437440211346</v>
      </c>
      <c r="G243" s="591">
        <f t="shared" si="13"/>
        <v>8.7686466955674547</v>
      </c>
    </row>
    <row r="244" spans="2:7" x14ac:dyDescent="0.2">
      <c r="B244" s="606"/>
      <c r="C244" s="609" t="s">
        <v>522</v>
      </c>
      <c r="D244" s="590">
        <v>0</v>
      </c>
      <c r="E244" s="608">
        <f t="shared" si="12"/>
        <v>0</v>
      </c>
      <c r="F244" s="608">
        <f>IF(SUM($D$24:$D$26)=0,0,D244/SUM($D$24:D$26)*100)</f>
        <v>0</v>
      </c>
      <c r="G244" s="591">
        <f t="shared" si="13"/>
        <v>0</v>
      </c>
    </row>
    <row r="245" spans="2:7" x14ac:dyDescent="0.2">
      <c r="B245" s="606"/>
      <c r="C245" s="609" t="s">
        <v>523</v>
      </c>
      <c r="D245" s="590">
        <v>13.699405</v>
      </c>
      <c r="E245" s="608">
        <f t="shared" si="12"/>
        <v>4.686649235725179</v>
      </c>
      <c r="F245" s="608">
        <f>IF(SUM($D$24:$D$26)=0,0,D245/SUM($D$24:D$26)*100)</f>
        <v>6.5341267843925159</v>
      </c>
      <c r="G245" s="591">
        <f t="shared" si="13"/>
        <v>7.7782149286574995</v>
      </c>
    </row>
    <row r="246" spans="2:7" x14ac:dyDescent="0.2">
      <c r="B246" s="606"/>
      <c r="C246" s="609" t="s">
        <v>524</v>
      </c>
      <c r="D246" s="590">
        <v>0</v>
      </c>
      <c r="E246" s="608">
        <f t="shared" si="12"/>
        <v>0</v>
      </c>
      <c r="F246" s="608">
        <f>IF(SUM($D$24:$D$26)=0,0,D246/SUM($D$24:D$26)*100)</f>
        <v>0</v>
      </c>
      <c r="G246" s="591">
        <f t="shared" si="13"/>
        <v>0</v>
      </c>
    </row>
    <row r="247" spans="2:7" x14ac:dyDescent="0.2">
      <c r="B247" s="606"/>
      <c r="C247" s="609" t="s">
        <v>525</v>
      </c>
      <c r="D247" s="590">
        <v>7.841926</v>
      </c>
      <c r="E247" s="608">
        <f t="shared" si="12"/>
        <v>2.6827702731989751</v>
      </c>
      <c r="F247" s="608">
        <f>IF(SUM($D$24:$D$26)=0,0,D247/SUM($D$24:D$26)*100)</f>
        <v>3.7403185552820775</v>
      </c>
      <c r="G247" s="591">
        <f t="shared" si="13"/>
        <v>4.4524697154823434</v>
      </c>
    </row>
    <row r="248" spans="2:7" x14ac:dyDescent="0.2">
      <c r="B248" s="606"/>
      <c r="C248" s="609" t="s">
        <v>526</v>
      </c>
      <c r="D248" s="590">
        <v>24.465074000000001</v>
      </c>
      <c r="E248" s="608">
        <f t="shared" si="12"/>
        <v>8.3696496573435084</v>
      </c>
      <c r="F248" s="608">
        <f>IF(SUM($D$24:$D$26)=0,0,D248/SUM($D$24:D$26)*100)</f>
        <v>11.668966302225897</v>
      </c>
      <c r="G248" s="591">
        <f t="shared" si="13"/>
        <v>13.890720350081661</v>
      </c>
    </row>
    <row r="249" spans="2:7" x14ac:dyDescent="0.2">
      <c r="B249" s="606"/>
      <c r="C249" s="609" t="s">
        <v>527</v>
      </c>
      <c r="D249" s="590">
        <v>11.481528000000001</v>
      </c>
      <c r="E249" s="608">
        <f t="shared" si="12"/>
        <v>3.927900111439675</v>
      </c>
      <c r="F249" s="608">
        <f>IF(SUM($D$24:$D$26)=0,0,D249/SUM($D$24:D$26)*100)</f>
        <v>5.4762786873263938</v>
      </c>
      <c r="G249" s="591">
        <f t="shared" si="13"/>
        <v>6.5189541073790487</v>
      </c>
    </row>
    <row r="250" spans="2:7" x14ac:dyDescent="0.2">
      <c r="B250" s="606"/>
      <c r="C250" s="609" t="s">
        <v>528</v>
      </c>
      <c r="D250" s="590">
        <v>0</v>
      </c>
      <c r="E250" s="608">
        <f t="shared" si="12"/>
        <v>0</v>
      </c>
      <c r="F250" s="608">
        <f>IF(SUM($D$24:$D$26)=0,0,D250/SUM($D$24:D$26)*100)</f>
        <v>0</v>
      </c>
      <c r="G250" s="591">
        <f t="shared" si="13"/>
        <v>0</v>
      </c>
    </row>
    <row r="251" spans="2:7" x14ac:dyDescent="0.2">
      <c r="B251" s="606"/>
      <c r="C251" s="610" t="s">
        <v>529</v>
      </c>
      <c r="D251" s="590">
        <v>0</v>
      </c>
      <c r="E251" s="608">
        <f t="shared" si="12"/>
        <v>0</v>
      </c>
      <c r="F251" s="608">
        <f>IF(SUM($D$24:$D$26)=0,0,D251/SUM($D$24:D$26)*100)</f>
        <v>0</v>
      </c>
      <c r="G251" s="591">
        <f t="shared" si="13"/>
        <v>0</v>
      </c>
    </row>
    <row r="252" spans="2:7" x14ac:dyDescent="0.2">
      <c r="B252" s="606"/>
      <c r="C252" s="610" t="s">
        <v>530</v>
      </c>
      <c r="D252" s="590">
        <v>0</v>
      </c>
      <c r="E252" s="608">
        <f t="shared" si="12"/>
        <v>0</v>
      </c>
      <c r="F252" s="608">
        <f>IF(SUM($D$24:$D$26)=0,0,D252/SUM($D$24:D$26)*100)</f>
        <v>0</v>
      </c>
      <c r="G252" s="591">
        <f t="shared" si="13"/>
        <v>0</v>
      </c>
    </row>
    <row r="253" spans="2:7" x14ac:dyDescent="0.2">
      <c r="B253" s="606"/>
      <c r="C253" s="610" t="s">
        <v>531</v>
      </c>
      <c r="D253" s="590">
        <v>0</v>
      </c>
      <c r="E253" s="608">
        <f t="shared" si="12"/>
        <v>0</v>
      </c>
      <c r="F253" s="608">
        <f>IF(SUM($D$24:$D$26)=0,0,D253/SUM($D$24:D$26)*100)</f>
        <v>0</v>
      </c>
      <c r="G253" s="591">
        <f t="shared" si="13"/>
        <v>0</v>
      </c>
    </row>
    <row r="254" spans="2:7" x14ac:dyDescent="0.2">
      <c r="B254" s="606"/>
      <c r="C254" s="610" t="s">
        <v>532</v>
      </c>
      <c r="D254" s="590">
        <v>0</v>
      </c>
      <c r="E254" s="608">
        <f t="shared" si="12"/>
        <v>0</v>
      </c>
      <c r="F254" s="608">
        <f>IF(SUM($D$24:$D$26)=0,0,D254/SUM($D$24:D$26)*100)</f>
        <v>0</v>
      </c>
      <c r="G254" s="591">
        <f t="shared" si="13"/>
        <v>0</v>
      </c>
    </row>
    <row r="255" spans="2:7" x14ac:dyDescent="0.2">
      <c r="B255" s="606"/>
      <c r="C255" s="610" t="s">
        <v>533</v>
      </c>
      <c r="D255" s="590">
        <v>0</v>
      </c>
      <c r="E255" s="608">
        <f t="shared" si="12"/>
        <v>0</v>
      </c>
      <c r="F255" s="608">
        <f>IF(SUM($D$24:$D$26)=0,0,D255/SUM($D$24:D$26)*100)</f>
        <v>0</v>
      </c>
      <c r="G255" s="591">
        <f t="shared" si="13"/>
        <v>0</v>
      </c>
    </row>
    <row r="256" spans="2:7" x14ac:dyDescent="0.2">
      <c r="B256" s="606"/>
      <c r="C256" s="610" t="s">
        <v>534</v>
      </c>
      <c r="D256" s="590">
        <v>0</v>
      </c>
      <c r="E256" s="608">
        <f t="shared" si="12"/>
        <v>0</v>
      </c>
      <c r="F256" s="608">
        <f>IF(SUM($D$24:$D$26)=0,0,D256/SUM($D$24:D$26)*100)</f>
        <v>0</v>
      </c>
      <c r="G256" s="591">
        <f t="shared" si="13"/>
        <v>0</v>
      </c>
    </row>
    <row r="257" spans="2:12" x14ac:dyDescent="0.2">
      <c r="B257" s="606"/>
      <c r="C257" s="610" t="s">
        <v>535</v>
      </c>
      <c r="D257" s="590">
        <v>50.298926999999999</v>
      </c>
      <c r="E257" s="608">
        <f t="shared" si="12"/>
        <v>17.207566882090614</v>
      </c>
      <c r="F257" s="608">
        <f>IF(SUM($D$24:$D$26)=0,0,D257/SUM($D$24:D$26)*100)</f>
        <v>23.990791288884729</v>
      </c>
      <c r="G257" s="591">
        <f t="shared" si="13"/>
        <v>28.5586027193775</v>
      </c>
    </row>
    <row r="258" spans="2:12" x14ac:dyDescent="0.2">
      <c r="B258" s="606"/>
      <c r="C258" s="610" t="s">
        <v>536</v>
      </c>
      <c r="D258" s="590">
        <v>2</v>
      </c>
      <c r="E258" s="608">
        <f t="shared" si="12"/>
        <v>0.68421208595923388</v>
      </c>
      <c r="F258" s="608">
        <f>IF(SUM($D$24:$D$26)=0,0,D258/SUM($D$24:D$26)*100)</f>
        <v>0.95392855155278877</v>
      </c>
      <c r="G258" s="591">
        <f t="shared" si="13"/>
        <v>1.1355551469071101</v>
      </c>
    </row>
    <row r="259" spans="2:12" x14ac:dyDescent="0.2">
      <c r="B259" s="606"/>
      <c r="C259" s="610" t="s">
        <v>537</v>
      </c>
      <c r="D259" s="590">
        <v>0</v>
      </c>
      <c r="E259" s="608">
        <f t="shared" si="12"/>
        <v>0</v>
      </c>
      <c r="F259" s="608">
        <f>IF(SUM($D$24:$D$26)=0,0,D259/SUM($D$24:D$26)*100)</f>
        <v>0</v>
      </c>
      <c r="G259" s="591">
        <f t="shared" si="13"/>
        <v>0</v>
      </c>
    </row>
    <row r="260" spans="2:12" x14ac:dyDescent="0.2">
      <c r="B260" s="606"/>
      <c r="C260" s="610" t="s">
        <v>538</v>
      </c>
      <c r="D260" s="590">
        <v>1</v>
      </c>
      <c r="E260" s="608">
        <f t="shared" si="12"/>
        <v>0.34210604297961694</v>
      </c>
      <c r="F260" s="608">
        <f>IF(SUM($D$24:$D$26)=0,0,D260/SUM($D$24:D$26)*100)</f>
        <v>0.47696427577639439</v>
      </c>
      <c r="G260" s="591">
        <f t="shared" si="13"/>
        <v>0.56777757345355506</v>
      </c>
    </row>
    <row r="261" spans="2:12" x14ac:dyDescent="0.2">
      <c r="B261" s="606"/>
      <c r="C261" s="610" t="s">
        <v>539</v>
      </c>
      <c r="D261" s="590">
        <v>6.0075399999999997</v>
      </c>
      <c r="E261" s="608">
        <f t="shared" si="12"/>
        <v>2.0552157374417677</v>
      </c>
      <c r="F261" s="608">
        <f>IF(SUM($D$24:$D$26)=0,0,D261/SUM($D$24:D$26)*100)</f>
        <v>2.8653819652977202</v>
      </c>
      <c r="G261" s="591">
        <f t="shared" si="13"/>
        <v>3.4109464836251697</v>
      </c>
      <c r="H261" s="616"/>
      <c r="I261" s="616"/>
      <c r="J261" s="616"/>
      <c r="K261" s="616"/>
      <c r="L261" s="616"/>
    </row>
    <row r="262" spans="2:12" x14ac:dyDescent="0.2">
      <c r="B262" s="606"/>
      <c r="C262" s="610" t="s">
        <v>540</v>
      </c>
      <c r="D262" s="590">
        <v>0</v>
      </c>
      <c r="E262" s="608">
        <f t="shared" si="12"/>
        <v>0</v>
      </c>
      <c r="F262" s="608">
        <f>IF(SUM($D$24:$D$26)=0,0,D262/SUM($D$24:D$26)*100)</f>
        <v>0</v>
      </c>
      <c r="G262" s="591">
        <f t="shared" si="13"/>
        <v>0</v>
      </c>
      <c r="H262" s="616"/>
      <c r="I262" s="616"/>
      <c r="J262" s="616"/>
      <c r="K262" s="616"/>
      <c r="L262" s="616"/>
    </row>
    <row r="263" spans="2:12" x14ac:dyDescent="0.2">
      <c r="B263" s="606"/>
      <c r="C263" s="610" t="s">
        <v>541</v>
      </c>
      <c r="D263" s="590">
        <v>0</v>
      </c>
      <c r="E263" s="608">
        <f t="shared" si="12"/>
        <v>0</v>
      </c>
      <c r="F263" s="608">
        <f>IF(SUM($D$24:$D$26)=0,0,D263/SUM($D$24:D$26)*100)</f>
        <v>0</v>
      </c>
      <c r="G263" s="591">
        <f t="shared" si="13"/>
        <v>0</v>
      </c>
      <c r="H263" s="616"/>
      <c r="I263" s="616"/>
      <c r="J263" s="616"/>
      <c r="K263" s="616"/>
      <c r="L263" s="616"/>
    </row>
    <row r="264" spans="2:12" x14ac:dyDescent="0.2">
      <c r="B264" s="606"/>
      <c r="C264" s="610" t="s">
        <v>542</v>
      </c>
      <c r="D264" s="590">
        <v>0</v>
      </c>
      <c r="E264" s="608">
        <f t="shared" si="12"/>
        <v>0</v>
      </c>
      <c r="F264" s="608">
        <f>IF(SUM($D$24:$D$26)=0,0,D264/SUM($D$24:D$26)*100)</f>
        <v>0</v>
      </c>
      <c r="G264" s="591">
        <f t="shared" si="13"/>
        <v>0</v>
      </c>
      <c r="H264" s="616"/>
      <c r="I264" s="616"/>
      <c r="J264" s="616"/>
      <c r="K264" s="616"/>
      <c r="L264" s="616"/>
    </row>
    <row r="265" spans="2:12" x14ac:dyDescent="0.2">
      <c r="B265" s="606"/>
      <c r="C265" s="610" t="s">
        <v>543</v>
      </c>
      <c r="D265" s="590">
        <v>0</v>
      </c>
      <c r="E265" s="608">
        <f t="shared" si="12"/>
        <v>0</v>
      </c>
      <c r="F265" s="608">
        <f>IF(SUM($D$24:$D$26)=0,0,D265/SUM($D$24:D$26)*100)</f>
        <v>0</v>
      </c>
      <c r="G265" s="591">
        <f t="shared" si="13"/>
        <v>0</v>
      </c>
      <c r="H265" s="616"/>
      <c r="I265" s="616"/>
      <c r="J265" s="616"/>
      <c r="K265" s="616"/>
      <c r="L265" s="616"/>
    </row>
    <row r="266" spans="2:12" x14ac:dyDescent="0.2">
      <c r="B266" s="606"/>
      <c r="C266" s="610" t="s">
        <v>544</v>
      </c>
      <c r="D266" s="590">
        <v>46.975225999999999</v>
      </c>
      <c r="E266" s="608">
        <f t="shared" si="12"/>
        <v>16.07050868493322</v>
      </c>
      <c r="F266" s="608">
        <f>IF(SUM($D$24:$D$26)=0,0,D266/SUM($D$24:D$26)*100)</f>
        <v>22.405504648522452</v>
      </c>
      <c r="G266" s="591">
        <f t="shared" si="13"/>
        <v>26.671479830712347</v>
      </c>
      <c r="H266" s="616"/>
      <c r="I266" s="616"/>
      <c r="J266" s="616"/>
      <c r="K266" s="616"/>
      <c r="L266" s="616"/>
    </row>
    <row r="267" spans="2:12" x14ac:dyDescent="0.2">
      <c r="B267" s="606"/>
      <c r="C267" s="610" t="s">
        <v>545</v>
      </c>
      <c r="D267" s="590">
        <v>48.825783000000001</v>
      </c>
      <c r="E267" s="608">
        <f t="shared" si="12"/>
        <v>16.703595417511448</v>
      </c>
      <c r="F267" s="608">
        <f>IF(SUM($D$24:$D$26)=0,0,D267/SUM($D$24:D$26)*100)</f>
        <v>23.288154227810391</v>
      </c>
      <c r="G267" s="591">
        <f t="shared" si="13"/>
        <v>27.722184593709841</v>
      </c>
      <c r="H267" s="616"/>
      <c r="I267" s="616"/>
      <c r="J267" s="616"/>
      <c r="K267" s="616"/>
      <c r="L267" s="616"/>
    </row>
    <row r="268" spans="2:12" x14ac:dyDescent="0.2">
      <c r="B268" s="606"/>
      <c r="C268" s="610" t="s">
        <v>546</v>
      </c>
      <c r="D268" s="590">
        <v>0</v>
      </c>
      <c r="E268" s="608">
        <f t="shared" si="12"/>
        <v>0</v>
      </c>
      <c r="F268" s="608">
        <f>IF(SUM($D$24:$D$26)=0,0,D268/SUM($D$24:D$26)*100)</f>
        <v>0</v>
      </c>
      <c r="G268" s="591">
        <f t="shared" si="13"/>
        <v>0</v>
      </c>
      <c r="H268" s="616"/>
      <c r="I268" s="616"/>
      <c r="J268" s="616"/>
      <c r="K268" s="616"/>
      <c r="L268" s="616"/>
    </row>
    <row r="269" spans="2:12" x14ac:dyDescent="0.2">
      <c r="B269" s="606"/>
      <c r="C269" s="610" t="s">
        <v>547</v>
      </c>
      <c r="D269" s="590">
        <v>0</v>
      </c>
      <c r="E269" s="608">
        <f t="shared" si="12"/>
        <v>0</v>
      </c>
      <c r="F269" s="608">
        <f>IF(SUM($D$24:$D$26)=0,0,D269/SUM($D$24:D$26)*100)</f>
        <v>0</v>
      </c>
      <c r="G269" s="591">
        <f t="shared" si="13"/>
        <v>0</v>
      </c>
      <c r="H269" s="616"/>
      <c r="I269" s="616"/>
      <c r="J269" s="616"/>
      <c r="K269" s="616"/>
      <c r="L269" s="616"/>
    </row>
    <row r="270" spans="2:12" x14ac:dyDescent="0.2">
      <c r="B270" s="611"/>
      <c r="C270" s="612" t="s">
        <v>548</v>
      </c>
      <c r="D270" s="613">
        <v>0</v>
      </c>
      <c r="E270" s="614">
        <f t="shared" si="12"/>
        <v>0</v>
      </c>
      <c r="F270" s="614">
        <f>IF(SUM($D$24:$D$26)=0,0,D270/SUM($D$24:D$26)*100)</f>
        <v>0</v>
      </c>
      <c r="G270" s="594">
        <f t="shared" si="13"/>
        <v>0</v>
      </c>
      <c r="H270" s="616"/>
      <c r="I270" s="616"/>
      <c r="J270" s="616"/>
      <c r="K270" s="616"/>
      <c r="L270" s="616"/>
    </row>
    <row r="271" spans="2:12" x14ac:dyDescent="0.2">
      <c r="D271" s="597"/>
      <c r="E271" s="598"/>
      <c r="F271" s="598"/>
      <c r="G271" s="598"/>
      <c r="H271" s="616"/>
      <c r="I271" s="616"/>
      <c r="J271" s="616"/>
      <c r="K271" s="616"/>
      <c r="L271" s="616"/>
    </row>
    <row r="272" spans="2:12" x14ac:dyDescent="0.2">
      <c r="B272" s="603" t="s">
        <v>504</v>
      </c>
      <c r="C272" s="604" t="s">
        <v>518</v>
      </c>
      <c r="D272" s="588">
        <v>0</v>
      </c>
      <c r="E272" s="605">
        <f>IF($C$7=0,0,D272/$C$7*100)</f>
        <v>0</v>
      </c>
      <c r="F272" s="605">
        <f>IF(SUM($D$29:$D$31)=0,0,D272/SUM($D$29:D$31)*100)</f>
        <v>0</v>
      </c>
      <c r="G272" s="589">
        <f>IF($D$30=0,0,D272/$D$30*100)</f>
        <v>0</v>
      </c>
      <c r="H272" s="616"/>
      <c r="I272" s="616"/>
      <c r="J272" s="616"/>
      <c r="K272" s="616"/>
      <c r="L272" s="616"/>
    </row>
    <row r="273" spans="2:12" x14ac:dyDescent="0.2">
      <c r="B273" s="606"/>
      <c r="C273" s="607" t="s">
        <v>752</v>
      </c>
      <c r="D273" s="590">
        <v>0</v>
      </c>
      <c r="E273" s="608">
        <f t="shared" ref="E273:E303" si="14">IF($C$7=0,0,D273/$C$7*100)</f>
        <v>0</v>
      </c>
      <c r="F273" s="608">
        <f>IF(SUM($D$29:$D$31)=0,0,D273/SUM($D$29:D$31)*100)</f>
        <v>0</v>
      </c>
      <c r="G273" s="591">
        <f t="shared" ref="G273:G303" si="15">IF($D$30=0,0,D273/$D$30*100)</f>
        <v>0</v>
      </c>
      <c r="H273" s="616"/>
      <c r="I273" s="616"/>
      <c r="J273" s="616"/>
      <c r="K273" s="616"/>
      <c r="L273" s="616"/>
    </row>
    <row r="274" spans="2:12" x14ac:dyDescent="0.2">
      <c r="B274" s="606"/>
      <c r="C274" s="609" t="s">
        <v>519</v>
      </c>
      <c r="D274" s="590">
        <v>0</v>
      </c>
      <c r="E274" s="608">
        <f t="shared" si="14"/>
        <v>0</v>
      </c>
      <c r="F274" s="608">
        <f>IF(SUM($D$29:$D$31)=0,0,D274/SUM($D$29:D$31)*100)</f>
        <v>0</v>
      </c>
      <c r="G274" s="591">
        <f t="shared" si="15"/>
        <v>0</v>
      </c>
      <c r="H274" s="616"/>
      <c r="I274" s="616"/>
      <c r="J274" s="616"/>
      <c r="K274" s="616"/>
      <c r="L274" s="616"/>
    </row>
    <row r="275" spans="2:12" x14ac:dyDescent="0.2">
      <c r="B275" s="606"/>
      <c r="C275" s="609" t="s">
        <v>520</v>
      </c>
      <c r="D275" s="590">
        <v>0</v>
      </c>
      <c r="E275" s="608">
        <f t="shared" si="14"/>
        <v>0</v>
      </c>
      <c r="F275" s="608">
        <f>IF(SUM($D$29:$D$31)=0,0,D275/SUM($D$29:D$31)*100)</f>
        <v>0</v>
      </c>
      <c r="G275" s="591">
        <f t="shared" si="15"/>
        <v>0</v>
      </c>
      <c r="H275" s="616"/>
      <c r="I275" s="616"/>
      <c r="J275" s="616"/>
      <c r="K275" s="616"/>
      <c r="L275" s="616"/>
    </row>
    <row r="276" spans="2:12" x14ac:dyDescent="0.2">
      <c r="B276" s="606"/>
      <c r="C276" s="609" t="s">
        <v>521</v>
      </c>
      <c r="D276" s="590">
        <v>44.690835999999997</v>
      </c>
      <c r="E276" s="608">
        <f t="shared" si="14"/>
        <v>6.0029689976132214</v>
      </c>
      <c r="F276" s="608">
        <f>IF(SUM($D$29:$D$31)=0,0,D276/SUM($D$29:D$31)*100)</f>
        <v>15.365951935424407</v>
      </c>
      <c r="G276" s="591">
        <f t="shared" si="15"/>
        <v>28.085638970961433</v>
      </c>
      <c r="H276" s="616"/>
      <c r="I276" s="616"/>
      <c r="J276" s="616"/>
      <c r="K276" s="616"/>
      <c r="L276" s="616"/>
    </row>
    <row r="277" spans="2:12" x14ac:dyDescent="0.2">
      <c r="B277" s="606"/>
      <c r="C277" s="609" t="s">
        <v>522</v>
      </c>
      <c r="D277" s="590">
        <v>0</v>
      </c>
      <c r="E277" s="608">
        <f t="shared" si="14"/>
        <v>0</v>
      </c>
      <c r="F277" s="608">
        <f>IF(SUM($D$29:$D$31)=0,0,D277/SUM($D$29:D$31)*100)</f>
        <v>0</v>
      </c>
      <c r="G277" s="591">
        <f t="shared" si="15"/>
        <v>0</v>
      </c>
      <c r="H277" s="616"/>
      <c r="I277" s="616"/>
      <c r="J277" s="616"/>
      <c r="K277" s="616"/>
      <c r="L277" s="616"/>
    </row>
    <row r="278" spans="2:12" x14ac:dyDescent="0.2">
      <c r="B278" s="606"/>
      <c r="C278" s="609" t="s">
        <v>523</v>
      </c>
      <c r="D278" s="590">
        <v>0</v>
      </c>
      <c r="E278" s="608">
        <f t="shared" si="14"/>
        <v>0</v>
      </c>
      <c r="F278" s="608">
        <f>IF(SUM($D$29:$D$31)=0,0,D278/SUM($D$29:D$31)*100)</f>
        <v>0</v>
      </c>
      <c r="G278" s="591">
        <f t="shared" si="15"/>
        <v>0</v>
      </c>
      <c r="H278" s="616"/>
      <c r="I278" s="616"/>
      <c r="J278" s="616"/>
      <c r="K278" s="616"/>
      <c r="L278" s="616"/>
    </row>
    <row r="279" spans="2:12" x14ac:dyDescent="0.2">
      <c r="B279" s="606"/>
      <c r="C279" s="609" t="s">
        <v>524</v>
      </c>
      <c r="D279" s="590">
        <v>0</v>
      </c>
      <c r="E279" s="608">
        <f t="shared" si="14"/>
        <v>0</v>
      </c>
      <c r="F279" s="608">
        <f>IF(SUM($D$29:$D$31)=0,0,D279/SUM($D$29:D$31)*100)</f>
        <v>0</v>
      </c>
      <c r="G279" s="591">
        <f t="shared" si="15"/>
        <v>0</v>
      </c>
      <c r="H279" s="616"/>
      <c r="I279" s="616"/>
      <c r="J279" s="616"/>
      <c r="K279" s="616"/>
      <c r="L279" s="616"/>
    </row>
    <row r="280" spans="2:12" x14ac:dyDescent="0.2">
      <c r="B280" s="606"/>
      <c r="C280" s="609" t="s">
        <v>525</v>
      </c>
      <c r="D280" s="590">
        <v>1.3102659999999999</v>
      </c>
      <c r="E280" s="608">
        <f t="shared" si="14"/>
        <v>0.17599774093791143</v>
      </c>
      <c r="F280" s="608">
        <f>IF(SUM($D$29:$D$31)=0,0,D280/SUM($D$29:D$31)*100)</f>
        <v>0.45050587951903154</v>
      </c>
      <c r="G280" s="591">
        <f t="shared" si="15"/>
        <v>0.82342737629534957</v>
      </c>
      <c r="H280" s="616"/>
      <c r="I280" s="616"/>
      <c r="J280" s="616"/>
      <c r="K280" s="616"/>
      <c r="L280" s="616"/>
    </row>
    <row r="281" spans="2:12" x14ac:dyDescent="0.2">
      <c r="B281" s="606"/>
      <c r="C281" s="609" t="s">
        <v>526</v>
      </c>
      <c r="D281" s="590">
        <v>64.255932999999999</v>
      </c>
      <c r="E281" s="608">
        <f t="shared" si="14"/>
        <v>8.6309948131583916</v>
      </c>
      <c r="F281" s="608">
        <f>IF(SUM($D$29:$D$31)=0,0,D281/SUM($D$29:D$31)*100)</f>
        <v>22.092976243358954</v>
      </c>
      <c r="G281" s="591">
        <f t="shared" si="15"/>
        <v>40.381185439902865</v>
      </c>
      <c r="H281" s="616"/>
      <c r="I281" s="616"/>
      <c r="J281" s="616"/>
      <c r="K281" s="616"/>
      <c r="L281" s="616"/>
    </row>
    <row r="282" spans="2:12" x14ac:dyDescent="0.2">
      <c r="B282" s="606"/>
      <c r="C282" s="609" t="s">
        <v>527</v>
      </c>
      <c r="D282" s="590">
        <v>7.952985</v>
      </c>
      <c r="E282" s="608">
        <f t="shared" si="14"/>
        <v>1.0682620122273609</v>
      </c>
      <c r="F282" s="608">
        <f>IF(SUM($D$29:$D$31)=0,0,D282/SUM($D$29:D$31)*100)</f>
        <v>2.7344573561602492</v>
      </c>
      <c r="G282" s="591">
        <f t="shared" si="15"/>
        <v>4.9979970267611851</v>
      </c>
      <c r="H282" s="616"/>
      <c r="I282" s="616"/>
      <c r="J282" s="616"/>
      <c r="K282" s="616"/>
      <c r="L282" s="616"/>
    </row>
    <row r="283" spans="2:12" x14ac:dyDescent="0.2">
      <c r="B283" s="606"/>
      <c r="C283" s="609" t="s">
        <v>528</v>
      </c>
      <c r="D283" s="590">
        <v>0</v>
      </c>
      <c r="E283" s="608">
        <f t="shared" si="14"/>
        <v>0</v>
      </c>
      <c r="F283" s="608">
        <f>IF(SUM($D$29:$D$31)=0,0,D283/SUM($D$29:D$31)*100)</f>
        <v>0</v>
      </c>
      <c r="G283" s="591">
        <f t="shared" si="15"/>
        <v>0</v>
      </c>
      <c r="H283" s="616"/>
      <c r="I283" s="616"/>
      <c r="J283" s="616"/>
      <c r="K283" s="616"/>
      <c r="L283" s="616"/>
    </row>
    <row r="284" spans="2:12" x14ac:dyDescent="0.2">
      <c r="B284" s="606"/>
      <c r="C284" s="610" t="s">
        <v>529</v>
      </c>
      <c r="D284" s="590">
        <v>0</v>
      </c>
      <c r="E284" s="608">
        <f t="shared" si="14"/>
        <v>0</v>
      </c>
      <c r="F284" s="608">
        <f>IF(SUM($D$29:$D$31)=0,0,D284/SUM($D$29:D$31)*100)</f>
        <v>0</v>
      </c>
      <c r="G284" s="591">
        <f t="shared" si="15"/>
        <v>0</v>
      </c>
      <c r="H284" s="616"/>
      <c r="I284" s="616"/>
      <c r="J284" s="616"/>
      <c r="K284" s="616"/>
      <c r="L284" s="616"/>
    </row>
    <row r="285" spans="2:12" x14ac:dyDescent="0.2">
      <c r="B285" s="606"/>
      <c r="C285" s="610" t="s">
        <v>530</v>
      </c>
      <c r="D285" s="590">
        <v>0</v>
      </c>
      <c r="E285" s="608">
        <f t="shared" si="14"/>
        <v>0</v>
      </c>
      <c r="F285" s="608">
        <f>IF(SUM($D$29:$D$31)=0,0,D285/SUM($D$29:D$31)*100)</f>
        <v>0</v>
      </c>
      <c r="G285" s="591">
        <f t="shared" si="15"/>
        <v>0</v>
      </c>
      <c r="H285" s="616"/>
      <c r="I285" s="616"/>
      <c r="J285" s="616"/>
      <c r="K285" s="616"/>
      <c r="L285" s="616"/>
    </row>
    <row r="286" spans="2:12" x14ac:dyDescent="0.2">
      <c r="B286" s="606"/>
      <c r="C286" s="610" t="s">
        <v>531</v>
      </c>
      <c r="D286" s="590">
        <v>0</v>
      </c>
      <c r="E286" s="608">
        <f t="shared" si="14"/>
        <v>0</v>
      </c>
      <c r="F286" s="608">
        <f>IF(SUM($D$29:$D$31)=0,0,D286/SUM($D$29:D$31)*100)</f>
        <v>0</v>
      </c>
      <c r="G286" s="591">
        <f t="shared" si="15"/>
        <v>0</v>
      </c>
      <c r="H286" s="616"/>
      <c r="I286" s="616"/>
      <c r="J286" s="616"/>
      <c r="K286" s="616"/>
      <c r="L286" s="616"/>
    </row>
    <row r="287" spans="2:12" x14ac:dyDescent="0.2">
      <c r="B287" s="606"/>
      <c r="C287" s="610" t="s">
        <v>532</v>
      </c>
      <c r="D287" s="590">
        <v>0</v>
      </c>
      <c r="E287" s="608">
        <f t="shared" si="14"/>
        <v>0</v>
      </c>
      <c r="F287" s="608">
        <f>IF(SUM($D$29:$D$31)=0,0,D287/SUM($D$29:D$31)*100)</f>
        <v>0</v>
      </c>
      <c r="G287" s="591">
        <f t="shared" si="15"/>
        <v>0</v>
      </c>
      <c r="H287" s="616"/>
      <c r="I287" s="616"/>
      <c r="J287" s="616"/>
      <c r="K287" s="616"/>
      <c r="L287" s="616"/>
    </row>
    <row r="288" spans="2:12" x14ac:dyDescent="0.2">
      <c r="B288" s="606"/>
      <c r="C288" s="610" t="s">
        <v>533</v>
      </c>
      <c r="D288" s="590">
        <v>54.315685000000002</v>
      </c>
      <c r="E288" s="608">
        <f t="shared" si="14"/>
        <v>7.2957993701242358</v>
      </c>
      <c r="F288" s="608">
        <f>IF(SUM($D$29:$D$31)=0,0,D288/SUM($D$29:D$31)*100)</f>
        <v>18.675242616845487</v>
      </c>
      <c r="G288" s="591">
        <f t="shared" si="15"/>
        <v>34.134307072941432</v>
      </c>
      <c r="H288" s="616"/>
      <c r="I288" s="616"/>
      <c r="J288" s="616"/>
      <c r="K288" s="616"/>
      <c r="L288" s="616"/>
    </row>
    <row r="289" spans="2:12" x14ac:dyDescent="0.2">
      <c r="B289" s="606"/>
      <c r="C289" s="610" t="s">
        <v>534</v>
      </c>
      <c r="D289" s="590">
        <v>0</v>
      </c>
      <c r="E289" s="608">
        <f t="shared" si="14"/>
        <v>0</v>
      </c>
      <c r="F289" s="608">
        <f>IF(SUM($D$29:$D$31)=0,0,D289/SUM($D$29:D$31)*100)</f>
        <v>0</v>
      </c>
      <c r="G289" s="591">
        <f t="shared" si="15"/>
        <v>0</v>
      </c>
      <c r="H289" s="616"/>
      <c r="I289" s="616"/>
      <c r="J289" s="616"/>
      <c r="K289" s="616"/>
      <c r="L289" s="616"/>
    </row>
    <row r="290" spans="2:12" x14ac:dyDescent="0.2">
      <c r="B290" s="606"/>
      <c r="C290" s="610" t="s">
        <v>535</v>
      </c>
      <c r="D290" s="590">
        <v>2.509579</v>
      </c>
      <c r="E290" s="608">
        <f t="shared" si="14"/>
        <v>0.33709203681177924</v>
      </c>
      <c r="F290" s="608">
        <f>IF(SUM($D$29:$D$31)=0,0,D290/SUM($D$29:D$31)*100)</f>
        <v>0.86286303286316812</v>
      </c>
      <c r="G290" s="591">
        <f t="shared" si="15"/>
        <v>1.5771271265345412</v>
      </c>
      <c r="H290" s="616"/>
      <c r="I290" s="616"/>
      <c r="J290" s="616"/>
      <c r="K290" s="616"/>
      <c r="L290" s="616"/>
    </row>
    <row r="291" spans="2:12" x14ac:dyDescent="0.2">
      <c r="B291" s="606"/>
      <c r="C291" s="610" t="s">
        <v>536</v>
      </c>
      <c r="D291" s="590">
        <v>0</v>
      </c>
      <c r="E291" s="608">
        <f t="shared" si="14"/>
        <v>0</v>
      </c>
      <c r="F291" s="608">
        <f>IF(SUM($D$29:$D$31)=0,0,D291/SUM($D$29:D$31)*100)</f>
        <v>0</v>
      </c>
      <c r="G291" s="591">
        <f t="shared" si="15"/>
        <v>0</v>
      </c>
      <c r="H291" s="616"/>
      <c r="I291" s="616"/>
      <c r="J291" s="616"/>
      <c r="K291" s="616"/>
      <c r="L291" s="616"/>
    </row>
    <row r="292" spans="2:12" x14ac:dyDescent="0.2">
      <c r="B292" s="606"/>
      <c r="C292" s="610" t="s">
        <v>537</v>
      </c>
      <c r="D292" s="590">
        <v>0</v>
      </c>
      <c r="E292" s="608">
        <f t="shared" si="14"/>
        <v>0</v>
      </c>
      <c r="F292" s="608">
        <f>IF(SUM($D$29:$D$31)=0,0,D292/SUM($D$29:D$31)*100)</f>
        <v>0</v>
      </c>
      <c r="G292" s="591">
        <f t="shared" si="15"/>
        <v>0</v>
      </c>
      <c r="H292" s="616"/>
      <c r="I292" s="616"/>
      <c r="J292" s="616"/>
      <c r="K292" s="616"/>
      <c r="L292" s="616"/>
    </row>
    <row r="293" spans="2:12" x14ac:dyDescent="0.2">
      <c r="B293" s="606"/>
      <c r="C293" s="610" t="s">
        <v>538</v>
      </c>
      <c r="D293" s="590">
        <v>0</v>
      </c>
      <c r="E293" s="608">
        <f t="shared" si="14"/>
        <v>0</v>
      </c>
      <c r="F293" s="608">
        <f>IF(SUM($D$29:$D$31)=0,0,D293/SUM($D$29:D$31)*100)</f>
        <v>0</v>
      </c>
      <c r="G293" s="591">
        <f t="shared" si="15"/>
        <v>0</v>
      </c>
      <c r="H293" s="616"/>
      <c r="I293" s="616"/>
      <c r="J293" s="616"/>
      <c r="K293" s="616"/>
      <c r="L293" s="616"/>
    </row>
    <row r="294" spans="2:12" x14ac:dyDescent="0.2">
      <c r="B294" s="606"/>
      <c r="C294" s="610" t="s">
        <v>539</v>
      </c>
      <c r="D294" s="590">
        <v>0</v>
      </c>
      <c r="E294" s="608">
        <f t="shared" si="14"/>
        <v>0</v>
      </c>
      <c r="F294" s="608">
        <f>IF(SUM($D$29:$D$31)=0,0,D294/SUM($D$29:D$31)*100)</f>
        <v>0</v>
      </c>
      <c r="G294" s="591">
        <f t="shared" si="15"/>
        <v>0</v>
      </c>
      <c r="H294" s="616"/>
      <c r="I294" s="616"/>
      <c r="J294" s="616"/>
      <c r="K294" s="616"/>
      <c r="L294" s="616"/>
    </row>
    <row r="295" spans="2:12" x14ac:dyDescent="0.2">
      <c r="B295" s="606"/>
      <c r="C295" s="610" t="s">
        <v>540</v>
      </c>
      <c r="D295" s="590">
        <v>0</v>
      </c>
      <c r="E295" s="608">
        <f t="shared" si="14"/>
        <v>0</v>
      </c>
      <c r="F295" s="608">
        <f>IF(SUM($D$29:$D$31)=0,0,D295/SUM($D$29:D$31)*100)</f>
        <v>0</v>
      </c>
      <c r="G295" s="591">
        <f t="shared" si="15"/>
        <v>0</v>
      </c>
      <c r="H295" s="616"/>
      <c r="I295" s="616"/>
      <c r="J295" s="616"/>
      <c r="K295" s="616"/>
      <c r="L295" s="616"/>
    </row>
    <row r="296" spans="2:12" x14ac:dyDescent="0.2">
      <c r="B296" s="606"/>
      <c r="C296" s="610" t="s">
        <v>541</v>
      </c>
      <c r="D296" s="590">
        <v>0</v>
      </c>
      <c r="E296" s="608">
        <f t="shared" si="14"/>
        <v>0</v>
      </c>
      <c r="F296" s="608">
        <f>IF(SUM($D$29:$D$31)=0,0,D296/SUM($D$29:D$31)*100)</f>
        <v>0</v>
      </c>
      <c r="G296" s="591">
        <f t="shared" si="15"/>
        <v>0</v>
      </c>
      <c r="H296" s="616"/>
      <c r="I296" s="616"/>
      <c r="J296" s="616"/>
      <c r="K296" s="616"/>
      <c r="L296" s="616"/>
    </row>
    <row r="297" spans="2:12" x14ac:dyDescent="0.2">
      <c r="B297" s="606"/>
      <c r="C297" s="610" t="s">
        <v>542</v>
      </c>
      <c r="D297" s="590">
        <v>0</v>
      </c>
      <c r="E297" s="608">
        <f t="shared" si="14"/>
        <v>0</v>
      </c>
      <c r="F297" s="608">
        <f>IF(SUM($D$29:$D$31)=0,0,D297/SUM($D$29:D$31)*100)</f>
        <v>0</v>
      </c>
      <c r="G297" s="591">
        <f t="shared" si="15"/>
        <v>0</v>
      </c>
      <c r="H297" s="616"/>
      <c r="I297" s="616"/>
      <c r="J297" s="616"/>
      <c r="K297" s="616"/>
      <c r="L297" s="616"/>
    </row>
    <row r="298" spans="2:12" x14ac:dyDescent="0.2">
      <c r="B298" s="606"/>
      <c r="C298" s="610" t="s">
        <v>543</v>
      </c>
      <c r="D298" s="590">
        <v>0</v>
      </c>
      <c r="E298" s="608">
        <f t="shared" si="14"/>
        <v>0</v>
      </c>
      <c r="F298" s="608">
        <f>IF(SUM($D$29:$D$31)=0,0,D298/SUM($D$29:D$31)*100)</f>
        <v>0</v>
      </c>
      <c r="G298" s="591">
        <f t="shared" si="15"/>
        <v>0</v>
      </c>
      <c r="H298" s="616"/>
      <c r="I298" s="616"/>
      <c r="J298" s="616"/>
      <c r="K298" s="616"/>
      <c r="L298" s="616"/>
    </row>
    <row r="299" spans="2:12" x14ac:dyDescent="0.2">
      <c r="B299" s="606"/>
      <c r="C299" s="610" t="s">
        <v>544</v>
      </c>
      <c r="D299" s="590">
        <v>0</v>
      </c>
      <c r="E299" s="608">
        <f t="shared" si="14"/>
        <v>0</v>
      </c>
      <c r="F299" s="608">
        <f>IF(SUM($D$29:$D$31)=0,0,D299/SUM($D$29:D$31)*100)</f>
        <v>0</v>
      </c>
      <c r="G299" s="591">
        <f t="shared" si="15"/>
        <v>0</v>
      </c>
      <c r="H299" s="616"/>
      <c r="I299" s="616"/>
      <c r="J299" s="616"/>
      <c r="K299" s="616"/>
      <c r="L299" s="616"/>
    </row>
    <row r="300" spans="2:12" x14ac:dyDescent="0.2">
      <c r="B300" s="606"/>
      <c r="C300" s="610" t="s">
        <v>545</v>
      </c>
      <c r="D300" s="590">
        <v>0</v>
      </c>
      <c r="E300" s="608">
        <f t="shared" si="14"/>
        <v>0</v>
      </c>
      <c r="F300" s="608">
        <f>IF(SUM($D$29:$D$31)=0,0,D300/SUM($D$29:D$31)*100)</f>
        <v>0</v>
      </c>
      <c r="G300" s="591">
        <f t="shared" si="15"/>
        <v>0</v>
      </c>
      <c r="H300" s="616"/>
      <c r="I300" s="616"/>
      <c r="J300" s="616"/>
      <c r="K300" s="616"/>
      <c r="L300" s="616"/>
    </row>
    <row r="301" spans="2:12" x14ac:dyDescent="0.2">
      <c r="B301" s="606"/>
      <c r="C301" s="610" t="s">
        <v>546</v>
      </c>
      <c r="D301" s="590">
        <v>0</v>
      </c>
      <c r="E301" s="608">
        <f t="shared" si="14"/>
        <v>0</v>
      </c>
      <c r="F301" s="608">
        <f>IF(SUM($D$29:$D$31)=0,0,D301/SUM($D$29:D$31)*100)</f>
        <v>0</v>
      </c>
      <c r="G301" s="591">
        <f t="shared" si="15"/>
        <v>0</v>
      </c>
      <c r="H301" s="616"/>
      <c r="I301" s="616"/>
      <c r="J301" s="616"/>
      <c r="K301" s="616"/>
      <c r="L301" s="616"/>
    </row>
    <row r="302" spans="2:12" x14ac:dyDescent="0.2">
      <c r="B302" s="606"/>
      <c r="C302" s="610" t="s">
        <v>547</v>
      </c>
      <c r="D302" s="590">
        <v>0</v>
      </c>
      <c r="E302" s="608">
        <f t="shared" si="14"/>
        <v>0</v>
      </c>
      <c r="F302" s="608">
        <f>IF(SUM($D$29:$D$31)=0,0,D302/SUM($D$29:D$31)*100)</f>
        <v>0</v>
      </c>
      <c r="G302" s="591">
        <f t="shared" si="15"/>
        <v>0</v>
      </c>
      <c r="H302" s="616"/>
      <c r="I302" s="616"/>
      <c r="J302" s="616"/>
      <c r="K302" s="616"/>
      <c r="L302" s="616"/>
    </row>
    <row r="303" spans="2:12" x14ac:dyDescent="0.2">
      <c r="B303" s="611"/>
      <c r="C303" s="612" t="s">
        <v>548</v>
      </c>
      <c r="D303" s="613">
        <v>0</v>
      </c>
      <c r="E303" s="614">
        <f t="shared" si="14"/>
        <v>0</v>
      </c>
      <c r="F303" s="614">
        <f>IF(SUM($D$29:$D$31)=0,0,D303/SUM($D$29:D$31)*100)</f>
        <v>0</v>
      </c>
      <c r="G303" s="594">
        <f t="shared" si="15"/>
        <v>0</v>
      </c>
      <c r="H303" s="616"/>
      <c r="I303" s="616"/>
      <c r="J303" s="616"/>
      <c r="K303" s="616"/>
      <c r="L303" s="616"/>
    </row>
    <row r="304" spans="2:12" x14ac:dyDescent="0.2">
      <c r="D304" s="597"/>
      <c r="H304" s="616"/>
      <c r="I304" s="616"/>
      <c r="J304" s="616"/>
      <c r="K304" s="616"/>
      <c r="L304" s="616"/>
    </row>
    <row r="305" spans="2:12" x14ac:dyDescent="0.2">
      <c r="D305" s="597"/>
      <c r="H305" s="616"/>
      <c r="I305" s="616"/>
      <c r="J305" s="616"/>
      <c r="K305" s="616"/>
      <c r="L305" s="616"/>
    </row>
    <row r="306" spans="2:12" x14ac:dyDescent="0.2">
      <c r="D306" s="597"/>
      <c r="H306" s="616"/>
      <c r="I306" s="616"/>
      <c r="J306" s="616"/>
      <c r="K306" s="616"/>
      <c r="L306" s="616"/>
    </row>
    <row r="307" spans="2:12" x14ac:dyDescent="0.2">
      <c r="B307" s="583" t="s">
        <v>550</v>
      </c>
      <c r="D307" s="597"/>
      <c r="H307" s="616"/>
      <c r="I307" s="616"/>
      <c r="J307" s="616"/>
      <c r="K307" s="616"/>
      <c r="L307" s="616"/>
    </row>
    <row r="308" spans="2:12" x14ac:dyDescent="0.2">
      <c r="B308" s="583"/>
      <c r="D308" s="597"/>
      <c r="H308" s="616"/>
      <c r="I308" s="616"/>
      <c r="J308" s="616"/>
      <c r="K308" s="616"/>
      <c r="L308" s="616"/>
    </row>
    <row r="309" spans="2:12" ht="38.25" x14ac:dyDescent="0.2">
      <c r="B309" s="599"/>
      <c r="C309" s="600" t="s">
        <v>513</v>
      </c>
      <c r="D309" s="601" t="s">
        <v>514</v>
      </c>
      <c r="E309" s="601" t="s">
        <v>515</v>
      </c>
      <c r="F309" s="601" t="s">
        <v>516</v>
      </c>
      <c r="G309" s="602" t="s">
        <v>517</v>
      </c>
    </row>
    <row r="310" spans="2:12" x14ac:dyDescent="0.2">
      <c r="B310" s="603" t="s">
        <v>502</v>
      </c>
      <c r="C310" s="604" t="s">
        <v>518</v>
      </c>
      <c r="D310" s="588">
        <v>0</v>
      </c>
      <c r="E310" s="605">
        <f>IF($C$4=0,0,D310/$C$4*100)</f>
        <v>0</v>
      </c>
      <c r="F310" s="605">
        <f>IF(SUM($D$14:$D$16)=0,0,D310/SUM($D$14:D$16)*100)</f>
        <v>0</v>
      </c>
      <c r="G310" s="589">
        <f>IF($D$16=0,0,D310/$D$16*100)</f>
        <v>0</v>
      </c>
    </row>
    <row r="311" spans="2:12" x14ac:dyDescent="0.2">
      <c r="B311" s="606"/>
      <c r="C311" s="607" t="s">
        <v>752</v>
      </c>
      <c r="D311" s="590">
        <v>0</v>
      </c>
      <c r="E311" s="608">
        <f t="shared" ref="E311:E341" si="16">IF($C$4=0,0,D311/$C$4*100)</f>
        <v>0</v>
      </c>
      <c r="F311" s="608">
        <f>IF(SUM($D$14:$D$16)=0,0,D311/SUM($D$14:D$16)*100)</f>
        <v>0</v>
      </c>
      <c r="G311" s="591">
        <f>IF($D$16=0,0,D311/$D$16*100)</f>
        <v>0</v>
      </c>
    </row>
    <row r="312" spans="2:12" x14ac:dyDescent="0.2">
      <c r="B312" s="606"/>
      <c r="C312" s="609" t="s">
        <v>519</v>
      </c>
      <c r="D312" s="590">
        <v>3.2366600000000001</v>
      </c>
      <c r="E312" s="608">
        <f t="shared" si="16"/>
        <v>0.36740372443961489</v>
      </c>
      <c r="F312" s="608">
        <f>IF(SUM($D$14:$D$16)=0,0,D312/SUM($D$14:D$16)*100)</f>
        <v>0.55130905709588085</v>
      </c>
      <c r="G312" s="591">
        <f t="shared" ref="G312:G341" si="17">IF($D$16=0,0,D312/$D$16*100)</f>
        <v>4.0977172620919546</v>
      </c>
    </row>
    <row r="313" spans="2:12" x14ac:dyDescent="0.2">
      <c r="B313" s="606"/>
      <c r="C313" s="609" t="s">
        <v>520</v>
      </c>
      <c r="D313" s="590">
        <v>11.826701999999999</v>
      </c>
      <c r="E313" s="608">
        <f t="shared" si="16"/>
        <v>1.3424871202528044</v>
      </c>
      <c r="F313" s="608">
        <f>IF(SUM($D$14:$D$16)=0,0,D313/SUM($D$14:D$16)*100)</f>
        <v>2.0144741579819838</v>
      </c>
      <c r="G313" s="591">
        <f t="shared" si="17"/>
        <v>14.972990965692237</v>
      </c>
    </row>
    <row r="314" spans="2:12" x14ac:dyDescent="0.2">
      <c r="B314" s="606"/>
      <c r="C314" s="609" t="s">
        <v>521</v>
      </c>
      <c r="D314" s="590">
        <v>8.0763490000000004</v>
      </c>
      <c r="E314" s="608">
        <f t="shared" si="16"/>
        <v>0.91677244519787671</v>
      </c>
      <c r="F314" s="608">
        <f>IF(SUM($D$14:$D$16)=0,0,D314/SUM($D$14:D$16)*100)</f>
        <v>1.3756663820009702</v>
      </c>
      <c r="G314" s="591">
        <f t="shared" si="17"/>
        <v>10.224921589533375</v>
      </c>
    </row>
    <row r="315" spans="2:12" x14ac:dyDescent="0.2">
      <c r="B315" s="606"/>
      <c r="C315" s="609" t="s">
        <v>522</v>
      </c>
      <c r="D315" s="590">
        <v>14.063362</v>
      </c>
      <c r="E315" s="608">
        <f t="shared" si="16"/>
        <v>1.5963776167229649</v>
      </c>
      <c r="F315" s="608">
        <f>IF(SUM($D$14:$D$16)=0,0,D315/SUM($D$14:D$16)*100)</f>
        <v>2.3954505088016784</v>
      </c>
      <c r="G315" s="591">
        <f t="shared" si="17"/>
        <v>17.804675570016013</v>
      </c>
    </row>
    <row r="316" spans="2:12" x14ac:dyDescent="0.2">
      <c r="B316" s="606"/>
      <c r="C316" s="609" t="s">
        <v>523</v>
      </c>
      <c r="D316" s="590">
        <v>5.7790350000000004</v>
      </c>
      <c r="E316" s="608">
        <f t="shared" si="16"/>
        <v>0.655996917398457</v>
      </c>
      <c r="F316" s="608">
        <f>IF(SUM($D$14:$D$16)=0,0,D316/SUM($D$14:D$16)*100)</f>
        <v>0.98435867121479981</v>
      </c>
      <c r="G316" s="591">
        <f t="shared" si="17"/>
        <v>7.3164470403853281</v>
      </c>
    </row>
    <row r="317" spans="2:12" x14ac:dyDescent="0.2">
      <c r="B317" s="606"/>
      <c r="C317" s="609" t="s">
        <v>524</v>
      </c>
      <c r="D317" s="590">
        <v>0</v>
      </c>
      <c r="E317" s="608">
        <f t="shared" si="16"/>
        <v>0</v>
      </c>
      <c r="F317" s="608">
        <f>IF(SUM($D$14:$D$16)=0,0,D317/SUM($D$14:D$16)*100)</f>
        <v>0</v>
      </c>
      <c r="G317" s="591">
        <f t="shared" si="17"/>
        <v>0</v>
      </c>
    </row>
    <row r="318" spans="2:12" x14ac:dyDescent="0.2">
      <c r="B318" s="606"/>
      <c r="C318" s="609" t="s">
        <v>525</v>
      </c>
      <c r="D318" s="590">
        <v>2.3017539999999999</v>
      </c>
      <c r="E318" s="608">
        <f t="shared" si="16"/>
        <v>0.26127952653160397</v>
      </c>
      <c r="F318" s="608">
        <f>IF(SUM($D$14:$D$16)=0,0,D318/SUM($D$14:D$16)*100)</f>
        <v>0.39206398800203668</v>
      </c>
      <c r="G318" s="591">
        <f t="shared" si="17"/>
        <v>2.9140957341485367</v>
      </c>
    </row>
    <row r="319" spans="2:12" x14ac:dyDescent="0.2">
      <c r="B319" s="606"/>
      <c r="C319" s="609" t="s">
        <v>526</v>
      </c>
      <c r="D319" s="590">
        <v>10.938166000000001</v>
      </c>
      <c r="E319" s="608">
        <f t="shared" si="16"/>
        <v>1.2416265307257373</v>
      </c>
      <c r="F319" s="608">
        <f>IF(SUM($D$14:$D$16)=0,0,D319/SUM($D$14:D$16)*100)</f>
        <v>1.8631274164781668</v>
      </c>
      <c r="G319" s="591">
        <f t="shared" si="17"/>
        <v>13.848075372089532</v>
      </c>
    </row>
    <row r="320" spans="2:12" x14ac:dyDescent="0.2">
      <c r="B320" s="606"/>
      <c r="C320" s="609" t="s">
        <v>527</v>
      </c>
      <c r="D320" s="590">
        <v>12.243501999999999</v>
      </c>
      <c r="E320" s="608">
        <f t="shared" si="16"/>
        <v>1.3897994336704733</v>
      </c>
      <c r="F320" s="608">
        <f>IF(SUM($D$14:$D$16)=0,0,D320/SUM($D$14:D$16)*100)</f>
        <v>2.0854688299578985</v>
      </c>
      <c r="G320" s="591">
        <f t="shared" si="17"/>
        <v>15.500673377450013</v>
      </c>
    </row>
    <row r="321" spans="2:7" x14ac:dyDescent="0.2">
      <c r="B321" s="606"/>
      <c r="C321" s="609" t="s">
        <v>528</v>
      </c>
      <c r="D321" s="590">
        <v>0</v>
      </c>
      <c r="E321" s="608">
        <f t="shared" si="16"/>
        <v>0</v>
      </c>
      <c r="F321" s="608">
        <f>IF(SUM($D$14:$D$16)=0,0,D321/SUM($D$14:D$16)*100)</f>
        <v>0</v>
      </c>
      <c r="G321" s="591">
        <f t="shared" si="17"/>
        <v>0</v>
      </c>
    </row>
    <row r="322" spans="2:7" x14ac:dyDescent="0.2">
      <c r="B322" s="606"/>
      <c r="C322" s="610" t="s">
        <v>529</v>
      </c>
      <c r="D322" s="590">
        <v>0</v>
      </c>
      <c r="E322" s="608">
        <f t="shared" si="16"/>
        <v>0</v>
      </c>
      <c r="F322" s="608">
        <f>IF(SUM($D$14:$D$16)=0,0,D322/SUM($D$14:D$16)*100)</f>
        <v>0</v>
      </c>
      <c r="G322" s="591">
        <f t="shared" si="17"/>
        <v>0</v>
      </c>
    </row>
    <row r="323" spans="2:7" x14ac:dyDescent="0.2">
      <c r="B323" s="606"/>
      <c r="C323" s="610" t="s">
        <v>530</v>
      </c>
      <c r="D323" s="590">
        <v>0</v>
      </c>
      <c r="E323" s="608">
        <f t="shared" si="16"/>
        <v>0</v>
      </c>
      <c r="F323" s="608">
        <f>IF(SUM($D$14:$D$16)=0,0,D323/SUM($D$14:D$16)*100)</f>
        <v>0</v>
      </c>
      <c r="G323" s="591">
        <f t="shared" si="17"/>
        <v>0</v>
      </c>
    </row>
    <row r="324" spans="2:7" x14ac:dyDescent="0.2">
      <c r="B324" s="606"/>
      <c r="C324" s="610" t="s">
        <v>531</v>
      </c>
      <c r="D324" s="590">
        <v>0</v>
      </c>
      <c r="E324" s="608">
        <f t="shared" si="16"/>
        <v>0</v>
      </c>
      <c r="F324" s="608">
        <f>IF(SUM($D$14:$D$16)=0,0,D324/SUM($D$14:D$16)*100)</f>
        <v>0</v>
      </c>
      <c r="G324" s="591">
        <f t="shared" si="17"/>
        <v>0</v>
      </c>
    </row>
    <row r="325" spans="2:7" x14ac:dyDescent="0.2">
      <c r="B325" s="606"/>
      <c r="C325" s="610" t="s">
        <v>532</v>
      </c>
      <c r="D325" s="590">
        <v>0</v>
      </c>
      <c r="E325" s="608">
        <f t="shared" si="16"/>
        <v>0</v>
      </c>
      <c r="F325" s="608">
        <f>IF(SUM($D$14:$D$16)=0,0,D325/SUM($D$14:D$16)*100)</f>
        <v>0</v>
      </c>
      <c r="G325" s="591">
        <f t="shared" si="17"/>
        <v>0</v>
      </c>
    </row>
    <row r="326" spans="2:7" x14ac:dyDescent="0.2">
      <c r="B326" s="606"/>
      <c r="C326" s="610" t="s">
        <v>533</v>
      </c>
      <c r="D326" s="590">
        <v>13.076772999999999</v>
      </c>
      <c r="E326" s="608">
        <f t="shared" si="16"/>
        <v>1.4843867146538086</v>
      </c>
      <c r="F326" s="608">
        <f>IF(SUM($D$14:$D$16)=0,0,D326/SUM($D$14:D$16)*100)</f>
        <v>2.2274021344493624</v>
      </c>
      <c r="G326" s="591">
        <f t="shared" si="17"/>
        <v>16.555621676221165</v>
      </c>
    </row>
    <row r="327" spans="2:7" x14ac:dyDescent="0.2">
      <c r="B327" s="606"/>
      <c r="C327" s="610" t="s">
        <v>534</v>
      </c>
      <c r="D327" s="590">
        <v>10.826701999999999</v>
      </c>
      <c r="E327" s="608">
        <f t="shared" si="16"/>
        <v>1.2289738922833497</v>
      </c>
      <c r="F327" s="608">
        <f>IF(SUM($D$14:$D$16)=0,0,D327/SUM($D$14:D$16)*100)</f>
        <v>1.8441414517057977</v>
      </c>
      <c r="G327" s="591">
        <f t="shared" si="17"/>
        <v>13.706958307924058</v>
      </c>
    </row>
    <row r="328" spans="2:7" x14ac:dyDescent="0.2">
      <c r="B328" s="606"/>
      <c r="C328" s="610" t="s">
        <v>535</v>
      </c>
      <c r="D328" s="590">
        <v>29.633918000000001</v>
      </c>
      <c r="E328" s="608">
        <f t="shared" si="16"/>
        <v>3.3638416895621241</v>
      </c>
      <c r="F328" s="608">
        <f>IF(SUM($D$14:$D$16)=0,0,D328/SUM($D$14:D$16)*100)</f>
        <v>5.0476254505065876</v>
      </c>
      <c r="G328" s="591">
        <f t="shared" si="17"/>
        <v>37.517507965624283</v>
      </c>
    </row>
    <row r="329" spans="2:7" x14ac:dyDescent="0.2">
      <c r="B329" s="606"/>
      <c r="C329" s="610" t="s">
        <v>536</v>
      </c>
      <c r="D329" s="590">
        <v>0</v>
      </c>
      <c r="E329" s="608">
        <f t="shared" si="16"/>
        <v>0</v>
      </c>
      <c r="F329" s="608">
        <f>IF(SUM($D$14:$D$16)=0,0,D329/SUM($D$14:D$16)*100)</f>
        <v>0</v>
      </c>
      <c r="G329" s="591">
        <f t="shared" si="17"/>
        <v>0</v>
      </c>
    </row>
    <row r="330" spans="2:7" x14ac:dyDescent="0.2">
      <c r="B330" s="606"/>
      <c r="C330" s="610" t="s">
        <v>537</v>
      </c>
      <c r="D330" s="590">
        <v>0</v>
      </c>
      <c r="E330" s="608">
        <f t="shared" si="16"/>
        <v>0</v>
      </c>
      <c r="F330" s="608">
        <f>IF(SUM($D$14:$D$16)=0,0,D330/SUM($D$14:D$16)*100)</f>
        <v>0</v>
      </c>
      <c r="G330" s="591">
        <f t="shared" si="17"/>
        <v>0</v>
      </c>
    </row>
    <row r="331" spans="2:7" x14ac:dyDescent="0.2">
      <c r="B331" s="606"/>
      <c r="C331" s="610" t="s">
        <v>538</v>
      </c>
      <c r="D331" s="590">
        <v>14.246592</v>
      </c>
      <c r="E331" s="608">
        <f t="shared" si="16"/>
        <v>1.6171766454838081</v>
      </c>
      <c r="F331" s="608">
        <f>IF(SUM($D$14:$D$16)=0,0,D331/SUM($D$14:D$16)*100)</f>
        <v>2.4266605705726638</v>
      </c>
      <c r="G331" s="591">
        <f t="shared" si="17"/>
        <v>18.036650733898878</v>
      </c>
    </row>
    <row r="332" spans="2:7" x14ac:dyDescent="0.2">
      <c r="B332" s="606"/>
      <c r="C332" s="610" t="s">
        <v>539</v>
      </c>
      <c r="D332" s="590">
        <v>32.905997999999997</v>
      </c>
      <c r="E332" s="608">
        <f t="shared" si="16"/>
        <v>3.7352660525364163</v>
      </c>
      <c r="F332" s="608">
        <f>IF(SUM($D$14:$D$16)=0,0,D332/SUM($D$14:D$16)*100)</f>
        <v>5.6049676920587697</v>
      </c>
      <c r="G332" s="591">
        <f t="shared" si="17"/>
        <v>41.660068104454382</v>
      </c>
    </row>
    <row r="333" spans="2:7" x14ac:dyDescent="0.2">
      <c r="B333" s="606"/>
      <c r="C333" s="610" t="s">
        <v>540</v>
      </c>
      <c r="D333" s="590">
        <v>0</v>
      </c>
      <c r="E333" s="608">
        <f t="shared" si="16"/>
        <v>0</v>
      </c>
      <c r="F333" s="608">
        <f>IF(SUM($D$14:$D$16)=0,0,D333/SUM($D$14:D$16)*100)</f>
        <v>0</v>
      </c>
      <c r="G333" s="591">
        <f t="shared" si="17"/>
        <v>0</v>
      </c>
    </row>
    <row r="334" spans="2:7" x14ac:dyDescent="0.2">
      <c r="B334" s="606"/>
      <c r="C334" s="610" t="s">
        <v>541</v>
      </c>
      <c r="D334" s="590">
        <v>0</v>
      </c>
      <c r="E334" s="608">
        <f t="shared" si="16"/>
        <v>0</v>
      </c>
      <c r="F334" s="608">
        <f>IF(SUM($D$14:$D$16)=0,0,D334/SUM($D$14:D$16)*100)</f>
        <v>0</v>
      </c>
      <c r="G334" s="591">
        <f t="shared" si="17"/>
        <v>0</v>
      </c>
    </row>
    <row r="335" spans="2:7" x14ac:dyDescent="0.2">
      <c r="B335" s="606"/>
      <c r="C335" s="610" t="s">
        <v>542</v>
      </c>
      <c r="D335" s="590">
        <v>0</v>
      </c>
      <c r="E335" s="608">
        <f t="shared" si="16"/>
        <v>0</v>
      </c>
      <c r="F335" s="608">
        <f>IF(SUM($D$14:$D$16)=0,0,D335/SUM($D$14:D$16)*100)</f>
        <v>0</v>
      </c>
      <c r="G335" s="591">
        <f t="shared" si="17"/>
        <v>0</v>
      </c>
    </row>
    <row r="336" spans="2:7" x14ac:dyDescent="0.2">
      <c r="B336" s="606"/>
      <c r="C336" s="610" t="s">
        <v>543</v>
      </c>
      <c r="D336" s="590">
        <v>0</v>
      </c>
      <c r="E336" s="608">
        <f t="shared" si="16"/>
        <v>0</v>
      </c>
      <c r="F336" s="608">
        <f>IF(SUM($D$14:$D$16)=0,0,D336/SUM($D$14:D$16)*100)</f>
        <v>0</v>
      </c>
      <c r="G336" s="591">
        <f t="shared" si="17"/>
        <v>0</v>
      </c>
    </row>
    <row r="337" spans="2:7" x14ac:dyDescent="0.2">
      <c r="B337" s="606"/>
      <c r="C337" s="610" t="s">
        <v>544</v>
      </c>
      <c r="D337" s="590">
        <v>15.758254000000001</v>
      </c>
      <c r="E337" s="608">
        <f t="shared" si="16"/>
        <v>1.7887702787025697</v>
      </c>
      <c r="F337" s="608">
        <f>IF(SUM($D$14:$D$16)=0,0,D337/SUM($D$14:D$16)*100)</f>
        <v>2.6841460500075365</v>
      </c>
      <c r="G337" s="591">
        <f t="shared" si="17"/>
        <v>19.950464193406038</v>
      </c>
    </row>
    <row r="338" spans="2:7" x14ac:dyDescent="0.2">
      <c r="B338" s="606"/>
      <c r="C338" s="610" t="s">
        <v>545</v>
      </c>
      <c r="D338" s="590">
        <v>29.351948</v>
      </c>
      <c r="E338" s="608">
        <f t="shared" si="16"/>
        <v>3.3318343646715762</v>
      </c>
      <c r="F338" s="608">
        <f>IF(SUM($D$14:$D$16)=0,0,D338/SUM($D$14:D$16)*100)</f>
        <v>4.9995967373178907</v>
      </c>
      <c r="G338" s="591">
        <f t="shared" si="17"/>
        <v>37.160524737113384</v>
      </c>
    </row>
    <row r="339" spans="2:7" x14ac:dyDescent="0.2">
      <c r="B339" s="606"/>
      <c r="C339" s="610" t="s">
        <v>546</v>
      </c>
      <c r="D339" s="590">
        <v>1.005695</v>
      </c>
      <c r="E339" s="608">
        <f t="shared" si="16"/>
        <v>0.11415968580274065</v>
      </c>
      <c r="F339" s="608">
        <f>IF(SUM($D$14:$D$16)=0,0,D339/SUM($D$14:D$16)*100)</f>
        <v>0.17130275103842907</v>
      </c>
      <c r="G339" s="591">
        <f t="shared" si="17"/>
        <v>1.2732427137541686</v>
      </c>
    </row>
    <row r="340" spans="2:7" x14ac:dyDescent="0.2">
      <c r="B340" s="606"/>
      <c r="C340" s="610" t="s">
        <v>547</v>
      </c>
      <c r="D340" s="590">
        <v>1.3759049999999999</v>
      </c>
      <c r="E340" s="608">
        <f t="shared" si="16"/>
        <v>0.15618341792931242</v>
      </c>
      <c r="F340" s="608">
        <f>IF(SUM($D$14:$D$16)=0,0,D340/SUM($D$14:D$16)*100)</f>
        <v>0.23436162222893595</v>
      </c>
      <c r="G340" s="591">
        <f t="shared" si="17"/>
        <v>1.7419406639865262</v>
      </c>
    </row>
    <row r="341" spans="2:7" x14ac:dyDescent="0.2">
      <c r="B341" s="611"/>
      <c r="C341" s="612" t="s">
        <v>548</v>
      </c>
      <c r="D341" s="613">
        <v>0</v>
      </c>
      <c r="E341" s="614">
        <f t="shared" si="16"/>
        <v>0</v>
      </c>
      <c r="F341" s="614">
        <f>IF(SUM($D$14:$D$16)=0,0,D341/SUM($D$14:D$16)*100)</f>
        <v>0</v>
      </c>
      <c r="G341" s="594">
        <f t="shared" si="17"/>
        <v>0</v>
      </c>
    </row>
    <row r="342" spans="2:7" x14ac:dyDescent="0.2">
      <c r="D342" s="597"/>
      <c r="E342" s="598"/>
      <c r="F342" s="598"/>
      <c r="G342" s="598"/>
    </row>
    <row r="343" spans="2:7" x14ac:dyDescent="0.2">
      <c r="B343" s="603" t="s">
        <v>20</v>
      </c>
      <c r="C343" s="604" t="s">
        <v>518</v>
      </c>
      <c r="D343" s="588">
        <v>0</v>
      </c>
      <c r="E343" s="605">
        <f>IF($C$5=0,0,D343/$C$5*100)</f>
        <v>0</v>
      </c>
      <c r="F343" s="605">
        <f>IF(SUM($D$19:$D$21)=0,0,D343/SUM($D$19:D$21)*100)</f>
        <v>0</v>
      </c>
      <c r="G343" s="589">
        <f>IF($D$21=0,0,D343/$D$21*100)</f>
        <v>0</v>
      </c>
    </row>
    <row r="344" spans="2:7" x14ac:dyDescent="0.2">
      <c r="B344" s="606"/>
      <c r="C344" s="607" t="s">
        <v>752</v>
      </c>
      <c r="D344" s="590">
        <v>0</v>
      </c>
      <c r="E344" s="608">
        <f t="shared" ref="E344:E374" si="18">IF($C$5=0,0,D344/$C$5*100)</f>
        <v>0</v>
      </c>
      <c r="F344" s="608">
        <f>IF(SUM($D$19:$D$21)=0,0,D344/SUM($D$19:D$21)*100)</f>
        <v>0</v>
      </c>
      <c r="G344" s="591">
        <f t="shared" ref="G344:G374" si="19">IF($D$21=0,0,D344/$D$21*100)</f>
        <v>0</v>
      </c>
    </row>
    <row r="345" spans="2:7" x14ac:dyDescent="0.2">
      <c r="B345" s="606"/>
      <c r="C345" s="609" t="s">
        <v>519</v>
      </c>
      <c r="D345" s="590">
        <v>0</v>
      </c>
      <c r="E345" s="608">
        <f t="shared" si="18"/>
        <v>0</v>
      </c>
      <c r="F345" s="608">
        <f>IF(SUM($D$19:$D$21)=0,0,D345/SUM($D$19:D$21)*100)</f>
        <v>0</v>
      </c>
      <c r="G345" s="591">
        <f t="shared" si="19"/>
        <v>0</v>
      </c>
    </row>
    <row r="346" spans="2:7" x14ac:dyDescent="0.2">
      <c r="B346" s="606"/>
      <c r="C346" s="609" t="s">
        <v>520</v>
      </c>
      <c r="D346" s="590">
        <v>0</v>
      </c>
      <c r="E346" s="608">
        <f t="shared" si="18"/>
        <v>0</v>
      </c>
      <c r="F346" s="608">
        <f>IF(SUM($D$19:$D$21)=0,0,D346/SUM($D$19:D$21)*100)</f>
        <v>0</v>
      </c>
      <c r="G346" s="591">
        <f t="shared" si="19"/>
        <v>0</v>
      </c>
    </row>
    <row r="347" spans="2:7" x14ac:dyDescent="0.2">
      <c r="B347" s="606"/>
      <c r="C347" s="609" t="s">
        <v>521</v>
      </c>
      <c r="D347" s="590">
        <v>0</v>
      </c>
      <c r="E347" s="608">
        <f t="shared" si="18"/>
        <v>0</v>
      </c>
      <c r="F347" s="608">
        <f>IF(SUM($D$19:$D$21)=0,0,D347/SUM($D$19:D$21)*100)</f>
        <v>0</v>
      </c>
      <c r="G347" s="591">
        <f t="shared" si="19"/>
        <v>0</v>
      </c>
    </row>
    <row r="348" spans="2:7" x14ac:dyDescent="0.2">
      <c r="B348" s="606"/>
      <c r="C348" s="609" t="s">
        <v>522</v>
      </c>
      <c r="D348" s="590">
        <v>0</v>
      </c>
      <c r="E348" s="608">
        <f t="shared" si="18"/>
        <v>0</v>
      </c>
      <c r="F348" s="608">
        <f>IF(SUM($D$19:$D$21)=0,0,D348/SUM($D$19:D$21)*100)</f>
        <v>0</v>
      </c>
      <c r="G348" s="591">
        <f t="shared" si="19"/>
        <v>0</v>
      </c>
    </row>
    <row r="349" spans="2:7" x14ac:dyDescent="0.2">
      <c r="B349" s="606"/>
      <c r="C349" s="609" t="s">
        <v>523</v>
      </c>
      <c r="D349" s="590">
        <v>0</v>
      </c>
      <c r="E349" s="608">
        <f t="shared" si="18"/>
        <v>0</v>
      </c>
      <c r="F349" s="608">
        <f>IF(SUM($D$19:$D$21)=0,0,D349/SUM($D$19:D$21)*100)</f>
        <v>0</v>
      </c>
      <c r="G349" s="591">
        <f t="shared" si="19"/>
        <v>0</v>
      </c>
    </row>
    <row r="350" spans="2:7" x14ac:dyDescent="0.2">
      <c r="B350" s="606"/>
      <c r="C350" s="609" t="s">
        <v>524</v>
      </c>
      <c r="D350" s="590">
        <v>0</v>
      </c>
      <c r="E350" s="608">
        <f t="shared" si="18"/>
        <v>0</v>
      </c>
      <c r="F350" s="608">
        <f>IF(SUM($D$19:$D$21)=0,0,D350/SUM($D$19:D$21)*100)</f>
        <v>0</v>
      </c>
      <c r="G350" s="591">
        <f t="shared" si="19"/>
        <v>0</v>
      </c>
    </row>
    <row r="351" spans="2:7" x14ac:dyDescent="0.2">
      <c r="B351" s="606"/>
      <c r="C351" s="609" t="s">
        <v>525</v>
      </c>
      <c r="D351" s="590">
        <v>0</v>
      </c>
      <c r="E351" s="608">
        <f t="shared" si="18"/>
        <v>0</v>
      </c>
      <c r="F351" s="608">
        <f>IF(SUM($D$19:$D$21)=0,0,D351/SUM($D$19:D$21)*100)</f>
        <v>0</v>
      </c>
      <c r="G351" s="591">
        <f t="shared" si="19"/>
        <v>0</v>
      </c>
    </row>
    <row r="352" spans="2:7" x14ac:dyDescent="0.2">
      <c r="B352" s="606"/>
      <c r="C352" s="609" t="s">
        <v>526</v>
      </c>
      <c r="D352" s="590">
        <v>0</v>
      </c>
      <c r="E352" s="608">
        <f t="shared" si="18"/>
        <v>0</v>
      </c>
      <c r="F352" s="608">
        <f>IF(SUM($D$19:$D$21)=0,0,D352/SUM($D$19:D$21)*100)</f>
        <v>0</v>
      </c>
      <c r="G352" s="591">
        <f t="shared" si="19"/>
        <v>0</v>
      </c>
    </row>
    <row r="353" spans="2:7" x14ac:dyDescent="0.2">
      <c r="B353" s="606"/>
      <c r="C353" s="609" t="s">
        <v>527</v>
      </c>
      <c r="D353" s="590">
        <v>0</v>
      </c>
      <c r="E353" s="608">
        <f t="shared" si="18"/>
        <v>0</v>
      </c>
      <c r="F353" s="608">
        <f>IF(SUM($D$19:$D$21)=0,0,D353/SUM($D$19:D$21)*100)</f>
        <v>0</v>
      </c>
      <c r="G353" s="591">
        <f t="shared" si="19"/>
        <v>0</v>
      </c>
    </row>
    <row r="354" spans="2:7" x14ac:dyDescent="0.2">
      <c r="B354" s="606"/>
      <c r="C354" s="609" t="s">
        <v>528</v>
      </c>
      <c r="D354" s="590">
        <v>1.3103070000000001</v>
      </c>
      <c r="E354" s="608">
        <f t="shared" si="18"/>
        <v>1.677524750239241</v>
      </c>
      <c r="F354" s="608">
        <f>IF(SUM($D$19:$D$21)=0,0,D354/SUM($D$19:D$21)*100)</f>
        <v>2.3761711869955313</v>
      </c>
      <c r="G354" s="591">
        <f t="shared" si="19"/>
        <v>56.715709210940368</v>
      </c>
    </row>
    <row r="355" spans="2:7" x14ac:dyDescent="0.2">
      <c r="B355" s="606"/>
      <c r="C355" s="610" t="s">
        <v>529</v>
      </c>
      <c r="D355" s="590">
        <v>0</v>
      </c>
      <c r="E355" s="608">
        <f t="shared" si="18"/>
        <v>0</v>
      </c>
      <c r="F355" s="608">
        <f>IF(SUM($D$19:$D$21)=0,0,D355/SUM($D$19:D$21)*100)</f>
        <v>0</v>
      </c>
      <c r="G355" s="591">
        <f t="shared" si="19"/>
        <v>0</v>
      </c>
    </row>
    <row r="356" spans="2:7" x14ac:dyDescent="0.2">
      <c r="B356" s="606"/>
      <c r="C356" s="610" t="s">
        <v>530</v>
      </c>
      <c r="D356" s="590">
        <v>0</v>
      </c>
      <c r="E356" s="608">
        <f t="shared" si="18"/>
        <v>0</v>
      </c>
      <c r="F356" s="608">
        <f>IF(SUM($D$19:$D$21)=0,0,D356/SUM($D$19:D$21)*100)</f>
        <v>0</v>
      </c>
      <c r="G356" s="591">
        <f t="shared" si="19"/>
        <v>0</v>
      </c>
    </row>
    <row r="357" spans="2:7" x14ac:dyDescent="0.2">
      <c r="B357" s="606"/>
      <c r="C357" s="610" t="s">
        <v>531</v>
      </c>
      <c r="D357" s="590">
        <v>0</v>
      </c>
      <c r="E357" s="608">
        <f t="shared" si="18"/>
        <v>0</v>
      </c>
      <c r="F357" s="608">
        <f>IF(SUM($D$19:$D$21)=0,0,D357/SUM($D$19:D$21)*100)</f>
        <v>0</v>
      </c>
      <c r="G357" s="591">
        <f t="shared" si="19"/>
        <v>0</v>
      </c>
    </row>
    <row r="358" spans="2:7" x14ac:dyDescent="0.2">
      <c r="B358" s="606"/>
      <c r="C358" s="610" t="s">
        <v>532</v>
      </c>
      <c r="D358" s="590">
        <v>0</v>
      </c>
      <c r="E358" s="608">
        <f t="shared" si="18"/>
        <v>0</v>
      </c>
      <c r="F358" s="608">
        <f>IF(SUM($D$19:$D$21)=0,0,D358/SUM($D$19:D$21)*100)</f>
        <v>0</v>
      </c>
      <c r="G358" s="591">
        <f t="shared" si="19"/>
        <v>0</v>
      </c>
    </row>
    <row r="359" spans="2:7" x14ac:dyDescent="0.2">
      <c r="B359" s="606"/>
      <c r="C359" s="610" t="s">
        <v>533</v>
      </c>
      <c r="D359" s="590">
        <v>0</v>
      </c>
      <c r="E359" s="608">
        <f t="shared" si="18"/>
        <v>0</v>
      </c>
      <c r="F359" s="608">
        <f>IF(SUM($D$19:$D$21)=0,0,D359/SUM($D$19:D$21)*100)</f>
        <v>0</v>
      </c>
      <c r="G359" s="591">
        <f t="shared" si="19"/>
        <v>0</v>
      </c>
    </row>
    <row r="360" spans="2:7" x14ac:dyDescent="0.2">
      <c r="B360" s="606"/>
      <c r="C360" s="610" t="s">
        <v>534</v>
      </c>
      <c r="D360" s="590">
        <v>0</v>
      </c>
      <c r="E360" s="608">
        <f t="shared" si="18"/>
        <v>0</v>
      </c>
      <c r="F360" s="608">
        <f>IF(SUM($D$19:$D$21)=0,0,D360/SUM($D$19:D$21)*100)</f>
        <v>0</v>
      </c>
      <c r="G360" s="591">
        <f t="shared" si="19"/>
        <v>0</v>
      </c>
    </row>
    <row r="361" spans="2:7" x14ac:dyDescent="0.2">
      <c r="B361" s="606"/>
      <c r="C361" s="610" t="s">
        <v>535</v>
      </c>
      <c r="D361" s="590">
        <v>1.3103070000000001</v>
      </c>
      <c r="E361" s="608">
        <f t="shared" si="18"/>
        <v>1.677524750239241</v>
      </c>
      <c r="F361" s="608">
        <f>IF(SUM($D$19:$D$21)=0,0,D361/SUM($D$19:D$21)*100)</f>
        <v>2.3761711869955313</v>
      </c>
      <c r="G361" s="591">
        <f t="shared" si="19"/>
        <v>56.715709210940368</v>
      </c>
    </row>
    <row r="362" spans="2:7" x14ac:dyDescent="0.2">
      <c r="B362" s="606"/>
      <c r="C362" s="610" t="s">
        <v>536</v>
      </c>
      <c r="D362" s="590">
        <v>0</v>
      </c>
      <c r="E362" s="608">
        <f t="shared" si="18"/>
        <v>0</v>
      </c>
      <c r="F362" s="608">
        <f>IF(SUM($D$19:$D$21)=0,0,D362/SUM($D$19:D$21)*100)</f>
        <v>0</v>
      </c>
      <c r="G362" s="591">
        <f t="shared" si="19"/>
        <v>0</v>
      </c>
    </row>
    <row r="363" spans="2:7" x14ac:dyDescent="0.2">
      <c r="B363" s="606"/>
      <c r="C363" s="610" t="s">
        <v>537</v>
      </c>
      <c r="D363" s="590">
        <v>0</v>
      </c>
      <c r="E363" s="608">
        <f t="shared" si="18"/>
        <v>0</v>
      </c>
      <c r="F363" s="608">
        <f>IF(SUM($D$19:$D$21)=0,0,D363/SUM($D$19:D$21)*100)</f>
        <v>0</v>
      </c>
      <c r="G363" s="591">
        <f t="shared" si="19"/>
        <v>0</v>
      </c>
    </row>
    <row r="364" spans="2:7" x14ac:dyDescent="0.2">
      <c r="B364" s="606"/>
      <c r="C364" s="610" t="s">
        <v>538</v>
      </c>
      <c r="D364" s="590">
        <v>0</v>
      </c>
      <c r="E364" s="608">
        <f t="shared" si="18"/>
        <v>0</v>
      </c>
      <c r="F364" s="608">
        <f>IF(SUM($D$19:$D$21)=0,0,D364/SUM($D$19:D$21)*100)</f>
        <v>0</v>
      </c>
      <c r="G364" s="591">
        <f t="shared" si="19"/>
        <v>0</v>
      </c>
    </row>
    <row r="365" spans="2:7" x14ac:dyDescent="0.2">
      <c r="B365" s="606"/>
      <c r="C365" s="610" t="s">
        <v>539</v>
      </c>
      <c r="D365" s="590">
        <v>0</v>
      </c>
      <c r="E365" s="608">
        <f t="shared" si="18"/>
        <v>0</v>
      </c>
      <c r="F365" s="608">
        <f>IF(SUM($D$19:$D$21)=0,0,D365/SUM($D$19:D$21)*100)</f>
        <v>0</v>
      </c>
      <c r="G365" s="591">
        <f t="shared" si="19"/>
        <v>0</v>
      </c>
    </row>
    <row r="366" spans="2:7" x14ac:dyDescent="0.2">
      <c r="B366" s="606"/>
      <c r="C366" s="610" t="s">
        <v>540</v>
      </c>
      <c r="D366" s="590">
        <v>0</v>
      </c>
      <c r="E366" s="608">
        <f t="shared" si="18"/>
        <v>0</v>
      </c>
      <c r="F366" s="608">
        <f>IF(SUM($D$19:$D$21)=0,0,D366/SUM($D$19:D$21)*100)</f>
        <v>0</v>
      </c>
      <c r="G366" s="591">
        <f t="shared" si="19"/>
        <v>0</v>
      </c>
    </row>
    <row r="367" spans="2:7" x14ac:dyDescent="0.2">
      <c r="B367" s="606"/>
      <c r="C367" s="610" t="s">
        <v>541</v>
      </c>
      <c r="D367" s="590">
        <v>0</v>
      </c>
      <c r="E367" s="608">
        <f t="shared" si="18"/>
        <v>0</v>
      </c>
      <c r="F367" s="608">
        <f>IF(SUM($D$19:$D$21)=0,0,D367/SUM($D$19:D$21)*100)</f>
        <v>0</v>
      </c>
      <c r="G367" s="591">
        <f t="shared" si="19"/>
        <v>0</v>
      </c>
    </row>
    <row r="368" spans="2:7" x14ac:dyDescent="0.2">
      <c r="B368" s="606"/>
      <c r="C368" s="610" t="s">
        <v>542</v>
      </c>
      <c r="D368" s="590">
        <v>0</v>
      </c>
      <c r="E368" s="608">
        <f t="shared" si="18"/>
        <v>0</v>
      </c>
      <c r="F368" s="608">
        <f>IF(SUM($D$19:$D$21)=0,0,D368/SUM($D$19:D$21)*100)</f>
        <v>0</v>
      </c>
      <c r="G368" s="591">
        <f t="shared" si="19"/>
        <v>0</v>
      </c>
    </row>
    <row r="369" spans="2:7" x14ac:dyDescent="0.2">
      <c r="B369" s="606"/>
      <c r="C369" s="610" t="s">
        <v>543</v>
      </c>
      <c r="D369" s="590">
        <v>0</v>
      </c>
      <c r="E369" s="608">
        <f t="shared" si="18"/>
        <v>0</v>
      </c>
      <c r="F369" s="608">
        <f>IF(SUM($D$19:$D$21)=0,0,D369/SUM($D$19:D$21)*100)</f>
        <v>0</v>
      </c>
      <c r="G369" s="591">
        <f t="shared" si="19"/>
        <v>0</v>
      </c>
    </row>
    <row r="370" spans="2:7" x14ac:dyDescent="0.2">
      <c r="B370" s="606"/>
      <c r="C370" s="610" t="s">
        <v>544</v>
      </c>
      <c r="D370" s="590">
        <v>0</v>
      </c>
      <c r="E370" s="608">
        <f t="shared" si="18"/>
        <v>0</v>
      </c>
      <c r="F370" s="608">
        <f>IF(SUM($D$19:$D$21)=0,0,D370/SUM($D$19:D$21)*100)</f>
        <v>0</v>
      </c>
      <c r="G370" s="591">
        <f t="shared" si="19"/>
        <v>0</v>
      </c>
    </row>
    <row r="371" spans="2:7" x14ac:dyDescent="0.2">
      <c r="B371" s="606"/>
      <c r="C371" s="610" t="s">
        <v>545</v>
      </c>
      <c r="D371" s="590">
        <v>2.3103069999999999</v>
      </c>
      <c r="E371" s="608">
        <f t="shared" si="18"/>
        <v>2.9577779658896497</v>
      </c>
      <c r="F371" s="608">
        <f>IF(SUM($D$19:$D$21)=0,0,D371/SUM($D$19:D$21)*100)</f>
        <v>4.1896173389244531</v>
      </c>
      <c r="G371" s="591">
        <f t="shared" si="19"/>
        <v>100</v>
      </c>
    </row>
    <row r="372" spans="2:7" x14ac:dyDescent="0.2">
      <c r="B372" s="606"/>
      <c r="C372" s="610" t="s">
        <v>546</v>
      </c>
      <c r="D372" s="590">
        <v>2.3103069999999999</v>
      </c>
      <c r="E372" s="608">
        <f t="shared" si="18"/>
        <v>2.9577779658896497</v>
      </c>
      <c r="F372" s="608">
        <f>IF(SUM($D$19:$D$21)=0,0,D372/SUM($D$19:D$21)*100)</f>
        <v>4.1896173389244531</v>
      </c>
      <c r="G372" s="591">
        <f t="shared" si="19"/>
        <v>100</v>
      </c>
    </row>
    <row r="373" spans="2:7" x14ac:dyDescent="0.2">
      <c r="B373" s="606"/>
      <c r="C373" s="610" t="s">
        <v>547</v>
      </c>
      <c r="D373" s="590">
        <v>0</v>
      </c>
      <c r="E373" s="608">
        <f t="shared" si="18"/>
        <v>0</v>
      </c>
      <c r="F373" s="608">
        <f>IF(SUM($D$19:$D$21)=0,0,D373/SUM($D$19:D$21)*100)</f>
        <v>0</v>
      </c>
      <c r="G373" s="591">
        <f t="shared" si="19"/>
        <v>0</v>
      </c>
    </row>
    <row r="374" spans="2:7" x14ac:dyDescent="0.2">
      <c r="B374" s="611"/>
      <c r="C374" s="612" t="s">
        <v>548</v>
      </c>
      <c r="D374" s="613">
        <v>0</v>
      </c>
      <c r="E374" s="614">
        <f t="shared" si="18"/>
        <v>0</v>
      </c>
      <c r="F374" s="614">
        <f>IF(SUM($D$19:$D$21)=0,0,D374/SUM($D$19:D$21)*100)</f>
        <v>0</v>
      </c>
      <c r="G374" s="594">
        <f t="shared" si="19"/>
        <v>0</v>
      </c>
    </row>
    <row r="375" spans="2:7" x14ac:dyDescent="0.2">
      <c r="D375" s="597"/>
      <c r="E375" s="598"/>
      <c r="F375" s="598"/>
      <c r="G375" s="598"/>
    </row>
    <row r="376" spans="2:7" x14ac:dyDescent="0.2">
      <c r="B376" s="603" t="s">
        <v>503</v>
      </c>
      <c r="C376" s="604" t="s">
        <v>518</v>
      </c>
      <c r="D376" s="588">
        <v>0</v>
      </c>
      <c r="E376" s="605">
        <f>IF($C$6=0,0,D376/$C$6*100)</f>
        <v>0</v>
      </c>
      <c r="F376" s="605">
        <f>IF(SUM($D$24:$D$26)=0,0,D376/SUM($D$24:D$26)*100)</f>
        <v>0</v>
      </c>
      <c r="G376" s="589">
        <f>IF($D$26=0,0,D376/$D$26*100)</f>
        <v>0</v>
      </c>
    </row>
    <row r="377" spans="2:7" x14ac:dyDescent="0.2">
      <c r="B377" s="606"/>
      <c r="C377" s="607" t="s">
        <v>752</v>
      </c>
      <c r="D377" s="590">
        <v>0</v>
      </c>
      <c r="E377" s="608">
        <f t="shared" ref="E377:E407" si="20">IF($C$6=0,0,D377/$C$6*100)</f>
        <v>0</v>
      </c>
      <c r="F377" s="608">
        <f>IF(SUM($D$24:$D$26)=0,0,D377/SUM($D$24:D$26)*100)</f>
        <v>0</v>
      </c>
      <c r="G377" s="591">
        <f t="shared" ref="G377:G407" si="21">IF($D$26=0,0,D377/$D$26*100)</f>
        <v>0</v>
      </c>
    </row>
    <row r="378" spans="2:7" x14ac:dyDescent="0.2">
      <c r="B378" s="606"/>
      <c r="C378" s="609" t="s">
        <v>519</v>
      </c>
      <c r="D378" s="590">
        <v>0</v>
      </c>
      <c r="E378" s="608">
        <f t="shared" si="20"/>
        <v>0</v>
      </c>
      <c r="F378" s="608">
        <f>IF(SUM($D$24:$D$26)=0,0,D378/SUM($D$24:D$26)*100)</f>
        <v>0</v>
      </c>
      <c r="G378" s="591">
        <f t="shared" si="21"/>
        <v>0</v>
      </c>
    </row>
    <row r="379" spans="2:7" x14ac:dyDescent="0.2">
      <c r="B379" s="606"/>
      <c r="C379" s="609" t="s">
        <v>520</v>
      </c>
      <c r="D379" s="590">
        <v>0</v>
      </c>
      <c r="E379" s="608">
        <f t="shared" si="20"/>
        <v>0</v>
      </c>
      <c r="F379" s="608">
        <f>IF(SUM($D$24:$D$26)=0,0,D379/SUM($D$24:D$26)*100)</f>
        <v>0</v>
      </c>
      <c r="G379" s="591">
        <f t="shared" si="21"/>
        <v>0</v>
      </c>
    </row>
    <row r="380" spans="2:7" x14ac:dyDescent="0.2">
      <c r="B380" s="606"/>
      <c r="C380" s="609" t="s">
        <v>521</v>
      </c>
      <c r="D380" s="590">
        <v>2</v>
      </c>
      <c r="E380" s="608">
        <f t="shared" si="20"/>
        <v>0.68421208595923388</v>
      </c>
      <c r="F380" s="608">
        <f>IF(SUM($D$24:$D$26)=0,0,D380/SUM($D$24:D$26)*100)</f>
        <v>0.95392855155278877</v>
      </c>
      <c r="G380" s="591">
        <f t="shared" si="21"/>
        <v>7.7607599832864267</v>
      </c>
    </row>
    <row r="381" spans="2:7" x14ac:dyDescent="0.2">
      <c r="B381" s="606"/>
      <c r="C381" s="609" t="s">
        <v>522</v>
      </c>
      <c r="D381" s="590">
        <v>0</v>
      </c>
      <c r="E381" s="608">
        <f t="shared" si="20"/>
        <v>0</v>
      </c>
      <c r="F381" s="608">
        <f>IF(SUM($D$24:$D$26)=0,0,D381/SUM($D$24:D$26)*100)</f>
        <v>0</v>
      </c>
      <c r="G381" s="591">
        <f t="shared" si="21"/>
        <v>0</v>
      </c>
    </row>
    <row r="382" spans="2:7" x14ac:dyDescent="0.2">
      <c r="B382" s="606"/>
      <c r="C382" s="609" t="s">
        <v>523</v>
      </c>
      <c r="D382" s="590">
        <v>2.1277339999999998</v>
      </c>
      <c r="E382" s="608">
        <f t="shared" si="20"/>
        <v>0.7279106592531922</v>
      </c>
      <c r="F382" s="608">
        <f>IF(SUM($D$24:$D$26)=0,0,D382/SUM($D$24:D$26)*100)</f>
        <v>1.0148531063548107</v>
      </c>
      <c r="G382" s="591">
        <f t="shared" si="21"/>
        <v>8.2564164411389811</v>
      </c>
    </row>
    <row r="383" spans="2:7" x14ac:dyDescent="0.2">
      <c r="B383" s="606"/>
      <c r="C383" s="609" t="s">
        <v>524</v>
      </c>
      <c r="D383" s="590">
        <v>0</v>
      </c>
      <c r="E383" s="608">
        <f t="shared" si="20"/>
        <v>0</v>
      </c>
      <c r="F383" s="608">
        <f>IF(SUM($D$24:$D$26)=0,0,D383/SUM($D$24:D$26)*100)</f>
        <v>0</v>
      </c>
      <c r="G383" s="591">
        <f t="shared" si="21"/>
        <v>0</v>
      </c>
    </row>
    <row r="384" spans="2:7" x14ac:dyDescent="0.2">
      <c r="B384" s="606"/>
      <c r="C384" s="609" t="s">
        <v>525</v>
      </c>
      <c r="D384" s="590">
        <v>1</v>
      </c>
      <c r="E384" s="608">
        <f t="shared" si="20"/>
        <v>0.34210604297961694</v>
      </c>
      <c r="F384" s="608">
        <f>IF(SUM($D$24:$D$26)=0,0,D384/SUM($D$24:D$26)*100)</f>
        <v>0.47696427577639439</v>
      </c>
      <c r="G384" s="591">
        <f t="shared" si="21"/>
        <v>3.8803799916432133</v>
      </c>
    </row>
    <row r="385" spans="2:7" x14ac:dyDescent="0.2">
      <c r="B385" s="606"/>
      <c r="C385" s="609" t="s">
        <v>526</v>
      </c>
      <c r="D385" s="590">
        <v>5.2502659999999999</v>
      </c>
      <c r="E385" s="608">
        <f t="shared" si="20"/>
        <v>1.7961477258504215</v>
      </c>
      <c r="F385" s="608">
        <f>IF(SUM($D$24:$D$26)=0,0,D385/SUM($D$24:D$26)*100)</f>
        <v>2.5041893203234267</v>
      </c>
      <c r="G385" s="591">
        <f t="shared" si="21"/>
        <v>20.373027137204648</v>
      </c>
    </row>
    <row r="386" spans="2:7" x14ac:dyDescent="0.2">
      <c r="B386" s="606"/>
      <c r="C386" s="609" t="s">
        <v>527</v>
      </c>
      <c r="D386" s="590">
        <v>3.5981519999999998</v>
      </c>
      <c r="E386" s="608">
        <f t="shared" si="20"/>
        <v>1.2309495427591945</v>
      </c>
      <c r="F386" s="608">
        <f>IF(SUM($D$24:$D$26)=0,0,D386/SUM($D$24:D$26)*100)</f>
        <v>1.7161899628133848</v>
      </c>
      <c r="G386" s="591">
        <f t="shared" si="21"/>
        <v>13.962197027691012</v>
      </c>
    </row>
    <row r="387" spans="2:7" x14ac:dyDescent="0.2">
      <c r="B387" s="606"/>
      <c r="C387" s="609" t="s">
        <v>528</v>
      </c>
      <c r="D387" s="590">
        <v>0</v>
      </c>
      <c r="E387" s="608">
        <f t="shared" si="20"/>
        <v>0</v>
      </c>
      <c r="F387" s="608">
        <f>IF(SUM($D$24:$D$26)=0,0,D387/SUM($D$24:D$26)*100)</f>
        <v>0</v>
      </c>
      <c r="G387" s="591">
        <f t="shared" si="21"/>
        <v>0</v>
      </c>
    </row>
    <row r="388" spans="2:7" x14ac:dyDescent="0.2">
      <c r="B388" s="606"/>
      <c r="C388" s="610" t="s">
        <v>529</v>
      </c>
      <c r="D388" s="590">
        <v>0</v>
      </c>
      <c r="E388" s="608">
        <f t="shared" si="20"/>
        <v>0</v>
      </c>
      <c r="F388" s="608">
        <f>IF(SUM($D$24:$D$26)=0,0,D388/SUM($D$24:D$26)*100)</f>
        <v>0</v>
      </c>
      <c r="G388" s="591">
        <f t="shared" si="21"/>
        <v>0</v>
      </c>
    </row>
    <row r="389" spans="2:7" x14ac:dyDescent="0.2">
      <c r="B389" s="606"/>
      <c r="C389" s="610" t="s">
        <v>530</v>
      </c>
      <c r="D389" s="590">
        <v>0</v>
      </c>
      <c r="E389" s="608">
        <f t="shared" si="20"/>
        <v>0</v>
      </c>
      <c r="F389" s="608">
        <f>IF(SUM($D$24:$D$26)=0,0,D389/SUM($D$24:D$26)*100)</f>
        <v>0</v>
      </c>
      <c r="G389" s="591">
        <f t="shared" si="21"/>
        <v>0</v>
      </c>
    </row>
    <row r="390" spans="2:7" x14ac:dyDescent="0.2">
      <c r="B390" s="606"/>
      <c r="C390" s="610" t="s">
        <v>531</v>
      </c>
      <c r="D390" s="590">
        <v>0</v>
      </c>
      <c r="E390" s="608">
        <f t="shared" si="20"/>
        <v>0</v>
      </c>
      <c r="F390" s="608">
        <f>IF(SUM($D$24:$D$26)=0,0,D390/SUM($D$24:D$26)*100)</f>
        <v>0</v>
      </c>
      <c r="G390" s="591">
        <f t="shared" si="21"/>
        <v>0</v>
      </c>
    </row>
    <row r="391" spans="2:7" x14ac:dyDescent="0.2">
      <c r="B391" s="606"/>
      <c r="C391" s="610" t="s">
        <v>532</v>
      </c>
      <c r="D391" s="590">
        <v>0</v>
      </c>
      <c r="E391" s="608">
        <f t="shared" si="20"/>
        <v>0</v>
      </c>
      <c r="F391" s="608">
        <f>IF(SUM($D$24:$D$26)=0,0,D391/SUM($D$24:D$26)*100)</f>
        <v>0</v>
      </c>
      <c r="G391" s="591">
        <f t="shared" si="21"/>
        <v>0</v>
      </c>
    </row>
    <row r="392" spans="2:7" x14ac:dyDescent="0.2">
      <c r="B392" s="606"/>
      <c r="C392" s="610" t="s">
        <v>533</v>
      </c>
      <c r="D392" s="590">
        <v>3.2394910000000001</v>
      </c>
      <c r="E392" s="608">
        <f t="shared" si="20"/>
        <v>1.1082494472780822</v>
      </c>
      <c r="F392" s="608">
        <f>IF(SUM($D$24:$D$26)=0,0,D392/SUM($D$24:D$26)*100)</f>
        <v>1.5451214786991476</v>
      </c>
      <c r="G392" s="591">
        <f t="shared" si="21"/>
        <v>12.570456059508267</v>
      </c>
    </row>
    <row r="393" spans="2:7" x14ac:dyDescent="0.2">
      <c r="B393" s="606"/>
      <c r="C393" s="610" t="s">
        <v>534</v>
      </c>
      <c r="D393" s="590">
        <v>1</v>
      </c>
      <c r="E393" s="608">
        <f t="shared" si="20"/>
        <v>0.34210604297961694</v>
      </c>
      <c r="F393" s="608">
        <f>IF(SUM($D$24:$D$26)=0,0,D393/SUM($D$24:D$26)*100)</f>
        <v>0.47696427577639439</v>
      </c>
      <c r="G393" s="591">
        <f t="shared" si="21"/>
        <v>3.8803799916432133</v>
      </c>
    </row>
    <row r="394" spans="2:7" x14ac:dyDescent="0.2">
      <c r="B394" s="606"/>
      <c r="C394" s="610" t="s">
        <v>535</v>
      </c>
      <c r="D394" s="590">
        <v>12.232037999999999</v>
      </c>
      <c r="E394" s="608">
        <f t="shared" si="20"/>
        <v>4.184654117756307</v>
      </c>
      <c r="F394" s="608">
        <f>IF(SUM($D$24:$D$26)=0,0,D394/SUM($D$24:D$26)*100)</f>
        <v>5.8342451459393354</v>
      </c>
      <c r="G394" s="591">
        <f t="shared" si="21"/>
        <v>47.464955512219461</v>
      </c>
    </row>
    <row r="395" spans="2:7" x14ac:dyDescent="0.2">
      <c r="B395" s="606"/>
      <c r="C395" s="610" t="s">
        <v>536</v>
      </c>
      <c r="D395" s="590">
        <v>0</v>
      </c>
      <c r="E395" s="608">
        <f t="shared" si="20"/>
        <v>0</v>
      </c>
      <c r="F395" s="608">
        <f>IF(SUM($D$24:$D$26)=0,0,D395/SUM($D$24:D$26)*100)</f>
        <v>0</v>
      </c>
      <c r="G395" s="591">
        <f t="shared" si="21"/>
        <v>0</v>
      </c>
    </row>
    <row r="396" spans="2:7" x14ac:dyDescent="0.2">
      <c r="B396" s="606"/>
      <c r="C396" s="610" t="s">
        <v>537</v>
      </c>
      <c r="D396" s="590">
        <v>0</v>
      </c>
      <c r="E396" s="608">
        <f t="shared" si="20"/>
        <v>0</v>
      </c>
      <c r="F396" s="608">
        <f>IF(SUM($D$24:$D$26)=0,0,D396/SUM($D$24:D$26)*100)</f>
        <v>0</v>
      </c>
      <c r="G396" s="591">
        <f t="shared" si="21"/>
        <v>0</v>
      </c>
    </row>
    <row r="397" spans="2:7" x14ac:dyDescent="0.2">
      <c r="B397" s="606"/>
      <c r="C397" s="610" t="s">
        <v>538</v>
      </c>
      <c r="D397" s="590">
        <v>1.3759049999999999</v>
      </c>
      <c r="E397" s="608">
        <f t="shared" si="20"/>
        <v>0.47070541506586977</v>
      </c>
      <c r="F397" s="608">
        <f>IF(SUM($D$24:$D$26)=0,0,D397/SUM($D$24:D$26)*100)</f>
        <v>0.65625753186211988</v>
      </c>
      <c r="G397" s="591">
        <f t="shared" si="21"/>
        <v>5.3390342324018558</v>
      </c>
    </row>
    <row r="398" spans="2:7" x14ac:dyDescent="0.2">
      <c r="B398" s="606"/>
      <c r="C398" s="610" t="s">
        <v>539</v>
      </c>
      <c r="D398" s="590">
        <v>3</v>
      </c>
      <c r="E398" s="608">
        <f t="shared" si="20"/>
        <v>1.0263181289388508</v>
      </c>
      <c r="F398" s="608">
        <f>IF(SUM($D$24:$D$26)=0,0,D398/SUM($D$24:D$26)*100)</f>
        <v>1.4308928273291832</v>
      </c>
      <c r="G398" s="591">
        <f t="shared" si="21"/>
        <v>11.64113997492964</v>
      </c>
    </row>
    <row r="399" spans="2:7" x14ac:dyDescent="0.2">
      <c r="B399" s="606"/>
      <c r="C399" s="610" t="s">
        <v>540</v>
      </c>
      <c r="D399" s="590">
        <v>0</v>
      </c>
      <c r="E399" s="608">
        <f t="shared" si="20"/>
        <v>0</v>
      </c>
      <c r="F399" s="608">
        <f>IF(SUM($D$24:$D$26)=0,0,D399/SUM($D$24:D$26)*100)</f>
        <v>0</v>
      </c>
      <c r="G399" s="591">
        <f t="shared" si="21"/>
        <v>0</v>
      </c>
    </row>
    <row r="400" spans="2:7" x14ac:dyDescent="0.2">
      <c r="B400" s="606"/>
      <c r="C400" s="610" t="s">
        <v>541</v>
      </c>
      <c r="D400" s="590">
        <v>0</v>
      </c>
      <c r="E400" s="608">
        <f t="shared" si="20"/>
        <v>0</v>
      </c>
      <c r="F400" s="608">
        <f>IF(SUM($D$24:$D$26)=0,0,D400/SUM($D$24:D$26)*100)</f>
        <v>0</v>
      </c>
      <c r="G400" s="591">
        <f t="shared" si="21"/>
        <v>0</v>
      </c>
    </row>
    <row r="401" spans="2:7" x14ac:dyDescent="0.2">
      <c r="B401" s="606"/>
      <c r="C401" s="610" t="s">
        <v>542</v>
      </c>
      <c r="D401" s="590">
        <v>0</v>
      </c>
      <c r="E401" s="608">
        <f t="shared" si="20"/>
        <v>0</v>
      </c>
      <c r="F401" s="608">
        <f>IF(SUM($D$24:$D$26)=0,0,D401/SUM($D$24:D$26)*100)</f>
        <v>0</v>
      </c>
      <c r="G401" s="591">
        <f t="shared" si="21"/>
        <v>0</v>
      </c>
    </row>
    <row r="402" spans="2:7" x14ac:dyDescent="0.2">
      <c r="B402" s="606"/>
      <c r="C402" s="610" t="s">
        <v>543</v>
      </c>
      <c r="D402" s="590">
        <v>0</v>
      </c>
      <c r="E402" s="608">
        <f t="shared" si="20"/>
        <v>0</v>
      </c>
      <c r="F402" s="608">
        <f>IF(SUM($D$24:$D$26)=0,0,D402/SUM($D$24:D$26)*100)</f>
        <v>0</v>
      </c>
      <c r="G402" s="591">
        <f t="shared" si="21"/>
        <v>0</v>
      </c>
    </row>
    <row r="403" spans="2:7" x14ac:dyDescent="0.2">
      <c r="B403" s="606"/>
      <c r="C403" s="610" t="s">
        <v>544</v>
      </c>
      <c r="D403" s="590">
        <v>1</v>
      </c>
      <c r="E403" s="608">
        <f t="shared" si="20"/>
        <v>0.34210604297961694</v>
      </c>
      <c r="F403" s="608">
        <f>IF(SUM($D$24:$D$26)=0,0,D403/SUM($D$24:D$26)*100)</f>
        <v>0.47696427577639439</v>
      </c>
      <c r="G403" s="591">
        <f t="shared" si="21"/>
        <v>3.8803799916432133</v>
      </c>
    </row>
    <row r="404" spans="2:7" x14ac:dyDescent="0.2">
      <c r="B404" s="606"/>
      <c r="C404" s="610" t="s">
        <v>545</v>
      </c>
      <c r="D404" s="590">
        <v>15.827116999999999</v>
      </c>
      <c r="E404" s="608">
        <f t="shared" si="20"/>
        <v>5.4145523686454258</v>
      </c>
      <c r="F404" s="608">
        <f>IF(SUM($D$24:$D$26)=0,0,D404/SUM($D$24:D$26)*100)</f>
        <v>7.5489693975332592</v>
      </c>
      <c r="G404" s="591">
        <f t="shared" si="21"/>
        <v>61.415228132196162</v>
      </c>
    </row>
    <row r="405" spans="2:7" x14ac:dyDescent="0.2">
      <c r="B405" s="606"/>
      <c r="C405" s="610" t="s">
        <v>546</v>
      </c>
      <c r="D405" s="590">
        <v>6.3373600000000003</v>
      </c>
      <c r="E405" s="608">
        <f t="shared" si="20"/>
        <v>2.1680491525373049</v>
      </c>
      <c r="F405" s="608">
        <f>IF(SUM($D$24:$D$26)=0,0,D405/SUM($D$24:D$26)*100)</f>
        <v>3.0226943227342908</v>
      </c>
      <c r="G405" s="591">
        <f t="shared" si="21"/>
        <v>24.591364943840034</v>
      </c>
    </row>
    <row r="406" spans="2:7" x14ac:dyDescent="0.2">
      <c r="B406" s="606"/>
      <c r="C406" s="610" t="s">
        <v>547</v>
      </c>
      <c r="D406" s="590">
        <v>2.3454030000000001</v>
      </c>
      <c r="E406" s="608">
        <f t="shared" si="20"/>
        <v>0.80237653952252241</v>
      </c>
      <c r="F406" s="608">
        <f>IF(SUM($D$24:$D$26)=0,0,D406/SUM($D$24:D$26)*100)</f>
        <v>1.1186734432987828</v>
      </c>
      <c r="G406" s="591">
        <f t="shared" si="21"/>
        <v>9.1010548735399688</v>
      </c>
    </row>
    <row r="407" spans="2:7" x14ac:dyDescent="0.2">
      <c r="B407" s="611"/>
      <c r="C407" s="612" t="s">
        <v>548</v>
      </c>
      <c r="D407" s="613">
        <v>0</v>
      </c>
      <c r="E407" s="614">
        <f t="shared" si="20"/>
        <v>0</v>
      </c>
      <c r="F407" s="614">
        <f>IF(SUM($D$24:$D$26)=0,0,D407/SUM($D$24:D$26)*100)</f>
        <v>0</v>
      </c>
      <c r="G407" s="594">
        <f t="shared" si="21"/>
        <v>0</v>
      </c>
    </row>
    <row r="408" spans="2:7" x14ac:dyDescent="0.2">
      <c r="D408" s="597"/>
      <c r="E408" s="598"/>
      <c r="F408" s="598"/>
      <c r="G408" s="598"/>
    </row>
    <row r="409" spans="2:7" x14ac:dyDescent="0.2">
      <c r="B409" s="603" t="s">
        <v>504</v>
      </c>
      <c r="C409" s="604" t="s">
        <v>518</v>
      </c>
      <c r="D409" s="588">
        <v>0</v>
      </c>
      <c r="E409" s="605">
        <f>IF($C$7=0,0,D409/$C$7*100)</f>
        <v>0</v>
      </c>
      <c r="F409" s="605">
        <f>IF(SUM($D$29:$D$31)=0,0,D409/SUM($D$29:D$31)*100)</f>
        <v>0</v>
      </c>
      <c r="G409" s="589">
        <f>IF($D$31=0,0,D409/$D$31*100)</f>
        <v>0</v>
      </c>
    </row>
    <row r="410" spans="2:7" x14ac:dyDescent="0.2">
      <c r="B410" s="606"/>
      <c r="C410" s="607" t="s">
        <v>752</v>
      </c>
      <c r="D410" s="590">
        <v>0</v>
      </c>
      <c r="E410" s="608">
        <f t="shared" ref="E410:E440" si="22">IF($C$7=0,0,D410/$C$7*100)</f>
        <v>0</v>
      </c>
      <c r="F410" s="608">
        <f>IF(SUM($D$29:$D$31)=0,0,D410/SUM($D$29:D$31)*100)</f>
        <v>0</v>
      </c>
      <c r="G410" s="591">
        <f t="shared" ref="G410:G440" si="23">IF($D$31=0,0,D410/$D$31*100)</f>
        <v>0</v>
      </c>
    </row>
    <row r="411" spans="2:7" x14ac:dyDescent="0.2">
      <c r="B411" s="606"/>
      <c r="C411" s="609" t="s">
        <v>519</v>
      </c>
      <c r="D411" s="590">
        <v>0</v>
      </c>
      <c r="E411" s="608">
        <f t="shared" si="22"/>
        <v>0</v>
      </c>
      <c r="F411" s="608">
        <f>IF(SUM($D$29:$D$31)=0,0,D411/SUM($D$29:D$31)*100)</f>
        <v>0</v>
      </c>
      <c r="G411" s="591">
        <f t="shared" si="23"/>
        <v>0</v>
      </c>
    </row>
    <row r="412" spans="2:7" x14ac:dyDescent="0.2">
      <c r="B412" s="606"/>
      <c r="C412" s="609" t="s">
        <v>520</v>
      </c>
      <c r="D412" s="590">
        <v>1.127575</v>
      </c>
      <c r="E412" s="608">
        <f t="shared" si="22"/>
        <v>0.1514582937648275</v>
      </c>
      <c r="F412" s="608">
        <f>IF(SUM($D$29:$D$31)=0,0,D412/SUM($D$29:D$31)*100)</f>
        <v>0.3876916344457324</v>
      </c>
      <c r="G412" s="591">
        <f t="shared" si="23"/>
        <v>3.089743050492908</v>
      </c>
    </row>
    <row r="413" spans="2:7" x14ac:dyDescent="0.2">
      <c r="B413" s="606"/>
      <c r="C413" s="609" t="s">
        <v>521</v>
      </c>
      <c r="D413" s="590">
        <v>21.057953999999999</v>
      </c>
      <c r="E413" s="608">
        <f t="shared" si="22"/>
        <v>2.8285495714415663</v>
      </c>
      <c r="F413" s="608">
        <f>IF(SUM($D$29:$D$31)=0,0,D413/SUM($D$29:D$31)*100)</f>
        <v>7.240310049746622</v>
      </c>
      <c r="G413" s="591">
        <f t="shared" si="23"/>
        <v>57.702296547102705</v>
      </c>
    </row>
    <row r="414" spans="2:7" x14ac:dyDescent="0.2">
      <c r="B414" s="606"/>
      <c r="C414" s="609" t="s">
        <v>522</v>
      </c>
      <c r="D414" s="590">
        <v>0</v>
      </c>
      <c r="E414" s="608">
        <f t="shared" si="22"/>
        <v>0</v>
      </c>
      <c r="F414" s="608">
        <f>IF(SUM($D$29:$D$31)=0,0,D414/SUM($D$29:D$31)*100)</f>
        <v>0</v>
      </c>
      <c r="G414" s="591">
        <f t="shared" si="23"/>
        <v>0</v>
      </c>
    </row>
    <row r="415" spans="2:7" x14ac:dyDescent="0.2">
      <c r="B415" s="606"/>
      <c r="C415" s="609" t="s">
        <v>523</v>
      </c>
      <c r="D415" s="590">
        <v>0</v>
      </c>
      <c r="E415" s="608">
        <f t="shared" si="22"/>
        <v>0</v>
      </c>
      <c r="F415" s="608">
        <f>IF(SUM($D$29:$D$31)=0,0,D415/SUM($D$29:D$31)*100)</f>
        <v>0</v>
      </c>
      <c r="G415" s="591">
        <f t="shared" si="23"/>
        <v>0</v>
      </c>
    </row>
    <row r="416" spans="2:7" x14ac:dyDescent="0.2">
      <c r="B416" s="606"/>
      <c r="C416" s="609" t="s">
        <v>524</v>
      </c>
      <c r="D416" s="590">
        <v>0</v>
      </c>
      <c r="E416" s="608">
        <f t="shared" si="22"/>
        <v>0</v>
      </c>
      <c r="F416" s="608">
        <f>IF(SUM($D$29:$D$31)=0,0,D416/SUM($D$29:D$31)*100)</f>
        <v>0</v>
      </c>
      <c r="G416" s="591">
        <f t="shared" si="23"/>
        <v>0</v>
      </c>
    </row>
    <row r="417" spans="2:7" x14ac:dyDescent="0.2">
      <c r="B417" s="606"/>
      <c r="C417" s="609" t="s">
        <v>525</v>
      </c>
      <c r="D417" s="590">
        <v>2.9110960000000001</v>
      </c>
      <c r="E417" s="608">
        <f t="shared" si="22"/>
        <v>0.39102466190330071</v>
      </c>
      <c r="F417" s="608">
        <f>IF(SUM($D$29:$D$31)=0,0,D417/SUM($D$29:D$31)*100)</f>
        <v>1.0009157406544433</v>
      </c>
      <c r="G417" s="591">
        <f t="shared" si="23"/>
        <v>7.9768872450326613</v>
      </c>
    </row>
    <row r="418" spans="2:7" x14ac:dyDescent="0.2">
      <c r="B418" s="606"/>
      <c r="C418" s="609" t="s">
        <v>526</v>
      </c>
      <c r="D418" s="590">
        <v>4.1591829999999996</v>
      </c>
      <c r="E418" s="608">
        <f t="shared" si="22"/>
        <v>0.55867038612569142</v>
      </c>
      <c r="F418" s="608">
        <f>IF(SUM($D$29:$D$31)=0,0,D418/SUM($D$29:D$31)*100)</f>
        <v>1.4300427512395224</v>
      </c>
      <c r="G418" s="591">
        <f t="shared" si="23"/>
        <v>11.39685322038733</v>
      </c>
    </row>
    <row r="419" spans="2:7" x14ac:dyDescent="0.2">
      <c r="B419" s="606"/>
      <c r="C419" s="609" t="s">
        <v>527</v>
      </c>
      <c r="D419" s="590">
        <v>0</v>
      </c>
      <c r="E419" s="608">
        <f t="shared" si="22"/>
        <v>0</v>
      </c>
      <c r="F419" s="608">
        <f>IF(SUM($D$29:$D$31)=0,0,D419/SUM($D$29:D$31)*100)</f>
        <v>0</v>
      </c>
      <c r="G419" s="591">
        <f t="shared" si="23"/>
        <v>0</v>
      </c>
    </row>
    <row r="420" spans="2:7" x14ac:dyDescent="0.2">
      <c r="B420" s="606"/>
      <c r="C420" s="609" t="s">
        <v>528</v>
      </c>
      <c r="D420" s="590">
        <v>0</v>
      </c>
      <c r="E420" s="608">
        <f t="shared" si="22"/>
        <v>0</v>
      </c>
      <c r="F420" s="608">
        <f>IF(SUM($D$29:$D$31)=0,0,D420/SUM($D$29:D$31)*100)</f>
        <v>0</v>
      </c>
      <c r="G420" s="591">
        <f t="shared" si="23"/>
        <v>0</v>
      </c>
    </row>
    <row r="421" spans="2:7" x14ac:dyDescent="0.2">
      <c r="B421" s="606"/>
      <c r="C421" s="610" t="s">
        <v>529</v>
      </c>
      <c r="D421" s="590">
        <v>0</v>
      </c>
      <c r="E421" s="608">
        <f t="shared" si="22"/>
        <v>0</v>
      </c>
      <c r="F421" s="608">
        <f>IF(SUM($D$29:$D$31)=0,0,D421/SUM($D$29:D$31)*100)</f>
        <v>0</v>
      </c>
      <c r="G421" s="591">
        <f t="shared" si="23"/>
        <v>0</v>
      </c>
    </row>
    <row r="422" spans="2:7" x14ac:dyDescent="0.2">
      <c r="B422" s="606"/>
      <c r="C422" s="610" t="s">
        <v>530</v>
      </c>
      <c r="D422" s="590">
        <v>0</v>
      </c>
      <c r="E422" s="608">
        <f t="shared" si="22"/>
        <v>0</v>
      </c>
      <c r="F422" s="608">
        <f>IF(SUM($D$29:$D$31)=0,0,D422/SUM($D$29:D$31)*100)</f>
        <v>0</v>
      </c>
      <c r="G422" s="591">
        <f t="shared" si="23"/>
        <v>0</v>
      </c>
    </row>
    <row r="423" spans="2:7" x14ac:dyDescent="0.2">
      <c r="B423" s="606"/>
      <c r="C423" s="610" t="s">
        <v>531</v>
      </c>
      <c r="D423" s="590">
        <v>0</v>
      </c>
      <c r="E423" s="608">
        <f t="shared" si="22"/>
        <v>0</v>
      </c>
      <c r="F423" s="608">
        <f>IF(SUM($D$29:$D$31)=0,0,D423/SUM($D$29:D$31)*100)</f>
        <v>0</v>
      </c>
      <c r="G423" s="591">
        <f t="shared" si="23"/>
        <v>0</v>
      </c>
    </row>
    <row r="424" spans="2:7" x14ac:dyDescent="0.2">
      <c r="B424" s="606"/>
      <c r="C424" s="610" t="s">
        <v>532</v>
      </c>
      <c r="D424" s="590">
        <v>0</v>
      </c>
      <c r="E424" s="608">
        <f t="shared" si="22"/>
        <v>0</v>
      </c>
      <c r="F424" s="608">
        <f>IF(SUM($D$29:$D$31)=0,0,D424/SUM($D$29:D$31)*100)</f>
        <v>0</v>
      </c>
      <c r="G424" s="591">
        <f t="shared" si="23"/>
        <v>0</v>
      </c>
    </row>
    <row r="425" spans="2:7" x14ac:dyDescent="0.2">
      <c r="B425" s="606"/>
      <c r="C425" s="610" t="s">
        <v>533</v>
      </c>
      <c r="D425" s="590">
        <v>29.913892000000001</v>
      </c>
      <c r="E425" s="608">
        <f t="shared" si="22"/>
        <v>4.0180981683571586</v>
      </c>
      <c r="F425" s="608">
        <f>IF(SUM($D$29:$D$31)=0,0,D425/SUM($D$29:D$31)*100)</f>
        <v>10.285227751691124</v>
      </c>
      <c r="G425" s="591">
        <f t="shared" si="23"/>
        <v>81.969039682677774</v>
      </c>
    </row>
    <row r="426" spans="2:7" x14ac:dyDescent="0.2">
      <c r="B426" s="606"/>
      <c r="C426" s="610" t="s">
        <v>534</v>
      </c>
      <c r="D426" s="590">
        <v>0</v>
      </c>
      <c r="E426" s="608">
        <f t="shared" si="22"/>
        <v>0</v>
      </c>
      <c r="F426" s="608">
        <f>IF(SUM($D$29:$D$31)=0,0,D426/SUM($D$29:D$31)*100)</f>
        <v>0</v>
      </c>
      <c r="G426" s="591">
        <f t="shared" si="23"/>
        <v>0</v>
      </c>
    </row>
    <row r="427" spans="2:7" x14ac:dyDescent="0.2">
      <c r="B427" s="606"/>
      <c r="C427" s="610" t="s">
        <v>535</v>
      </c>
      <c r="D427" s="590">
        <v>1.488907</v>
      </c>
      <c r="E427" s="608">
        <f t="shared" si="22"/>
        <v>0.19999318341973529</v>
      </c>
      <c r="F427" s="608">
        <f>IF(SUM($D$29:$D$31)=0,0,D427/SUM($D$29:D$31)*100)</f>
        <v>0.51192762199205555</v>
      </c>
      <c r="G427" s="591">
        <f t="shared" si="23"/>
        <v>4.0798528311467033</v>
      </c>
    </row>
    <row r="428" spans="2:7" x14ac:dyDescent="0.2">
      <c r="B428" s="606"/>
      <c r="C428" s="610" t="s">
        <v>536</v>
      </c>
      <c r="D428" s="590">
        <v>0</v>
      </c>
      <c r="E428" s="608">
        <f t="shared" si="22"/>
        <v>0</v>
      </c>
      <c r="F428" s="608">
        <f>IF(SUM($D$29:$D$31)=0,0,D428/SUM($D$29:D$31)*100)</f>
        <v>0</v>
      </c>
      <c r="G428" s="591">
        <f t="shared" si="23"/>
        <v>0</v>
      </c>
    </row>
    <row r="429" spans="2:7" x14ac:dyDescent="0.2">
      <c r="B429" s="606"/>
      <c r="C429" s="610" t="s">
        <v>537</v>
      </c>
      <c r="D429" s="590">
        <v>0</v>
      </c>
      <c r="E429" s="608">
        <f t="shared" si="22"/>
        <v>0</v>
      </c>
      <c r="F429" s="608">
        <f>IF(SUM($D$29:$D$31)=0,0,D429/SUM($D$29:D$31)*100)</f>
        <v>0</v>
      </c>
      <c r="G429" s="591">
        <f t="shared" si="23"/>
        <v>0</v>
      </c>
    </row>
    <row r="430" spans="2:7" x14ac:dyDescent="0.2">
      <c r="B430" s="606"/>
      <c r="C430" s="610" t="s">
        <v>538</v>
      </c>
      <c r="D430" s="590">
        <v>0</v>
      </c>
      <c r="E430" s="608">
        <f t="shared" si="22"/>
        <v>0</v>
      </c>
      <c r="F430" s="608">
        <f>IF(SUM($D$29:$D$31)=0,0,D430/SUM($D$29:D$31)*100)</f>
        <v>0</v>
      </c>
      <c r="G430" s="591">
        <f t="shared" si="23"/>
        <v>0</v>
      </c>
    </row>
    <row r="431" spans="2:7" x14ac:dyDescent="0.2">
      <c r="B431" s="606"/>
      <c r="C431" s="610" t="s">
        <v>539</v>
      </c>
      <c r="D431" s="590">
        <v>3.058541</v>
      </c>
      <c r="E431" s="608">
        <f t="shared" si="22"/>
        <v>0.41082979071881626</v>
      </c>
      <c r="F431" s="608">
        <f>IF(SUM($D$29:$D$31)=0,0,D431/SUM($D$29:D$31)*100)</f>
        <v>1.051611430999521</v>
      </c>
      <c r="G431" s="591">
        <f t="shared" si="23"/>
        <v>8.3809110696828402</v>
      </c>
    </row>
    <row r="432" spans="2:7" x14ac:dyDescent="0.2">
      <c r="B432" s="606"/>
      <c r="C432" s="610" t="s">
        <v>540</v>
      </c>
      <c r="D432" s="590">
        <v>5.2935040000000004</v>
      </c>
      <c r="E432" s="608">
        <f t="shared" si="22"/>
        <v>0.71103481708736849</v>
      </c>
      <c r="F432" s="608">
        <f>IF(SUM($D$29:$D$31)=0,0,D432/SUM($D$29:D$31)*100)</f>
        <v>1.8200538480411703</v>
      </c>
      <c r="G432" s="591">
        <f t="shared" si="23"/>
        <v>14.505081432948064</v>
      </c>
    </row>
    <row r="433" spans="2:7" x14ac:dyDescent="0.2">
      <c r="B433" s="606"/>
      <c r="C433" s="610" t="s">
        <v>541</v>
      </c>
      <c r="D433" s="590">
        <v>0</v>
      </c>
      <c r="E433" s="608">
        <f t="shared" si="22"/>
        <v>0</v>
      </c>
      <c r="F433" s="608">
        <f>IF(SUM($D$29:$D$31)=0,0,D433/SUM($D$29:D$31)*100)</f>
        <v>0</v>
      </c>
      <c r="G433" s="591">
        <f t="shared" si="23"/>
        <v>0</v>
      </c>
    </row>
    <row r="434" spans="2:7" x14ac:dyDescent="0.2">
      <c r="B434" s="606"/>
      <c r="C434" s="610" t="s">
        <v>542</v>
      </c>
      <c r="D434" s="590">
        <v>0</v>
      </c>
      <c r="E434" s="608">
        <f t="shared" si="22"/>
        <v>0</v>
      </c>
      <c r="F434" s="608">
        <f>IF(SUM($D$29:$D$31)=0,0,D434/SUM($D$29:D$31)*100)</f>
        <v>0</v>
      </c>
      <c r="G434" s="591">
        <f t="shared" si="23"/>
        <v>0</v>
      </c>
    </row>
    <row r="435" spans="2:7" x14ac:dyDescent="0.2">
      <c r="B435" s="606"/>
      <c r="C435" s="610" t="s">
        <v>543</v>
      </c>
      <c r="D435" s="590">
        <v>0</v>
      </c>
      <c r="E435" s="608">
        <f t="shared" si="22"/>
        <v>0</v>
      </c>
      <c r="F435" s="608">
        <f>IF(SUM($D$29:$D$31)=0,0,D435/SUM($D$29:D$31)*100)</f>
        <v>0</v>
      </c>
      <c r="G435" s="591">
        <f t="shared" si="23"/>
        <v>0</v>
      </c>
    </row>
    <row r="436" spans="2:7" x14ac:dyDescent="0.2">
      <c r="B436" s="606"/>
      <c r="C436" s="610" t="s">
        <v>544</v>
      </c>
      <c r="D436" s="590">
        <v>3.3827250000000002</v>
      </c>
      <c r="E436" s="608">
        <f t="shared" si="22"/>
        <v>0.45437488129448256</v>
      </c>
      <c r="F436" s="608">
        <f>IF(SUM($D$29:$D$31)=0,0,D436/SUM($D$29:D$31)*100)</f>
        <v>1.1630749033371972</v>
      </c>
      <c r="G436" s="591">
        <f t="shared" si="23"/>
        <v>9.2692291514787257</v>
      </c>
    </row>
    <row r="437" spans="2:7" x14ac:dyDescent="0.2">
      <c r="B437" s="606"/>
      <c r="C437" s="610" t="s">
        <v>545</v>
      </c>
      <c r="D437" s="590">
        <v>1</v>
      </c>
      <c r="E437" s="608">
        <f t="shared" si="22"/>
        <v>0.13432214599013592</v>
      </c>
      <c r="F437" s="608">
        <f>IF(SUM($D$29:$D$31)=0,0,D437/SUM($D$29:D$31)*100)</f>
        <v>0.34382780253706619</v>
      </c>
      <c r="G437" s="591">
        <f t="shared" si="23"/>
        <v>2.7401663308364479</v>
      </c>
    </row>
    <row r="438" spans="2:7" x14ac:dyDescent="0.2">
      <c r="B438" s="606"/>
      <c r="C438" s="610" t="s">
        <v>546</v>
      </c>
      <c r="D438" s="590">
        <v>0</v>
      </c>
      <c r="E438" s="608">
        <f t="shared" si="22"/>
        <v>0</v>
      </c>
      <c r="F438" s="608">
        <f>IF(SUM($D$29:$D$31)=0,0,D438/SUM($D$29:D$31)*100)</f>
        <v>0</v>
      </c>
      <c r="G438" s="591">
        <f t="shared" si="23"/>
        <v>0</v>
      </c>
    </row>
    <row r="439" spans="2:7" x14ac:dyDescent="0.2">
      <c r="B439" s="606"/>
      <c r="C439" s="610" t="s">
        <v>547</v>
      </c>
      <c r="D439" s="590">
        <v>0</v>
      </c>
      <c r="E439" s="608">
        <f t="shared" si="22"/>
        <v>0</v>
      </c>
      <c r="F439" s="608">
        <f>IF(SUM($D$29:$D$31)=0,0,D439/SUM($D$29:D$31)*100)</f>
        <v>0</v>
      </c>
      <c r="G439" s="591">
        <f t="shared" si="23"/>
        <v>0</v>
      </c>
    </row>
    <row r="440" spans="2:7" x14ac:dyDescent="0.2">
      <c r="B440" s="611"/>
      <c r="C440" s="612" t="s">
        <v>548</v>
      </c>
      <c r="D440" s="613">
        <v>0</v>
      </c>
      <c r="E440" s="614">
        <f t="shared" si="22"/>
        <v>0</v>
      </c>
      <c r="F440" s="614">
        <f>IF(SUM($D$29:$D$31)=0,0,D440/SUM($D$29:D$31)*100)</f>
        <v>0</v>
      </c>
      <c r="G440" s="594">
        <f t="shared" si="23"/>
        <v>0</v>
      </c>
    </row>
    <row r="441" spans="2:7" x14ac:dyDescent="0.2">
      <c r="D441" s="597"/>
      <c r="F441" s="595"/>
    </row>
    <row r="442" spans="2:7" x14ac:dyDescent="0.2">
      <c r="D442" s="597"/>
      <c r="F442" s="595"/>
    </row>
    <row r="443" spans="2:7" x14ac:dyDescent="0.2">
      <c r="B443" s="583" t="s">
        <v>551</v>
      </c>
      <c r="D443" s="597"/>
    </row>
    <row r="444" spans="2:7" x14ac:dyDescent="0.2">
      <c r="D444" s="597"/>
    </row>
    <row r="445" spans="2:7" ht="25.5" x14ac:dyDescent="0.2">
      <c r="B445" s="599"/>
      <c r="C445" s="600" t="s">
        <v>513</v>
      </c>
      <c r="D445" s="617" t="s">
        <v>514</v>
      </c>
      <c r="E445" s="602" t="s">
        <v>515</v>
      </c>
      <c r="F445" s="618"/>
    </row>
    <row r="446" spans="2:7" x14ac:dyDescent="0.2">
      <c r="B446" s="603" t="s">
        <v>502</v>
      </c>
      <c r="C446" s="604" t="s">
        <v>518</v>
      </c>
      <c r="D446" s="588">
        <v>0</v>
      </c>
      <c r="E446" s="589">
        <f>IF($C$4=0,0,D446/$C$4*100)</f>
        <v>0</v>
      </c>
      <c r="F446" s="619"/>
    </row>
    <row r="447" spans="2:7" x14ac:dyDescent="0.2">
      <c r="B447" s="606"/>
      <c r="C447" s="607" t="s">
        <v>752</v>
      </c>
      <c r="D447" s="590">
        <v>0</v>
      </c>
      <c r="E447" s="591">
        <f t="shared" ref="E447:E476" si="24">IF($C$4=0,0,D447/$C$4*100)</f>
        <v>0</v>
      </c>
      <c r="F447" s="619"/>
    </row>
    <row r="448" spans="2:7" x14ac:dyDescent="0.2">
      <c r="B448" s="606"/>
      <c r="C448" s="609" t="s">
        <v>519</v>
      </c>
      <c r="D448" s="590">
        <v>11.285932000000001</v>
      </c>
      <c r="E448" s="591">
        <f t="shared" si="24"/>
        <v>1.2811025719637625</v>
      </c>
      <c r="F448" s="619"/>
    </row>
    <row r="449" spans="2:6" x14ac:dyDescent="0.2">
      <c r="B449" s="606"/>
      <c r="C449" s="609" t="s">
        <v>520</v>
      </c>
      <c r="D449" s="590">
        <v>20.593662999999999</v>
      </c>
      <c r="E449" s="591">
        <f t="shared" si="24"/>
        <v>2.3376531628451223</v>
      </c>
      <c r="F449" s="619"/>
    </row>
    <row r="450" spans="2:6" x14ac:dyDescent="0.2">
      <c r="B450" s="606"/>
      <c r="C450" s="609" t="s">
        <v>521</v>
      </c>
      <c r="D450" s="590">
        <v>75.703996000000004</v>
      </c>
      <c r="E450" s="591">
        <f t="shared" si="24"/>
        <v>8.5934049561466797</v>
      </c>
      <c r="F450" s="619"/>
    </row>
    <row r="451" spans="2:6" x14ac:dyDescent="0.2">
      <c r="B451" s="606"/>
      <c r="C451" s="609" t="s">
        <v>522</v>
      </c>
      <c r="D451" s="590">
        <v>0</v>
      </c>
      <c r="E451" s="591">
        <f t="shared" si="24"/>
        <v>0</v>
      </c>
      <c r="F451" s="619"/>
    </row>
    <row r="452" spans="2:6" x14ac:dyDescent="0.2">
      <c r="B452" s="606"/>
      <c r="C452" s="609" t="s">
        <v>523</v>
      </c>
      <c r="D452" s="590">
        <v>106.090704</v>
      </c>
      <c r="E452" s="591">
        <f t="shared" si="24"/>
        <v>12.042698268591929</v>
      </c>
      <c r="F452" s="619"/>
    </row>
    <row r="453" spans="2:6" x14ac:dyDescent="0.2">
      <c r="B453" s="606"/>
      <c r="C453" s="609" t="s">
        <v>524</v>
      </c>
      <c r="D453" s="590">
        <v>0</v>
      </c>
      <c r="E453" s="591">
        <f t="shared" si="24"/>
        <v>0</v>
      </c>
      <c r="F453" s="619"/>
    </row>
    <row r="454" spans="2:6" x14ac:dyDescent="0.2">
      <c r="B454" s="606"/>
      <c r="C454" s="609" t="s">
        <v>525</v>
      </c>
      <c r="D454" s="590">
        <v>17.434048000000001</v>
      </c>
      <c r="E454" s="591">
        <f t="shared" si="24"/>
        <v>1.9789950650544139</v>
      </c>
      <c r="F454" s="619"/>
    </row>
    <row r="455" spans="2:6" x14ac:dyDescent="0.2">
      <c r="B455" s="606"/>
      <c r="C455" s="609" t="s">
        <v>526</v>
      </c>
      <c r="D455" s="590">
        <v>74.160128999999998</v>
      </c>
      <c r="E455" s="591">
        <f t="shared" si="24"/>
        <v>8.418155629421161</v>
      </c>
      <c r="F455" s="619"/>
    </row>
    <row r="456" spans="2:6" x14ac:dyDescent="0.2">
      <c r="B456" s="606"/>
      <c r="C456" s="609" t="s">
        <v>527</v>
      </c>
      <c r="D456" s="590">
        <v>73.610521000000006</v>
      </c>
      <c r="E456" s="591">
        <f t="shared" si="24"/>
        <v>8.3557678512233249</v>
      </c>
      <c r="F456" s="619"/>
    </row>
    <row r="457" spans="2:6" x14ac:dyDescent="0.2">
      <c r="B457" s="606"/>
      <c r="C457" s="609" t="s">
        <v>528</v>
      </c>
      <c r="D457" s="590">
        <v>0</v>
      </c>
      <c r="E457" s="591">
        <f t="shared" si="24"/>
        <v>0</v>
      </c>
      <c r="F457" s="619"/>
    </row>
    <row r="458" spans="2:6" x14ac:dyDescent="0.2">
      <c r="B458" s="606"/>
      <c r="C458" s="610" t="s">
        <v>529</v>
      </c>
      <c r="D458" s="590">
        <v>0</v>
      </c>
      <c r="E458" s="591">
        <f t="shared" si="24"/>
        <v>0</v>
      </c>
      <c r="F458" s="619"/>
    </row>
    <row r="459" spans="2:6" x14ac:dyDescent="0.2">
      <c r="B459" s="606"/>
      <c r="C459" s="610" t="s">
        <v>530</v>
      </c>
      <c r="D459" s="590">
        <v>0</v>
      </c>
      <c r="E459" s="591">
        <f t="shared" si="24"/>
        <v>0</v>
      </c>
      <c r="F459" s="619"/>
    </row>
    <row r="460" spans="2:6" x14ac:dyDescent="0.2">
      <c r="B460" s="606"/>
      <c r="C460" s="610" t="s">
        <v>531</v>
      </c>
      <c r="D460" s="590">
        <v>0</v>
      </c>
      <c r="E460" s="591">
        <f t="shared" si="24"/>
        <v>0</v>
      </c>
      <c r="F460" s="619"/>
    </row>
    <row r="461" spans="2:6" x14ac:dyDescent="0.2">
      <c r="B461" s="606"/>
      <c r="C461" s="610" t="s">
        <v>532</v>
      </c>
      <c r="D461" s="590">
        <v>0</v>
      </c>
      <c r="E461" s="591">
        <f t="shared" si="24"/>
        <v>0</v>
      </c>
      <c r="F461" s="619"/>
    </row>
    <row r="462" spans="2:6" x14ac:dyDescent="0.2">
      <c r="B462" s="606"/>
      <c r="C462" s="610" t="s">
        <v>533</v>
      </c>
      <c r="D462" s="590">
        <v>87.256200000000007</v>
      </c>
      <c r="E462" s="591">
        <f t="shared" si="24"/>
        <v>9.9047329223483249</v>
      </c>
      <c r="F462" s="619"/>
    </row>
    <row r="463" spans="2:6" x14ac:dyDescent="0.2">
      <c r="B463" s="606"/>
      <c r="C463" s="610" t="s">
        <v>534</v>
      </c>
      <c r="D463" s="590">
        <v>0</v>
      </c>
      <c r="E463" s="591">
        <f t="shared" si="24"/>
        <v>0</v>
      </c>
      <c r="F463" s="619"/>
    </row>
    <row r="464" spans="2:6" x14ac:dyDescent="0.2">
      <c r="B464" s="606"/>
      <c r="C464" s="610" t="s">
        <v>535</v>
      </c>
      <c r="D464" s="590">
        <v>123.50294599999999</v>
      </c>
      <c r="E464" s="591">
        <f t="shared" si="24"/>
        <v>14.01921806419724</v>
      </c>
      <c r="F464" s="619"/>
    </row>
    <row r="465" spans="2:6" x14ac:dyDescent="0.2">
      <c r="B465" s="606"/>
      <c r="C465" s="610" t="s">
        <v>536</v>
      </c>
      <c r="D465" s="590">
        <v>1.3830180000000001</v>
      </c>
      <c r="E465" s="591">
        <f t="shared" si="24"/>
        <v>0.15699083751985918</v>
      </c>
      <c r="F465" s="619"/>
    </row>
    <row r="466" spans="2:6" x14ac:dyDescent="0.2">
      <c r="B466" s="606"/>
      <c r="C466" s="610" t="s">
        <v>537</v>
      </c>
      <c r="D466" s="590">
        <v>0</v>
      </c>
      <c r="E466" s="591">
        <f t="shared" si="24"/>
        <v>0</v>
      </c>
      <c r="F466" s="619"/>
    </row>
    <row r="467" spans="2:6" x14ac:dyDescent="0.2">
      <c r="B467" s="606"/>
      <c r="C467" s="610" t="s">
        <v>538</v>
      </c>
      <c r="D467" s="590">
        <v>19.354227999999999</v>
      </c>
      <c r="E467" s="591">
        <f t="shared" si="24"/>
        <v>2.1969608951368009</v>
      </c>
      <c r="F467" s="619"/>
    </row>
    <row r="468" spans="2:6" x14ac:dyDescent="0.2">
      <c r="B468" s="606"/>
      <c r="C468" s="610" t="s">
        <v>539</v>
      </c>
      <c r="D468" s="590">
        <v>62.798409999999997</v>
      </c>
      <c r="E468" s="591">
        <f t="shared" si="24"/>
        <v>7.1284502304492765</v>
      </c>
      <c r="F468" s="619"/>
    </row>
    <row r="469" spans="2:6" x14ac:dyDescent="0.2">
      <c r="B469" s="606"/>
      <c r="C469" s="610" t="s">
        <v>540</v>
      </c>
      <c r="D469" s="590">
        <v>0</v>
      </c>
      <c r="E469" s="591">
        <f t="shared" si="24"/>
        <v>0</v>
      </c>
      <c r="F469" s="619"/>
    </row>
    <row r="470" spans="2:6" x14ac:dyDescent="0.2">
      <c r="B470" s="606"/>
      <c r="C470" s="610" t="s">
        <v>541</v>
      </c>
      <c r="D470" s="590">
        <v>0</v>
      </c>
      <c r="E470" s="591">
        <f t="shared" si="24"/>
        <v>0</v>
      </c>
      <c r="F470" s="619"/>
    </row>
    <row r="471" spans="2:6" x14ac:dyDescent="0.2">
      <c r="B471" s="606"/>
      <c r="C471" s="610" t="s">
        <v>542</v>
      </c>
      <c r="D471" s="590">
        <v>0</v>
      </c>
      <c r="E471" s="591">
        <f t="shared" si="24"/>
        <v>0</v>
      </c>
      <c r="F471" s="619"/>
    </row>
    <row r="472" spans="2:6" x14ac:dyDescent="0.2">
      <c r="B472" s="606"/>
      <c r="C472" s="610" t="s">
        <v>543</v>
      </c>
      <c r="D472" s="590">
        <v>0</v>
      </c>
      <c r="E472" s="591">
        <f t="shared" si="24"/>
        <v>0</v>
      </c>
      <c r="F472" s="619"/>
    </row>
    <row r="473" spans="2:6" x14ac:dyDescent="0.2">
      <c r="B473" s="606"/>
      <c r="C473" s="610" t="s">
        <v>544</v>
      </c>
      <c r="D473" s="590">
        <v>100.87956800000001</v>
      </c>
      <c r="E473" s="591">
        <f t="shared" si="24"/>
        <v>11.451165399844097</v>
      </c>
      <c r="F473" s="619"/>
    </row>
    <row r="474" spans="2:6" x14ac:dyDescent="0.2">
      <c r="B474" s="606"/>
      <c r="C474" s="610" t="s">
        <v>545</v>
      </c>
      <c r="D474" s="590">
        <v>138.54961800000001</v>
      </c>
      <c r="E474" s="591">
        <f t="shared" si="24"/>
        <v>15.727214373114851</v>
      </c>
      <c r="F474" s="619"/>
    </row>
    <row r="475" spans="2:6" x14ac:dyDescent="0.2">
      <c r="B475" s="606"/>
      <c r="C475" s="610" t="s">
        <v>546</v>
      </c>
      <c r="D475" s="590">
        <v>0</v>
      </c>
      <c r="E475" s="591">
        <f t="shared" si="24"/>
        <v>0</v>
      </c>
      <c r="F475" s="619"/>
    </row>
    <row r="476" spans="2:6" x14ac:dyDescent="0.2">
      <c r="B476" s="606"/>
      <c r="C476" s="610" t="s">
        <v>547</v>
      </c>
      <c r="D476" s="590">
        <v>3.5365519999999999</v>
      </c>
      <c r="E476" s="591">
        <f t="shared" si="24"/>
        <v>0.40144543340183059</v>
      </c>
      <c r="F476" s="619"/>
    </row>
    <row r="477" spans="2:6" x14ac:dyDescent="0.2">
      <c r="B477" s="611"/>
      <c r="C477" s="612" t="s">
        <v>548</v>
      </c>
      <c r="D477" s="613">
        <v>1.346441</v>
      </c>
      <c r="E477" s="594">
        <f>IF($C$4=0,0,D477/$C$4*100)</f>
        <v>0.15283886418042042</v>
      </c>
      <c r="F477" s="619"/>
    </row>
    <row r="478" spans="2:6" x14ac:dyDescent="0.2">
      <c r="C478" s="580"/>
      <c r="D478" s="590"/>
      <c r="E478" s="620"/>
      <c r="F478" s="619"/>
    </row>
    <row r="479" spans="2:6" x14ac:dyDescent="0.2">
      <c r="B479" s="603" t="s">
        <v>20</v>
      </c>
      <c r="C479" s="604" t="s">
        <v>518</v>
      </c>
      <c r="D479" s="588">
        <v>0</v>
      </c>
      <c r="E479" s="589">
        <f>IF($C$5=0,0,D479/$C$5*100)</f>
        <v>0</v>
      </c>
      <c r="F479" s="619"/>
    </row>
    <row r="480" spans="2:6" x14ac:dyDescent="0.2">
      <c r="B480" s="606"/>
      <c r="C480" s="607" t="s">
        <v>752</v>
      </c>
      <c r="D480" s="590">
        <v>0</v>
      </c>
      <c r="E480" s="591">
        <f t="shared" ref="E480:E510" si="25">IF($C$5=0,0,D480/$C$5*100)</f>
        <v>0</v>
      </c>
      <c r="F480" s="619"/>
    </row>
    <row r="481" spans="2:6" x14ac:dyDescent="0.2">
      <c r="B481" s="606"/>
      <c r="C481" s="609" t="s">
        <v>519</v>
      </c>
      <c r="D481" s="590">
        <v>2</v>
      </c>
      <c r="E481" s="591">
        <f t="shared" si="25"/>
        <v>2.5605064313008183</v>
      </c>
      <c r="F481" s="619"/>
    </row>
    <row r="482" spans="2:6" x14ac:dyDescent="0.2">
      <c r="B482" s="606"/>
      <c r="C482" s="609" t="s">
        <v>520</v>
      </c>
      <c r="D482" s="590">
        <v>0</v>
      </c>
      <c r="E482" s="591">
        <f t="shared" si="25"/>
        <v>0</v>
      </c>
      <c r="F482" s="619"/>
    </row>
    <row r="483" spans="2:6" x14ac:dyDescent="0.2">
      <c r="B483" s="606"/>
      <c r="C483" s="609" t="s">
        <v>521</v>
      </c>
      <c r="D483" s="590">
        <v>4.1870849999999997</v>
      </c>
      <c r="E483" s="591">
        <f t="shared" si="25"/>
        <v>5.3605290354515933</v>
      </c>
      <c r="F483" s="619"/>
    </row>
    <row r="484" spans="2:6" x14ac:dyDescent="0.2">
      <c r="B484" s="606"/>
      <c r="C484" s="609" t="s">
        <v>522</v>
      </c>
      <c r="D484" s="590">
        <v>0</v>
      </c>
      <c r="E484" s="591">
        <f t="shared" si="25"/>
        <v>0</v>
      </c>
      <c r="F484" s="619"/>
    </row>
    <row r="485" spans="2:6" x14ac:dyDescent="0.2">
      <c r="B485" s="606"/>
      <c r="C485" s="609" t="s">
        <v>523</v>
      </c>
      <c r="D485" s="590">
        <v>1</v>
      </c>
      <c r="E485" s="591">
        <f t="shared" si="25"/>
        <v>1.2802532156504092</v>
      </c>
      <c r="F485" s="619"/>
    </row>
    <row r="486" spans="2:6" x14ac:dyDescent="0.2">
      <c r="B486" s="606"/>
      <c r="C486" s="609" t="s">
        <v>524</v>
      </c>
      <c r="D486" s="590">
        <v>0</v>
      </c>
      <c r="E486" s="591">
        <f t="shared" si="25"/>
        <v>0</v>
      </c>
      <c r="F486" s="619"/>
    </row>
    <row r="487" spans="2:6" x14ac:dyDescent="0.2">
      <c r="B487" s="606"/>
      <c r="C487" s="609" t="s">
        <v>525</v>
      </c>
      <c r="D487" s="590">
        <v>1</v>
      </c>
      <c r="E487" s="591">
        <f t="shared" si="25"/>
        <v>1.2802532156504092</v>
      </c>
      <c r="F487" s="619"/>
    </row>
    <row r="488" spans="2:6" x14ac:dyDescent="0.2">
      <c r="B488" s="606"/>
      <c r="C488" s="609" t="s">
        <v>526</v>
      </c>
      <c r="D488" s="590">
        <v>2.439546</v>
      </c>
      <c r="E488" s="591">
        <f t="shared" si="25"/>
        <v>3.1232366112270933</v>
      </c>
      <c r="F488" s="619"/>
    </row>
    <row r="489" spans="2:6" x14ac:dyDescent="0.2">
      <c r="B489" s="606"/>
      <c r="C489" s="609" t="s">
        <v>527</v>
      </c>
      <c r="D489" s="590">
        <v>1</v>
      </c>
      <c r="E489" s="591">
        <f t="shared" si="25"/>
        <v>1.2802532156504092</v>
      </c>
      <c r="F489" s="619"/>
    </row>
    <row r="490" spans="2:6" x14ac:dyDescent="0.2">
      <c r="B490" s="606"/>
      <c r="C490" s="609" t="s">
        <v>528</v>
      </c>
      <c r="D490" s="590">
        <v>0</v>
      </c>
      <c r="E490" s="591">
        <f t="shared" si="25"/>
        <v>0</v>
      </c>
      <c r="F490" s="619"/>
    </row>
    <row r="491" spans="2:6" x14ac:dyDescent="0.2">
      <c r="B491" s="606"/>
      <c r="C491" s="610" t="s">
        <v>529</v>
      </c>
      <c r="D491" s="590">
        <v>0</v>
      </c>
      <c r="E491" s="591">
        <f t="shared" si="25"/>
        <v>0</v>
      </c>
      <c r="F491" s="619"/>
    </row>
    <row r="492" spans="2:6" x14ac:dyDescent="0.2">
      <c r="B492" s="606"/>
      <c r="C492" s="610" t="s">
        <v>530</v>
      </c>
      <c r="D492" s="590">
        <v>0</v>
      </c>
      <c r="E492" s="591">
        <f t="shared" si="25"/>
        <v>0</v>
      </c>
      <c r="F492" s="619"/>
    </row>
    <row r="493" spans="2:6" x14ac:dyDescent="0.2">
      <c r="B493" s="606"/>
      <c r="C493" s="610" t="s">
        <v>531</v>
      </c>
      <c r="D493" s="590">
        <v>0</v>
      </c>
      <c r="E493" s="591">
        <f t="shared" si="25"/>
        <v>0</v>
      </c>
      <c r="F493" s="619"/>
    </row>
    <row r="494" spans="2:6" x14ac:dyDescent="0.2">
      <c r="B494" s="606"/>
      <c r="C494" s="610" t="s">
        <v>532</v>
      </c>
      <c r="D494" s="590">
        <v>0</v>
      </c>
      <c r="E494" s="591">
        <f t="shared" si="25"/>
        <v>0</v>
      </c>
      <c r="F494" s="619"/>
    </row>
    <row r="495" spans="2:6" x14ac:dyDescent="0.2">
      <c r="B495" s="606"/>
      <c r="C495" s="610" t="s">
        <v>533</v>
      </c>
      <c r="D495" s="590">
        <v>2.2188189999999999</v>
      </c>
      <c r="E495" s="591">
        <f t="shared" si="25"/>
        <v>2.8406501596962253</v>
      </c>
      <c r="F495" s="619"/>
    </row>
    <row r="496" spans="2:6" x14ac:dyDescent="0.2">
      <c r="B496" s="606"/>
      <c r="C496" s="610" t="s">
        <v>534</v>
      </c>
      <c r="D496" s="590">
        <v>0</v>
      </c>
      <c r="E496" s="591">
        <f t="shared" si="25"/>
        <v>0</v>
      </c>
      <c r="F496" s="619"/>
    </row>
    <row r="497" spans="2:6" x14ac:dyDescent="0.2">
      <c r="B497" s="606"/>
      <c r="C497" s="610" t="s">
        <v>535</v>
      </c>
      <c r="D497" s="590">
        <v>18.429656999999999</v>
      </c>
      <c r="E497" s="591">
        <f t="shared" si="25"/>
        <v>23.594627637584072</v>
      </c>
      <c r="F497" s="619"/>
    </row>
    <row r="498" spans="2:6" x14ac:dyDescent="0.2">
      <c r="B498" s="606"/>
      <c r="C498" s="610" t="s">
        <v>536</v>
      </c>
      <c r="D498" s="590">
        <v>1</v>
      </c>
      <c r="E498" s="591">
        <f t="shared" si="25"/>
        <v>1.2802532156504092</v>
      </c>
      <c r="F498" s="619"/>
    </row>
    <row r="499" spans="2:6" x14ac:dyDescent="0.2">
      <c r="B499" s="606"/>
      <c r="C499" s="610" t="s">
        <v>537</v>
      </c>
      <c r="D499" s="590">
        <v>1</v>
      </c>
      <c r="E499" s="591">
        <f t="shared" si="25"/>
        <v>1.2802532156504092</v>
      </c>
      <c r="F499" s="619"/>
    </row>
    <row r="500" spans="2:6" x14ac:dyDescent="0.2">
      <c r="B500" s="606"/>
      <c r="C500" s="610" t="s">
        <v>538</v>
      </c>
      <c r="D500" s="590">
        <v>0</v>
      </c>
      <c r="E500" s="591">
        <f t="shared" si="25"/>
        <v>0</v>
      </c>
      <c r="F500" s="619"/>
    </row>
    <row r="501" spans="2:6" x14ac:dyDescent="0.2">
      <c r="B501" s="606"/>
      <c r="C501" s="610" t="s">
        <v>539</v>
      </c>
      <c r="D501" s="590">
        <v>1</v>
      </c>
      <c r="E501" s="591">
        <f t="shared" si="25"/>
        <v>1.2802532156504092</v>
      </c>
      <c r="F501" s="619"/>
    </row>
    <row r="502" spans="2:6" x14ac:dyDescent="0.2">
      <c r="B502" s="606"/>
      <c r="C502" s="610" t="s">
        <v>540</v>
      </c>
      <c r="D502" s="590">
        <v>0</v>
      </c>
      <c r="E502" s="591">
        <f t="shared" si="25"/>
        <v>0</v>
      </c>
      <c r="F502" s="619"/>
    </row>
    <row r="503" spans="2:6" x14ac:dyDescent="0.2">
      <c r="B503" s="606"/>
      <c r="C503" s="610" t="s">
        <v>541</v>
      </c>
      <c r="D503" s="590">
        <v>0</v>
      </c>
      <c r="E503" s="591">
        <f t="shared" si="25"/>
        <v>0</v>
      </c>
      <c r="F503" s="619"/>
    </row>
    <row r="504" spans="2:6" x14ac:dyDescent="0.2">
      <c r="B504" s="606"/>
      <c r="C504" s="610" t="s">
        <v>542</v>
      </c>
      <c r="D504" s="590">
        <v>0</v>
      </c>
      <c r="E504" s="591">
        <f t="shared" si="25"/>
        <v>0</v>
      </c>
      <c r="F504" s="619"/>
    </row>
    <row r="505" spans="2:6" x14ac:dyDescent="0.2">
      <c r="B505" s="606"/>
      <c r="C505" s="610" t="s">
        <v>543</v>
      </c>
      <c r="D505" s="590">
        <v>0</v>
      </c>
      <c r="E505" s="591">
        <f t="shared" si="25"/>
        <v>0</v>
      </c>
      <c r="F505" s="619"/>
    </row>
    <row r="506" spans="2:6" x14ac:dyDescent="0.2">
      <c r="B506" s="606"/>
      <c r="C506" s="610" t="s">
        <v>544</v>
      </c>
      <c r="D506" s="590">
        <v>19.812207000000001</v>
      </c>
      <c r="E506" s="591">
        <f t="shared" si="25"/>
        <v>25.364641720881547</v>
      </c>
      <c r="F506" s="619"/>
    </row>
    <row r="507" spans="2:6" x14ac:dyDescent="0.2">
      <c r="B507" s="606"/>
      <c r="C507" s="610" t="s">
        <v>545</v>
      </c>
      <c r="D507" s="590">
        <v>19.996169999999999</v>
      </c>
      <c r="E507" s="591">
        <f t="shared" si="25"/>
        <v>25.600160943192247</v>
      </c>
      <c r="F507" s="619"/>
    </row>
    <row r="508" spans="2:6" x14ac:dyDescent="0.2">
      <c r="B508" s="606"/>
      <c r="C508" s="610" t="s">
        <v>546</v>
      </c>
      <c r="D508" s="590">
        <v>0</v>
      </c>
      <c r="E508" s="591">
        <f t="shared" si="25"/>
        <v>0</v>
      </c>
      <c r="F508" s="619"/>
    </row>
    <row r="509" spans="2:6" x14ac:dyDescent="0.2">
      <c r="B509" s="606"/>
      <c r="C509" s="610" t="s">
        <v>547</v>
      </c>
      <c r="D509" s="590">
        <v>0</v>
      </c>
      <c r="E509" s="591">
        <f t="shared" si="25"/>
        <v>0</v>
      </c>
      <c r="F509" s="619"/>
    </row>
    <row r="510" spans="2:6" x14ac:dyDescent="0.2">
      <c r="B510" s="611"/>
      <c r="C510" s="612" t="s">
        <v>548</v>
      </c>
      <c r="D510" s="613">
        <v>0</v>
      </c>
      <c r="E510" s="594">
        <f t="shared" si="25"/>
        <v>0</v>
      </c>
      <c r="F510" s="619"/>
    </row>
    <row r="511" spans="2:6" ht="12" customHeight="1" x14ac:dyDescent="0.2"/>
    <row r="512" spans="2:6" ht="12" customHeight="1" x14ac:dyDescent="0.2">
      <c r="B512" s="603" t="s">
        <v>503</v>
      </c>
      <c r="C512" s="604" t="s">
        <v>518</v>
      </c>
      <c r="D512" s="588">
        <v>0</v>
      </c>
      <c r="E512" s="589">
        <f>IF($C$6=0,0,D512/$C$6*100)</f>
        <v>0</v>
      </c>
    </row>
    <row r="513" spans="2:5" ht="12" customHeight="1" x14ac:dyDescent="0.2">
      <c r="B513" s="606"/>
      <c r="C513" s="607" t="s">
        <v>752</v>
      </c>
      <c r="D513" s="590">
        <v>0</v>
      </c>
      <c r="E513" s="591">
        <f t="shared" ref="E513:E543" si="26">IF($C$6=0,0,D513/$C$6*100)</f>
        <v>0</v>
      </c>
    </row>
    <row r="514" spans="2:5" ht="12" customHeight="1" x14ac:dyDescent="0.2">
      <c r="B514" s="606"/>
      <c r="C514" s="609" t="s">
        <v>519</v>
      </c>
      <c r="D514" s="590">
        <v>2</v>
      </c>
      <c r="E514" s="591">
        <f t="shared" si="26"/>
        <v>0.68421208595923388</v>
      </c>
    </row>
    <row r="515" spans="2:5" ht="12" customHeight="1" x14ac:dyDescent="0.2">
      <c r="B515" s="606"/>
      <c r="C515" s="609" t="s">
        <v>520</v>
      </c>
      <c r="D515" s="590">
        <v>3.8310740000000001</v>
      </c>
      <c r="E515" s="591">
        <f t="shared" si="26"/>
        <v>1.310633566502093</v>
      </c>
    </row>
    <row r="516" spans="2:5" ht="12" customHeight="1" x14ac:dyDescent="0.2">
      <c r="B516" s="606"/>
      <c r="C516" s="609" t="s">
        <v>521</v>
      </c>
      <c r="D516" s="590">
        <v>17.443805999999999</v>
      </c>
      <c r="E516" s="591">
        <f t="shared" si="26"/>
        <v>5.9676314451640993</v>
      </c>
    </row>
    <row r="517" spans="2:5" ht="12" customHeight="1" x14ac:dyDescent="0.2">
      <c r="B517" s="606"/>
      <c r="C517" s="609" t="s">
        <v>522</v>
      </c>
      <c r="D517" s="590">
        <v>0</v>
      </c>
      <c r="E517" s="591">
        <f t="shared" si="26"/>
        <v>0</v>
      </c>
    </row>
    <row r="518" spans="2:5" ht="12" customHeight="1" x14ac:dyDescent="0.2">
      <c r="B518" s="606"/>
      <c r="C518" s="609" t="s">
        <v>523</v>
      </c>
      <c r="D518" s="590">
        <v>15.827139000000001</v>
      </c>
      <c r="E518" s="591">
        <f t="shared" si="26"/>
        <v>5.4145598949783711</v>
      </c>
    </row>
    <row r="519" spans="2:5" ht="12" customHeight="1" x14ac:dyDescent="0.2">
      <c r="B519" s="606"/>
      <c r="C519" s="609" t="s">
        <v>524</v>
      </c>
      <c r="D519" s="590">
        <v>0</v>
      </c>
      <c r="E519" s="591">
        <f t="shared" si="26"/>
        <v>0</v>
      </c>
    </row>
    <row r="520" spans="2:5" ht="12" customHeight="1" x14ac:dyDescent="0.2">
      <c r="B520" s="606"/>
      <c r="C520" s="609" t="s">
        <v>525</v>
      </c>
      <c r="D520" s="590">
        <v>8.8419260000000008</v>
      </c>
      <c r="E520" s="591">
        <f t="shared" si="26"/>
        <v>3.0248763161785925</v>
      </c>
    </row>
    <row r="521" spans="2:5" ht="12" customHeight="1" x14ac:dyDescent="0.2">
      <c r="B521" s="606"/>
      <c r="C521" s="609" t="s">
        <v>526</v>
      </c>
      <c r="D521" s="590">
        <v>29.715340000000001</v>
      </c>
      <c r="E521" s="591">
        <f t="shared" si="26"/>
        <v>10.165797383193929</v>
      </c>
    </row>
    <row r="522" spans="2:5" ht="12" customHeight="1" x14ac:dyDescent="0.2">
      <c r="B522" s="606"/>
      <c r="C522" s="609" t="s">
        <v>527</v>
      </c>
      <c r="D522" s="590">
        <v>15.07968</v>
      </c>
      <c r="E522" s="591">
        <f t="shared" si="26"/>
        <v>5.1588496541988693</v>
      </c>
    </row>
    <row r="523" spans="2:5" ht="12" customHeight="1" x14ac:dyDescent="0.2">
      <c r="B523" s="606"/>
      <c r="C523" s="609" t="s">
        <v>528</v>
      </c>
      <c r="D523" s="590">
        <v>0</v>
      </c>
      <c r="E523" s="591">
        <f t="shared" si="26"/>
        <v>0</v>
      </c>
    </row>
    <row r="524" spans="2:5" ht="12" customHeight="1" x14ac:dyDescent="0.2">
      <c r="B524" s="606"/>
      <c r="C524" s="610" t="s">
        <v>529</v>
      </c>
      <c r="D524" s="590">
        <v>0</v>
      </c>
      <c r="E524" s="591">
        <f t="shared" si="26"/>
        <v>0</v>
      </c>
    </row>
    <row r="525" spans="2:5" ht="12" customHeight="1" x14ac:dyDescent="0.2">
      <c r="B525" s="606"/>
      <c r="C525" s="610" t="s">
        <v>530</v>
      </c>
      <c r="D525" s="590">
        <v>0</v>
      </c>
      <c r="E525" s="591">
        <f t="shared" si="26"/>
        <v>0</v>
      </c>
    </row>
    <row r="526" spans="2:5" ht="12" customHeight="1" x14ac:dyDescent="0.2">
      <c r="B526" s="606"/>
      <c r="C526" s="610" t="s">
        <v>531</v>
      </c>
      <c r="D526" s="590">
        <v>0</v>
      </c>
      <c r="E526" s="591">
        <f t="shared" si="26"/>
        <v>0</v>
      </c>
    </row>
    <row r="527" spans="2:5" ht="12" customHeight="1" x14ac:dyDescent="0.2">
      <c r="B527" s="606"/>
      <c r="C527" s="610" t="s">
        <v>532</v>
      </c>
      <c r="D527" s="590">
        <v>0</v>
      </c>
      <c r="E527" s="591">
        <f t="shared" si="26"/>
        <v>0</v>
      </c>
    </row>
    <row r="528" spans="2:5" ht="12" customHeight="1" x14ac:dyDescent="0.2">
      <c r="B528" s="606"/>
      <c r="C528" s="610" t="s">
        <v>533</v>
      </c>
      <c r="D528" s="590">
        <v>5.8752440000000004</v>
      </c>
      <c r="E528" s="591">
        <f t="shared" si="26"/>
        <v>2.0099564763797364</v>
      </c>
    </row>
    <row r="529" spans="2:5" ht="12" customHeight="1" x14ac:dyDescent="0.2">
      <c r="B529" s="606"/>
      <c r="C529" s="610" t="s">
        <v>534</v>
      </c>
      <c r="D529" s="590">
        <v>0</v>
      </c>
      <c r="E529" s="591">
        <f t="shared" si="26"/>
        <v>0</v>
      </c>
    </row>
    <row r="530" spans="2:5" ht="12" customHeight="1" x14ac:dyDescent="0.2">
      <c r="B530" s="606"/>
      <c r="C530" s="610" t="s">
        <v>535</v>
      </c>
      <c r="D530" s="590">
        <v>62.530965000000002</v>
      </c>
      <c r="E530" s="591">
        <f t="shared" si="26"/>
        <v>21.392220999846923</v>
      </c>
    </row>
    <row r="531" spans="2:5" ht="12" customHeight="1" x14ac:dyDescent="0.2">
      <c r="B531" s="606"/>
      <c r="C531" s="610" t="s">
        <v>536</v>
      </c>
      <c r="D531" s="590">
        <v>2</v>
      </c>
      <c r="E531" s="591">
        <f t="shared" si="26"/>
        <v>0.68421208595923388</v>
      </c>
    </row>
    <row r="532" spans="2:5" ht="12" customHeight="1" x14ac:dyDescent="0.2">
      <c r="B532" s="606"/>
      <c r="C532" s="610" t="s">
        <v>537</v>
      </c>
      <c r="D532" s="590">
        <v>0</v>
      </c>
      <c r="E532" s="591">
        <f t="shared" si="26"/>
        <v>0</v>
      </c>
    </row>
    <row r="533" spans="2:5" ht="12" customHeight="1" x14ac:dyDescent="0.2">
      <c r="B533" s="606"/>
      <c r="C533" s="610" t="s">
        <v>538</v>
      </c>
      <c r="D533" s="590">
        <v>2.3759049999999999</v>
      </c>
      <c r="E533" s="591">
        <f t="shared" si="26"/>
        <v>0.81281145804548671</v>
      </c>
    </row>
    <row r="534" spans="2:5" ht="12" customHeight="1" x14ac:dyDescent="0.2">
      <c r="B534" s="606"/>
      <c r="C534" s="610" t="s">
        <v>539</v>
      </c>
      <c r="D534" s="590">
        <v>9.0075400000000005</v>
      </c>
      <c r="E534" s="591">
        <f t="shared" si="26"/>
        <v>3.0815338663806187</v>
      </c>
    </row>
    <row r="535" spans="2:5" ht="12" customHeight="1" x14ac:dyDescent="0.2">
      <c r="B535" s="606"/>
      <c r="C535" s="610" t="s">
        <v>540</v>
      </c>
      <c r="D535" s="590">
        <v>0</v>
      </c>
      <c r="E535" s="591">
        <f t="shared" si="26"/>
        <v>0</v>
      </c>
    </row>
    <row r="536" spans="2:5" ht="12" customHeight="1" x14ac:dyDescent="0.2">
      <c r="B536" s="606"/>
      <c r="C536" s="610" t="s">
        <v>541</v>
      </c>
      <c r="D536" s="590">
        <v>0</v>
      </c>
      <c r="E536" s="591">
        <f t="shared" si="26"/>
        <v>0</v>
      </c>
    </row>
    <row r="537" spans="2:5" ht="12" customHeight="1" x14ac:dyDescent="0.2">
      <c r="B537" s="606"/>
      <c r="C537" s="610" t="s">
        <v>542</v>
      </c>
      <c r="D537" s="590">
        <v>0</v>
      </c>
      <c r="E537" s="591">
        <f t="shared" si="26"/>
        <v>0</v>
      </c>
    </row>
    <row r="538" spans="2:5" ht="12" customHeight="1" x14ac:dyDescent="0.2">
      <c r="B538" s="606"/>
      <c r="C538" s="610" t="s">
        <v>543</v>
      </c>
      <c r="D538" s="590">
        <v>0</v>
      </c>
      <c r="E538" s="591">
        <f t="shared" si="26"/>
        <v>0</v>
      </c>
    </row>
    <row r="539" spans="2:5" ht="12" customHeight="1" x14ac:dyDescent="0.2">
      <c r="B539" s="606"/>
      <c r="C539" s="610" t="s">
        <v>544</v>
      </c>
      <c r="D539" s="590">
        <v>51.102800999999999</v>
      </c>
      <c r="E539" s="591">
        <f t="shared" si="26"/>
        <v>17.482577035284809</v>
      </c>
    </row>
    <row r="540" spans="2:5" x14ac:dyDescent="0.2">
      <c r="B540" s="606"/>
      <c r="C540" s="610" t="s">
        <v>545</v>
      </c>
      <c r="D540" s="590">
        <v>67.652900000000002</v>
      </c>
      <c r="E540" s="591">
        <f t="shared" si="26"/>
        <v>23.144465915095726</v>
      </c>
    </row>
    <row r="541" spans="2:5" x14ac:dyDescent="0.2">
      <c r="B541" s="606"/>
      <c r="C541" s="610" t="s">
        <v>546</v>
      </c>
      <c r="D541" s="590">
        <v>0</v>
      </c>
      <c r="E541" s="591">
        <f t="shared" si="26"/>
        <v>0</v>
      </c>
    </row>
    <row r="542" spans="2:5" x14ac:dyDescent="0.2">
      <c r="B542" s="606"/>
      <c r="C542" s="610" t="s">
        <v>547</v>
      </c>
      <c r="D542" s="590">
        <v>2.3454030000000001</v>
      </c>
      <c r="E542" s="591">
        <f t="shared" si="26"/>
        <v>0.80237653952252241</v>
      </c>
    </row>
    <row r="543" spans="2:5" x14ac:dyDescent="0.2">
      <c r="B543" s="611"/>
      <c r="C543" s="612" t="s">
        <v>548</v>
      </c>
      <c r="D543" s="613">
        <v>0</v>
      </c>
      <c r="E543" s="594">
        <f t="shared" si="26"/>
        <v>0</v>
      </c>
    </row>
    <row r="545" spans="2:5" x14ac:dyDescent="0.2">
      <c r="B545" s="603" t="s">
        <v>504</v>
      </c>
      <c r="C545" s="604" t="s">
        <v>518</v>
      </c>
      <c r="D545" s="588">
        <v>0</v>
      </c>
      <c r="E545" s="589">
        <f>IF($C$7=0,0,D545/$C$7*100)</f>
        <v>0</v>
      </c>
    </row>
    <row r="546" spans="2:5" x14ac:dyDescent="0.2">
      <c r="B546" s="606"/>
      <c r="C546" s="607" t="s">
        <v>752</v>
      </c>
      <c r="D546" s="590">
        <v>0</v>
      </c>
      <c r="E546" s="591">
        <f t="shared" ref="E546:E576" si="27">IF($C$7=0,0,D546/$C$7*100)</f>
        <v>0</v>
      </c>
    </row>
    <row r="547" spans="2:5" x14ac:dyDescent="0.2">
      <c r="B547" s="606"/>
      <c r="C547" s="609" t="s">
        <v>519</v>
      </c>
      <c r="D547" s="590">
        <v>1.224486</v>
      </c>
      <c r="E547" s="591">
        <f t="shared" si="27"/>
        <v>0.16447558725487754</v>
      </c>
    </row>
    <row r="548" spans="2:5" x14ac:dyDescent="0.2">
      <c r="B548" s="606"/>
      <c r="C548" s="609" t="s">
        <v>520</v>
      </c>
      <c r="D548" s="590">
        <v>1.127575</v>
      </c>
      <c r="E548" s="591">
        <f t="shared" si="27"/>
        <v>0.1514582937648275</v>
      </c>
    </row>
    <row r="549" spans="2:5" x14ac:dyDescent="0.2">
      <c r="B549" s="606"/>
      <c r="C549" s="609" t="s">
        <v>521</v>
      </c>
      <c r="D549" s="590">
        <v>75.584377000000003</v>
      </c>
      <c r="E549" s="591">
        <f t="shared" si="27"/>
        <v>10.152655721967472</v>
      </c>
    </row>
    <row r="550" spans="2:5" x14ac:dyDescent="0.2">
      <c r="B550" s="606"/>
      <c r="C550" s="609" t="s">
        <v>522</v>
      </c>
      <c r="D550" s="590">
        <v>0</v>
      </c>
      <c r="E550" s="591">
        <f t="shared" si="27"/>
        <v>0</v>
      </c>
    </row>
    <row r="551" spans="2:5" x14ac:dyDescent="0.2">
      <c r="B551" s="606"/>
      <c r="C551" s="609" t="s">
        <v>523</v>
      </c>
      <c r="D551" s="590">
        <v>0</v>
      </c>
      <c r="E551" s="591">
        <f t="shared" si="27"/>
        <v>0</v>
      </c>
    </row>
    <row r="552" spans="2:5" x14ac:dyDescent="0.2">
      <c r="B552" s="606"/>
      <c r="C552" s="609" t="s">
        <v>524</v>
      </c>
      <c r="D552" s="590">
        <v>0</v>
      </c>
      <c r="E552" s="591">
        <f t="shared" si="27"/>
        <v>0</v>
      </c>
    </row>
    <row r="553" spans="2:5" x14ac:dyDescent="0.2">
      <c r="B553" s="606"/>
      <c r="C553" s="609" t="s">
        <v>525</v>
      </c>
      <c r="D553" s="590">
        <v>4.2213620000000001</v>
      </c>
      <c r="E553" s="591">
        <f t="shared" si="27"/>
        <v>0.56702240284121208</v>
      </c>
    </row>
    <row r="554" spans="2:5" x14ac:dyDescent="0.2">
      <c r="B554" s="606"/>
      <c r="C554" s="609" t="s">
        <v>526</v>
      </c>
      <c r="D554" s="590">
        <v>68.415115999999998</v>
      </c>
      <c r="E554" s="591">
        <f t="shared" si="27"/>
        <v>9.1896651992840841</v>
      </c>
    </row>
    <row r="555" spans="2:5" x14ac:dyDescent="0.2">
      <c r="B555" s="606"/>
      <c r="C555" s="609" t="s">
        <v>527</v>
      </c>
      <c r="D555" s="590">
        <v>9.7294239999999999</v>
      </c>
      <c r="E555" s="591">
        <f t="shared" si="27"/>
        <v>1.306877110927932</v>
      </c>
    </row>
    <row r="556" spans="2:5" x14ac:dyDescent="0.2">
      <c r="B556" s="606"/>
      <c r="C556" s="609" t="s">
        <v>528</v>
      </c>
      <c r="D556" s="590">
        <v>0</v>
      </c>
      <c r="E556" s="591">
        <f t="shared" si="27"/>
        <v>0</v>
      </c>
    </row>
    <row r="557" spans="2:5" x14ac:dyDescent="0.2">
      <c r="B557" s="606"/>
      <c r="C557" s="610" t="s">
        <v>529</v>
      </c>
      <c r="D557" s="590">
        <v>0</v>
      </c>
      <c r="E557" s="591">
        <f t="shared" si="27"/>
        <v>0</v>
      </c>
    </row>
    <row r="558" spans="2:5" x14ac:dyDescent="0.2">
      <c r="B558" s="606"/>
      <c r="C558" s="610" t="s">
        <v>530</v>
      </c>
      <c r="D558" s="590">
        <v>0</v>
      </c>
      <c r="E558" s="591">
        <f t="shared" si="27"/>
        <v>0</v>
      </c>
    </row>
    <row r="559" spans="2:5" x14ac:dyDescent="0.2">
      <c r="B559" s="606"/>
      <c r="C559" s="610" t="s">
        <v>531</v>
      </c>
      <c r="D559" s="590">
        <v>0</v>
      </c>
      <c r="E559" s="591">
        <f t="shared" si="27"/>
        <v>0</v>
      </c>
    </row>
    <row r="560" spans="2:5" x14ac:dyDescent="0.2">
      <c r="B560" s="606"/>
      <c r="C560" s="610" t="s">
        <v>532</v>
      </c>
      <c r="D560" s="590">
        <v>0</v>
      </c>
      <c r="E560" s="591">
        <f t="shared" si="27"/>
        <v>0</v>
      </c>
    </row>
    <row r="561" spans="2:5" x14ac:dyDescent="0.2">
      <c r="B561" s="606"/>
      <c r="C561" s="610" t="s">
        <v>533</v>
      </c>
      <c r="D561" s="590">
        <v>154.63127800000001</v>
      </c>
      <c r="E561" s="591">
        <f t="shared" si="27"/>
        <v>20.770405098157294</v>
      </c>
    </row>
    <row r="562" spans="2:5" x14ac:dyDescent="0.2">
      <c r="B562" s="606"/>
      <c r="C562" s="610" t="s">
        <v>534</v>
      </c>
      <c r="D562" s="590">
        <v>0</v>
      </c>
      <c r="E562" s="591">
        <f t="shared" si="27"/>
        <v>0</v>
      </c>
    </row>
    <row r="563" spans="2:5" x14ac:dyDescent="0.2">
      <c r="B563" s="606"/>
      <c r="C563" s="610" t="s">
        <v>535</v>
      </c>
      <c r="D563" s="590">
        <v>7.8978039999999998</v>
      </c>
      <c r="E563" s="591">
        <f t="shared" si="27"/>
        <v>1.0608499818894792</v>
      </c>
    </row>
    <row r="564" spans="2:5" x14ac:dyDescent="0.2">
      <c r="B564" s="606"/>
      <c r="C564" s="610" t="s">
        <v>536</v>
      </c>
      <c r="D564" s="590">
        <v>0</v>
      </c>
      <c r="E564" s="591">
        <f t="shared" si="27"/>
        <v>0</v>
      </c>
    </row>
    <row r="565" spans="2:5" x14ac:dyDescent="0.2">
      <c r="B565" s="606"/>
      <c r="C565" s="610" t="s">
        <v>537</v>
      </c>
      <c r="D565" s="590">
        <v>0</v>
      </c>
      <c r="E565" s="591">
        <f t="shared" si="27"/>
        <v>0</v>
      </c>
    </row>
    <row r="566" spans="2:5" x14ac:dyDescent="0.2">
      <c r="B566" s="606"/>
      <c r="C566" s="610" t="s">
        <v>538</v>
      </c>
      <c r="D566" s="590">
        <v>0</v>
      </c>
      <c r="E566" s="591">
        <f t="shared" si="27"/>
        <v>0</v>
      </c>
    </row>
    <row r="567" spans="2:5" x14ac:dyDescent="0.2">
      <c r="B567" s="606"/>
      <c r="C567" s="610" t="s">
        <v>539</v>
      </c>
      <c r="D567" s="590">
        <v>4.058541</v>
      </c>
      <c r="E567" s="591">
        <f t="shared" si="27"/>
        <v>0.54515193670895223</v>
      </c>
    </row>
    <row r="568" spans="2:5" x14ac:dyDescent="0.2">
      <c r="B568" s="606"/>
      <c r="C568" s="610" t="s">
        <v>540</v>
      </c>
      <c r="D568" s="590">
        <v>0</v>
      </c>
      <c r="E568" s="591">
        <f t="shared" si="27"/>
        <v>0</v>
      </c>
    </row>
    <row r="569" spans="2:5" x14ac:dyDescent="0.2">
      <c r="B569" s="606"/>
      <c r="C569" s="610" t="s">
        <v>541</v>
      </c>
      <c r="D569" s="590">
        <v>0</v>
      </c>
      <c r="E569" s="591">
        <f t="shared" si="27"/>
        <v>0</v>
      </c>
    </row>
    <row r="570" spans="2:5" x14ac:dyDescent="0.2">
      <c r="B570" s="606"/>
      <c r="C570" s="610" t="s">
        <v>542</v>
      </c>
      <c r="D570" s="590">
        <v>0</v>
      </c>
      <c r="E570" s="591">
        <f t="shared" si="27"/>
        <v>0</v>
      </c>
    </row>
    <row r="571" spans="2:5" x14ac:dyDescent="0.2">
      <c r="B571" s="606"/>
      <c r="C571" s="610" t="s">
        <v>543</v>
      </c>
      <c r="D571" s="590">
        <v>0</v>
      </c>
      <c r="E571" s="591">
        <f t="shared" si="27"/>
        <v>0</v>
      </c>
    </row>
    <row r="572" spans="2:5" x14ac:dyDescent="0.2">
      <c r="B572" s="606"/>
      <c r="C572" s="610" t="s">
        <v>544</v>
      </c>
      <c r="D572" s="590">
        <v>3.3827250000000002</v>
      </c>
      <c r="E572" s="591">
        <f t="shared" si="27"/>
        <v>0.45437488129448256</v>
      </c>
    </row>
    <row r="573" spans="2:5" x14ac:dyDescent="0.2">
      <c r="B573" s="606"/>
      <c r="C573" s="610" t="s">
        <v>545</v>
      </c>
      <c r="D573" s="590">
        <v>1</v>
      </c>
      <c r="E573" s="591">
        <f t="shared" si="27"/>
        <v>0.13432214599013592</v>
      </c>
    </row>
    <row r="574" spans="2:5" x14ac:dyDescent="0.2">
      <c r="B574" s="606"/>
      <c r="C574" s="610" t="s">
        <v>546</v>
      </c>
      <c r="D574" s="590">
        <v>0</v>
      </c>
      <c r="E574" s="591">
        <f t="shared" si="27"/>
        <v>0</v>
      </c>
    </row>
    <row r="575" spans="2:5" x14ac:dyDescent="0.2">
      <c r="B575" s="606"/>
      <c r="C575" s="610" t="s">
        <v>547</v>
      </c>
      <c r="D575" s="590">
        <v>7.0881530000000001</v>
      </c>
      <c r="E575" s="591">
        <f t="shared" si="27"/>
        <v>0.9520959220664198</v>
      </c>
    </row>
    <row r="576" spans="2:5" x14ac:dyDescent="0.2">
      <c r="B576" s="611"/>
      <c r="C576" s="612" t="s">
        <v>548</v>
      </c>
      <c r="D576" s="613">
        <v>0</v>
      </c>
      <c r="E576" s="594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2"/>
    <col min="2" max="2" width="26.875" style="362" customWidth="1"/>
    <col min="3" max="3" width="22" style="362" bestFit="1" customWidth="1"/>
    <col min="4" max="4" width="34.125" style="362" bestFit="1" customWidth="1"/>
    <col min="5" max="5" width="27.375" style="362" bestFit="1" customWidth="1"/>
    <col min="6" max="6" width="38.75" style="362" bestFit="1" customWidth="1"/>
    <col min="7" max="16384" width="9" style="362"/>
  </cols>
  <sheetData>
    <row r="3" spans="2:5" x14ac:dyDescent="0.2">
      <c r="B3" s="352" t="s">
        <v>501</v>
      </c>
      <c r="C3" s="527">
        <f>SUM(C4:C7)</f>
        <v>1995.8500450000001</v>
      </c>
    </row>
    <row r="4" spans="2:5" x14ac:dyDescent="0.2">
      <c r="B4" s="352" t="s">
        <v>502</v>
      </c>
      <c r="C4" s="353">
        <v>880.95459700000004</v>
      </c>
    </row>
    <row r="5" spans="2:5" x14ac:dyDescent="0.2">
      <c r="B5" s="352" t="s">
        <v>20</v>
      </c>
      <c r="C5" s="353">
        <v>78.109548000000004</v>
      </c>
    </row>
    <row r="6" spans="2:5" x14ac:dyDescent="0.2">
      <c r="B6" s="352" t="s">
        <v>503</v>
      </c>
      <c r="C6" s="353">
        <v>292.30702600000001</v>
      </c>
    </row>
    <row r="7" spans="2:5" x14ac:dyDescent="0.2">
      <c r="B7" s="352" t="s">
        <v>504</v>
      </c>
      <c r="C7" s="353">
        <v>744.47887400000002</v>
      </c>
    </row>
    <row r="8" spans="2:5" x14ac:dyDescent="0.2">
      <c r="B8" s="352"/>
      <c r="C8" s="352"/>
    </row>
    <row r="9" spans="2:5" x14ac:dyDescent="0.2">
      <c r="B9" s="352"/>
      <c r="C9" s="352"/>
    </row>
    <row r="10" spans="2:5" x14ac:dyDescent="0.2">
      <c r="B10" s="352" t="s">
        <v>552</v>
      </c>
    </row>
    <row r="11" spans="2:5" x14ac:dyDescent="0.2">
      <c r="C11" s="352"/>
    </row>
    <row r="12" spans="2:5" x14ac:dyDescent="0.2">
      <c r="B12" s="355"/>
      <c r="C12" s="363" t="s">
        <v>553</v>
      </c>
      <c r="D12" s="363" t="s">
        <v>554</v>
      </c>
      <c r="E12" s="363" t="s">
        <v>555</v>
      </c>
    </row>
    <row r="13" spans="2:5" x14ac:dyDescent="0.2">
      <c r="B13" s="356" t="s">
        <v>502</v>
      </c>
      <c r="C13" s="621" t="s">
        <v>556</v>
      </c>
      <c r="D13" s="622">
        <v>653.44115899999997</v>
      </c>
      <c r="E13" s="528">
        <f>IF(C$4=0,0,D13/C$4*100)</f>
        <v>74.174215246191622</v>
      </c>
    </row>
    <row r="14" spans="2:5" x14ac:dyDescent="0.2">
      <c r="B14" s="357"/>
      <c r="C14" s="623" t="s">
        <v>557</v>
      </c>
      <c r="D14" s="622">
        <v>126.63387</v>
      </c>
      <c r="E14" s="529">
        <f>IF(C$4=0,0,D14/C$4*100)</f>
        <v>14.374619353964277</v>
      </c>
    </row>
    <row r="15" spans="2:5" x14ac:dyDescent="0.2">
      <c r="B15" s="357"/>
      <c r="C15" s="623" t="s">
        <v>558</v>
      </c>
      <c r="D15" s="622">
        <v>100.87956800000001</v>
      </c>
      <c r="E15" s="529">
        <f>IF(C$4=0,0,D15/C$4*100)</f>
        <v>11.451165399844097</v>
      </c>
    </row>
    <row r="16" spans="2:5" x14ac:dyDescent="0.2">
      <c r="B16" s="358"/>
      <c r="C16" s="624" t="s">
        <v>559</v>
      </c>
      <c r="D16" s="625">
        <f>D15+D14</f>
        <v>227.51343800000001</v>
      </c>
      <c r="E16" s="530">
        <f>IF(C$4=0,0,D16/C$4*100)</f>
        <v>25.825784753808374</v>
      </c>
    </row>
    <row r="17" spans="2:5" x14ac:dyDescent="0.2">
      <c r="B17" s="359"/>
      <c r="C17" s="623"/>
      <c r="D17" s="626"/>
      <c r="E17" s="365"/>
    </row>
    <row r="18" spans="2:5" x14ac:dyDescent="0.2">
      <c r="B18" s="356" t="s">
        <v>20</v>
      </c>
      <c r="C18" s="621" t="s">
        <v>556</v>
      </c>
      <c r="D18" s="364">
        <v>38.301170999999997</v>
      </c>
      <c r="E18" s="528">
        <f>IF(C$5=0,0,D18/C$5*100)</f>
        <v>49.035197335926192</v>
      </c>
    </row>
    <row r="19" spans="2:5" x14ac:dyDescent="0.2">
      <c r="B19" s="357"/>
      <c r="C19" s="623" t="s">
        <v>557</v>
      </c>
      <c r="D19" s="622">
        <v>19.996169999999999</v>
      </c>
      <c r="E19" s="529">
        <f>IF(C$5=0,0,D19/C$5*100)</f>
        <v>25.600160943192247</v>
      </c>
    </row>
    <row r="20" spans="2:5" x14ac:dyDescent="0.2">
      <c r="B20" s="357"/>
      <c r="C20" s="623" t="s">
        <v>558</v>
      </c>
      <c r="D20" s="622">
        <v>19.812207000000001</v>
      </c>
      <c r="E20" s="529">
        <f>IF(C$5=0,0,D20/C$5*100)</f>
        <v>25.364641720881547</v>
      </c>
    </row>
    <row r="21" spans="2:5" x14ac:dyDescent="0.2">
      <c r="B21" s="358"/>
      <c r="C21" s="624" t="s">
        <v>559</v>
      </c>
      <c r="D21" s="625">
        <f>D20+D19</f>
        <v>39.808377</v>
      </c>
      <c r="E21" s="530">
        <f>IF(C$5=0,0,D21/C$5*100)</f>
        <v>50.964802664073794</v>
      </c>
    </row>
    <row r="22" spans="2:5" x14ac:dyDescent="0.2">
      <c r="B22" s="359"/>
      <c r="C22" s="623"/>
      <c r="D22" s="626"/>
      <c r="E22" s="365"/>
    </row>
    <row r="23" spans="2:5" x14ac:dyDescent="0.2">
      <c r="B23" s="356" t="s">
        <v>503</v>
      </c>
      <c r="C23" s="621" t="s">
        <v>556</v>
      </c>
      <c r="D23" s="364">
        <v>180.506845</v>
      </c>
      <c r="E23" s="528">
        <f>IF(C$6=0,0,D23/C$6*100)</f>
        <v>61.752482473685042</v>
      </c>
    </row>
    <row r="24" spans="2:5" x14ac:dyDescent="0.2">
      <c r="B24" s="357"/>
      <c r="C24" s="623" t="s">
        <v>557</v>
      </c>
      <c r="D24" s="622">
        <v>60.697380000000003</v>
      </c>
      <c r="E24" s="529">
        <f>IF(C$6=0,0,D24/C$6*100)</f>
        <v>20.764940491030139</v>
      </c>
    </row>
    <row r="25" spans="2:5" x14ac:dyDescent="0.2">
      <c r="B25" s="357"/>
      <c r="C25" s="623" t="s">
        <v>558</v>
      </c>
      <c r="D25" s="622">
        <v>51.102800999999999</v>
      </c>
      <c r="E25" s="529">
        <f>IF(C$6=0,0,D25/C$6*100)</f>
        <v>17.482577035284809</v>
      </c>
    </row>
    <row r="26" spans="2:5" x14ac:dyDescent="0.2">
      <c r="B26" s="358"/>
      <c r="C26" s="624" t="s">
        <v>559</v>
      </c>
      <c r="D26" s="625">
        <f>D25+D24</f>
        <v>111.80018100000001</v>
      </c>
      <c r="E26" s="530">
        <f>IF(C$6=0,0,D26/C$6*100)</f>
        <v>38.247517526314951</v>
      </c>
    </row>
    <row r="27" spans="2:5" x14ac:dyDescent="0.2">
      <c r="B27" s="359"/>
      <c r="C27" s="623"/>
      <c r="D27" s="626"/>
      <c r="E27" s="365"/>
    </row>
    <row r="28" spans="2:5" x14ac:dyDescent="0.2">
      <c r="B28" s="596" t="s">
        <v>504</v>
      </c>
      <c r="C28" s="621" t="s">
        <v>556</v>
      </c>
      <c r="D28" s="364">
        <v>740.09614899999997</v>
      </c>
      <c r="E28" s="528">
        <f>IF(C$7=0,0,D28/C$7*100)</f>
        <v>99.411302972715376</v>
      </c>
    </row>
    <row r="29" spans="2:5" x14ac:dyDescent="0.2">
      <c r="B29" s="357"/>
      <c r="C29" s="623" t="s">
        <v>557</v>
      </c>
      <c r="D29" s="622">
        <v>1</v>
      </c>
      <c r="E29" s="529">
        <f>IF(C$7=0,0,D29/C$7*100)</f>
        <v>0.13432214599013592</v>
      </c>
    </row>
    <row r="30" spans="2:5" x14ac:dyDescent="0.2">
      <c r="B30" s="357"/>
      <c r="C30" s="623" t="s">
        <v>558</v>
      </c>
      <c r="D30" s="622">
        <v>3.3827250000000002</v>
      </c>
      <c r="E30" s="529">
        <f>IF(C$7=0,0,D30/C$7*100)</f>
        <v>0.45437488129448256</v>
      </c>
    </row>
    <row r="31" spans="2:5" x14ac:dyDescent="0.2">
      <c r="B31" s="358"/>
      <c r="C31" s="624" t="s">
        <v>559</v>
      </c>
      <c r="D31" s="625">
        <f>D30+D29</f>
        <v>4.3827250000000006</v>
      </c>
      <c r="E31" s="530">
        <f>IF(C$7=0,0,D31/C$7*100)</f>
        <v>0.58869702728461848</v>
      </c>
    </row>
    <row r="32" spans="2:5" x14ac:dyDescent="0.2">
      <c r="C32" s="627"/>
      <c r="D32" s="627"/>
    </row>
    <row r="33" spans="2:6" x14ac:dyDescent="0.2">
      <c r="C33" s="627"/>
      <c r="D33" s="627"/>
    </row>
    <row r="34" spans="2:6" x14ac:dyDescent="0.2">
      <c r="B34" s="352" t="s">
        <v>560</v>
      </c>
      <c r="C34" s="627"/>
      <c r="D34" s="627"/>
    </row>
    <row r="35" spans="2:6" x14ac:dyDescent="0.2">
      <c r="C35" s="627"/>
      <c r="D35" s="627"/>
    </row>
    <row r="36" spans="2:6" x14ac:dyDescent="0.2">
      <c r="B36" s="355"/>
      <c r="C36" s="363" t="s">
        <v>561</v>
      </c>
      <c r="D36" s="363" t="s">
        <v>562</v>
      </c>
      <c r="E36" s="363" t="s">
        <v>563</v>
      </c>
      <c r="F36" s="363" t="s">
        <v>564</v>
      </c>
    </row>
    <row r="37" spans="2:6" x14ac:dyDescent="0.2">
      <c r="B37" s="356" t="s">
        <v>502</v>
      </c>
      <c r="C37" s="367" t="s">
        <v>557</v>
      </c>
      <c r="D37" s="368">
        <v>18.866911999999999</v>
      </c>
      <c r="E37" s="531">
        <f>IF(C$4=0,0,D37/C$4*100)</f>
        <v>2.1416440829356382</v>
      </c>
      <c r="F37" s="528">
        <f>IF(D$16=0,0,D37/D$16*100)</f>
        <v>8.2926583000341285</v>
      </c>
    </row>
    <row r="38" spans="2:6" x14ac:dyDescent="0.2">
      <c r="B38" s="358"/>
      <c r="C38" s="369" t="s">
        <v>558</v>
      </c>
      <c r="D38" s="370">
        <v>5.8512069999999996</v>
      </c>
      <c r="E38" s="532">
        <f>IF(C$4=0,0,D38/C$4*100)</f>
        <v>0.66418939408746835</v>
      </c>
      <c r="F38" s="530">
        <f>IF(D$16=0,0,D38/D$16*100)</f>
        <v>2.5718072090317583</v>
      </c>
    </row>
    <row r="39" spans="2:6" x14ac:dyDescent="0.2">
      <c r="C39" s="627"/>
      <c r="D39" s="622"/>
      <c r="E39" s="371"/>
      <c r="F39" s="371"/>
    </row>
    <row r="40" spans="2:6" x14ac:dyDescent="0.2">
      <c r="B40" s="356" t="s">
        <v>20</v>
      </c>
      <c r="C40" s="367" t="s">
        <v>557</v>
      </c>
      <c r="D40" s="368">
        <v>1</v>
      </c>
      <c r="E40" s="531">
        <f>IF(C$5=0,0,D40/C$5*100)</f>
        <v>1.2802532156504092</v>
      </c>
      <c r="F40" s="528">
        <f>IF(D$21=0,0,D40/D$21*100)</f>
        <v>2.5120340876996821</v>
      </c>
    </row>
    <row r="41" spans="2:6" x14ac:dyDescent="0.2">
      <c r="B41" s="358"/>
      <c r="C41" s="369" t="s">
        <v>558</v>
      </c>
      <c r="D41" s="370">
        <v>0</v>
      </c>
      <c r="E41" s="532">
        <f>IF(C$5=0,0,D41/C$5*100)</f>
        <v>0</v>
      </c>
      <c r="F41" s="530">
        <f>IF(D$21=0,0,D41/D$21*100)</f>
        <v>0</v>
      </c>
    </row>
    <row r="42" spans="2:6" x14ac:dyDescent="0.2">
      <c r="C42" s="372"/>
      <c r="D42" s="373"/>
      <c r="E42" s="371"/>
      <c r="F42" s="371"/>
    </row>
    <row r="43" spans="2:6" x14ac:dyDescent="0.2">
      <c r="B43" s="356" t="s">
        <v>503</v>
      </c>
      <c r="C43" s="367" t="s">
        <v>557</v>
      </c>
      <c r="D43" s="368">
        <v>2</v>
      </c>
      <c r="E43" s="531">
        <f>IF(C$6=0,0,D43/C$6*100)</f>
        <v>0.68421208595923388</v>
      </c>
      <c r="F43" s="528">
        <f>IF(D$26=0,0,D43/D$26*100)</f>
        <v>1.7889058694815527</v>
      </c>
    </row>
    <row r="44" spans="2:6" x14ac:dyDescent="0.2">
      <c r="B44" s="358"/>
      <c r="C44" s="369" t="s">
        <v>558</v>
      </c>
      <c r="D44" s="370">
        <v>3.1275750000000002</v>
      </c>
      <c r="E44" s="532">
        <f>IF(C$6=0,0,D44/C$6*100)</f>
        <v>1.0699623073719755</v>
      </c>
      <c r="F44" s="530">
        <f>IF(D$26=0,0,D44/D$26*100)</f>
        <v>2.797468637371884</v>
      </c>
    </row>
    <row r="45" spans="2:6" x14ac:dyDescent="0.2">
      <c r="C45" s="627"/>
      <c r="D45" s="373"/>
      <c r="E45" s="371"/>
      <c r="F45" s="371"/>
    </row>
    <row r="46" spans="2:6" x14ac:dyDescent="0.2">
      <c r="B46" s="356" t="s">
        <v>504</v>
      </c>
      <c r="C46" s="367" t="s">
        <v>557</v>
      </c>
      <c r="D46" s="368">
        <v>0</v>
      </c>
      <c r="E46" s="531">
        <f>IF(C$7=0,0,D46/C$7*100)</f>
        <v>0</v>
      </c>
      <c r="F46" s="528">
        <f>IF(D$31=0,0,D46/D$31*100)</f>
        <v>0</v>
      </c>
    </row>
    <row r="47" spans="2:6" x14ac:dyDescent="0.2">
      <c r="B47" s="358"/>
      <c r="C47" s="369" t="s">
        <v>558</v>
      </c>
      <c r="D47" s="370">
        <v>0</v>
      </c>
      <c r="E47" s="532">
        <f>IF(C$7=0,0,D47/C$7*100)</f>
        <v>0</v>
      </c>
      <c r="F47" s="530">
        <f>IF(D$31=0,0,D47/D$31*100)</f>
        <v>0</v>
      </c>
    </row>
    <row r="50" spans="2:6" x14ac:dyDescent="0.2">
      <c r="B50" s="352" t="s">
        <v>565</v>
      </c>
    </row>
    <row r="51" spans="2:6" x14ac:dyDescent="0.2">
      <c r="C51" s="627"/>
      <c r="D51" s="627"/>
    </row>
    <row r="52" spans="2:6" x14ac:dyDescent="0.2">
      <c r="B52" s="355"/>
      <c r="C52" s="363" t="s">
        <v>566</v>
      </c>
      <c r="D52" s="363" t="s">
        <v>562</v>
      </c>
      <c r="E52" s="363" t="s">
        <v>563</v>
      </c>
      <c r="F52" s="363" t="s">
        <v>564</v>
      </c>
    </row>
    <row r="53" spans="2:6" x14ac:dyDescent="0.2">
      <c r="B53" s="356" t="s">
        <v>502</v>
      </c>
      <c r="C53" s="367" t="s">
        <v>557</v>
      </c>
      <c r="D53" s="368">
        <v>87.330758000000003</v>
      </c>
      <c r="E53" s="531">
        <f>IF(C$4=0,0,D53/C$4*100)</f>
        <v>9.9131962415992696</v>
      </c>
      <c r="F53" s="528">
        <f>IF(D$16=0,0,D53/D$16*100)</f>
        <v>38.384879050528873</v>
      </c>
    </row>
    <row r="54" spans="2:6" x14ac:dyDescent="0.2">
      <c r="B54" s="358"/>
      <c r="C54" s="369" t="s">
        <v>558</v>
      </c>
      <c r="D54" s="370">
        <v>79.270106999999996</v>
      </c>
      <c r="E54" s="532">
        <f>IF(C$4=0,0,D54/C$4*100)</f>
        <v>8.9982057270540583</v>
      </c>
      <c r="F54" s="530">
        <f>IF(D$16=0,0,D54/D$16*100)</f>
        <v>34.8419450283196</v>
      </c>
    </row>
    <row r="55" spans="2:6" x14ac:dyDescent="0.2">
      <c r="C55" s="627"/>
      <c r="D55" s="622"/>
      <c r="E55" s="371"/>
      <c r="F55" s="371"/>
    </row>
    <row r="56" spans="2:6" x14ac:dyDescent="0.2">
      <c r="B56" s="356" t="s">
        <v>20</v>
      </c>
      <c r="C56" s="367" t="s">
        <v>557</v>
      </c>
      <c r="D56" s="368">
        <v>16.685863000000001</v>
      </c>
      <c r="E56" s="531">
        <f>IF(C$5=0,0,D56/C$5*100)</f>
        <v>21.362129761652188</v>
      </c>
      <c r="F56" s="528">
        <f>IF(D$21=0,0,D56/D$21*100)</f>
        <v>41.915456638686884</v>
      </c>
    </row>
    <row r="57" spans="2:6" x14ac:dyDescent="0.2">
      <c r="B57" s="358"/>
      <c r="C57" s="369" t="s">
        <v>558</v>
      </c>
      <c r="D57" s="370">
        <v>19.812207000000001</v>
      </c>
      <c r="E57" s="532">
        <f>IF(C$5=0,0,D57/C$5*100)</f>
        <v>25.364641720881547</v>
      </c>
      <c r="F57" s="530">
        <f>IF(D$21=0,0,D57/D$21*100)</f>
        <v>49.768939336562248</v>
      </c>
    </row>
    <row r="58" spans="2:6" x14ac:dyDescent="0.2">
      <c r="C58" s="372"/>
      <c r="D58" s="373"/>
      <c r="E58" s="371"/>
      <c r="F58" s="371"/>
    </row>
    <row r="59" spans="2:6" x14ac:dyDescent="0.2">
      <c r="B59" s="356" t="s">
        <v>503</v>
      </c>
      <c r="C59" s="367" t="s">
        <v>557</v>
      </c>
      <c r="D59" s="368">
        <v>42.870263000000001</v>
      </c>
      <c r="E59" s="531">
        <f>IF(C$6=0,0,D59/C$6*100)</f>
        <v>14.666176036425483</v>
      </c>
      <c r="F59" s="528">
        <f>IF(D$26=0,0,D59/D$26*100)</f>
        <v>38.345432553458927</v>
      </c>
    </row>
    <row r="60" spans="2:6" x14ac:dyDescent="0.2">
      <c r="B60" s="358"/>
      <c r="C60" s="369" t="s">
        <v>558</v>
      </c>
      <c r="D60" s="370">
        <v>46.975225999999999</v>
      </c>
      <c r="E60" s="532">
        <f>IF(C$6=0,0,D60/C$6*100)</f>
        <v>16.07050868493322</v>
      </c>
      <c r="F60" s="530">
        <f>IF(D$26=0,0,D60/D$26*100)</f>
        <v>42.017128755811221</v>
      </c>
    </row>
    <row r="61" spans="2:6" x14ac:dyDescent="0.2">
      <c r="C61" s="627"/>
      <c r="D61" s="373"/>
      <c r="E61" s="371"/>
      <c r="F61" s="371"/>
    </row>
    <row r="62" spans="2:6" x14ac:dyDescent="0.2">
      <c r="B62" s="356" t="s">
        <v>504</v>
      </c>
      <c r="C62" s="367" t="s">
        <v>557</v>
      </c>
      <c r="D62" s="368">
        <v>0</v>
      </c>
      <c r="E62" s="531">
        <f>IF(C$7=0,0,D62/C$7*100)</f>
        <v>0</v>
      </c>
      <c r="F62" s="528">
        <f>IF(D$31=0,0,D62/D$31*100)</f>
        <v>0</v>
      </c>
    </row>
    <row r="63" spans="2:6" x14ac:dyDescent="0.2">
      <c r="B63" s="358"/>
      <c r="C63" s="369" t="s">
        <v>558</v>
      </c>
      <c r="D63" s="370">
        <v>0</v>
      </c>
      <c r="E63" s="532">
        <f>IF(C$7=0,0,D63/C$7*100)</f>
        <v>0</v>
      </c>
      <c r="F63" s="530">
        <f>IF(D$31=0,0,D63/D$31*100)</f>
        <v>0</v>
      </c>
    </row>
    <row r="64" spans="2:6" x14ac:dyDescent="0.2">
      <c r="C64" s="627"/>
      <c r="D64" s="372"/>
    </row>
    <row r="65" spans="2:6" x14ac:dyDescent="0.2">
      <c r="C65" s="627"/>
      <c r="D65" s="372"/>
    </row>
    <row r="66" spans="2:6" x14ac:dyDescent="0.2">
      <c r="B66" s="352" t="s">
        <v>567</v>
      </c>
    </row>
    <row r="67" spans="2:6" x14ac:dyDescent="0.2">
      <c r="C67" s="627"/>
      <c r="D67" s="627"/>
    </row>
    <row r="68" spans="2:6" x14ac:dyDescent="0.2">
      <c r="B68" s="355"/>
      <c r="C68" s="363" t="s">
        <v>568</v>
      </c>
      <c r="D68" s="363" t="s">
        <v>562</v>
      </c>
      <c r="E68" s="363" t="s">
        <v>563</v>
      </c>
      <c r="F68" s="363" t="s">
        <v>564</v>
      </c>
    </row>
    <row r="69" spans="2:6" x14ac:dyDescent="0.2">
      <c r="B69" s="356" t="s">
        <v>502</v>
      </c>
      <c r="C69" s="367" t="s">
        <v>557</v>
      </c>
      <c r="D69" s="368">
        <v>20.436199999999999</v>
      </c>
      <c r="E69" s="531">
        <f>IF(C$4=0,0,D69/C$4*100)</f>
        <v>2.3197790294293679</v>
      </c>
      <c r="F69" s="528">
        <f>IF(D$16=0,0,D69/D$16*100)</f>
        <v>8.9824144805020261</v>
      </c>
    </row>
    <row r="70" spans="2:6" x14ac:dyDescent="0.2">
      <c r="B70" s="358"/>
      <c r="C70" s="369" t="s">
        <v>558</v>
      </c>
      <c r="D70" s="370">
        <v>15.758254000000001</v>
      </c>
      <c r="E70" s="532">
        <f>IF(C$4=0,0,D70/C$4*100)</f>
        <v>1.7887702787025697</v>
      </c>
      <c r="F70" s="530">
        <f>IF(D$16=0,0,D70/D$16*100)</f>
        <v>6.9262959315836108</v>
      </c>
    </row>
    <row r="71" spans="2:6" x14ac:dyDescent="0.2">
      <c r="C71" s="627"/>
      <c r="D71" s="622"/>
      <c r="E71" s="371"/>
      <c r="F71" s="371"/>
    </row>
    <row r="72" spans="2:6" x14ac:dyDescent="0.2">
      <c r="B72" s="356" t="s">
        <v>20</v>
      </c>
      <c r="C72" s="367" t="s">
        <v>557</v>
      </c>
      <c r="D72" s="368">
        <v>2.3103069999999999</v>
      </c>
      <c r="E72" s="531">
        <f>IF(C$5=0,0,D72/C$5*100)</f>
        <v>2.9577779658896497</v>
      </c>
      <c r="F72" s="528">
        <f>IF(D$21=0,0,D72/D$21*100)</f>
        <v>5.8035699370511891</v>
      </c>
    </row>
    <row r="73" spans="2:6" x14ac:dyDescent="0.2">
      <c r="B73" s="358"/>
      <c r="C73" s="369" t="s">
        <v>558</v>
      </c>
      <c r="D73" s="370">
        <v>0</v>
      </c>
      <c r="E73" s="532">
        <f>IF(C$5=0,0,D73/C$5*100)</f>
        <v>0</v>
      </c>
      <c r="F73" s="530">
        <f>IF(D$21=0,0,D73/D$21*100)</f>
        <v>0</v>
      </c>
    </row>
    <row r="74" spans="2:6" x14ac:dyDescent="0.2">
      <c r="C74" s="372"/>
      <c r="D74" s="373"/>
      <c r="E74" s="371"/>
      <c r="F74" s="371"/>
    </row>
    <row r="75" spans="2:6" x14ac:dyDescent="0.2">
      <c r="B75" s="356" t="s">
        <v>503</v>
      </c>
      <c r="C75" s="367" t="s">
        <v>557</v>
      </c>
      <c r="D75" s="368">
        <v>15.827116999999999</v>
      </c>
      <c r="E75" s="531">
        <f>IF(C$6=0,0,D75/C$6*100)</f>
        <v>5.4145523686454258</v>
      </c>
      <c r="F75" s="528">
        <f>IF(D$26=0,0,D75/D$26*100)</f>
        <v>14.156611249135635</v>
      </c>
    </row>
    <row r="76" spans="2:6" x14ac:dyDescent="0.2">
      <c r="B76" s="358"/>
      <c r="C76" s="369" t="s">
        <v>558</v>
      </c>
      <c r="D76" s="370">
        <v>1</v>
      </c>
      <c r="E76" s="532">
        <f>IF(C$6=0,0,D76/C$6*100)</f>
        <v>0.34210604297961694</v>
      </c>
      <c r="F76" s="530">
        <f>IF(D$26=0,0,D76/D$26*100)</f>
        <v>0.89445293474077636</v>
      </c>
    </row>
    <row r="77" spans="2:6" x14ac:dyDescent="0.2">
      <c r="C77" s="627"/>
      <c r="D77" s="373"/>
      <c r="E77" s="371"/>
      <c r="F77" s="371"/>
    </row>
    <row r="78" spans="2:6" x14ac:dyDescent="0.2">
      <c r="B78" s="356" t="s">
        <v>504</v>
      </c>
      <c r="C78" s="367" t="s">
        <v>557</v>
      </c>
      <c r="D78" s="368">
        <v>1</v>
      </c>
      <c r="E78" s="531">
        <f>IF(C$7=0,0,D78/C$7*100)</f>
        <v>0.13432214599013592</v>
      </c>
      <c r="F78" s="528">
        <f>IF(D$31=0,0,D78/D$31*100)</f>
        <v>22.816854810648625</v>
      </c>
    </row>
    <row r="79" spans="2:6" x14ac:dyDescent="0.2">
      <c r="B79" s="358"/>
      <c r="C79" s="369" t="s">
        <v>558</v>
      </c>
      <c r="D79" s="370">
        <v>3.3827250000000002</v>
      </c>
      <c r="E79" s="532">
        <f>IF(C$7=0,0,D79/C$7*100)</f>
        <v>0.45437488129448256</v>
      </c>
      <c r="F79" s="530">
        <f>IF(D$31=0,0,D79/D$31*100)</f>
        <v>77.183145189351364</v>
      </c>
    </row>
    <row r="82" spans="2:6" x14ac:dyDescent="0.2">
      <c r="B82" s="374"/>
      <c r="C82" s="375"/>
      <c r="D82" s="375"/>
      <c r="E82" s="375"/>
      <c r="F82" s="375"/>
    </row>
    <row r="83" spans="2:6" x14ac:dyDescent="0.2">
      <c r="B83" s="375"/>
      <c r="C83" s="628"/>
      <c r="D83" s="628"/>
      <c r="E83" s="375"/>
      <c r="F83" s="375"/>
    </row>
    <row r="84" spans="2:6" x14ac:dyDescent="0.2">
      <c r="B84" s="376"/>
      <c r="C84" s="377"/>
      <c r="D84" s="377"/>
      <c r="E84" s="377"/>
      <c r="F84" s="377"/>
    </row>
    <row r="85" spans="2:6" x14ac:dyDescent="0.2">
      <c r="B85" s="375"/>
      <c r="C85" s="375"/>
      <c r="D85" s="375"/>
      <c r="E85" s="378"/>
      <c r="F85" s="378"/>
    </row>
    <row r="86" spans="2:6" x14ac:dyDescent="0.2">
      <c r="B86" s="375"/>
      <c r="C86" s="375"/>
      <c r="D86" s="375"/>
      <c r="E86" s="378"/>
      <c r="F86" s="378"/>
    </row>
    <row r="87" spans="2:6" x14ac:dyDescent="0.2">
      <c r="B87" s="375"/>
      <c r="C87" s="628"/>
      <c r="D87" s="628"/>
      <c r="E87" s="378"/>
      <c r="F87" s="378"/>
    </row>
    <row r="88" spans="2:6" x14ac:dyDescent="0.2">
      <c r="B88" s="375"/>
      <c r="C88" s="375"/>
      <c r="D88" s="375"/>
      <c r="E88" s="378"/>
      <c r="F88" s="378"/>
    </row>
    <row r="89" spans="2:6" x14ac:dyDescent="0.2">
      <c r="B89" s="375"/>
      <c r="C89" s="375"/>
      <c r="D89" s="375"/>
      <c r="E89" s="378"/>
      <c r="F89" s="378"/>
    </row>
    <row r="90" spans="2:6" x14ac:dyDescent="0.2">
      <c r="B90" s="375"/>
      <c r="C90" s="379"/>
      <c r="D90" s="379"/>
      <c r="E90" s="378"/>
      <c r="F90" s="378"/>
    </row>
    <row r="91" spans="2:6" x14ac:dyDescent="0.2">
      <c r="B91" s="375"/>
      <c r="C91" s="375"/>
      <c r="D91" s="375"/>
      <c r="E91" s="378"/>
      <c r="F91" s="378"/>
    </row>
    <row r="92" spans="2:6" x14ac:dyDescent="0.2">
      <c r="B92" s="375"/>
      <c r="C92" s="375"/>
      <c r="D92" s="375"/>
      <c r="E92" s="378"/>
      <c r="F92" s="378"/>
    </row>
    <row r="93" spans="2:6" x14ac:dyDescent="0.2">
      <c r="B93" s="375"/>
      <c r="C93" s="628"/>
      <c r="D93" s="379"/>
      <c r="E93" s="378"/>
      <c r="F93" s="378"/>
    </row>
    <row r="94" spans="2:6" x14ac:dyDescent="0.2">
      <c r="B94" s="375"/>
      <c r="C94" s="375"/>
      <c r="D94" s="375"/>
      <c r="E94" s="378"/>
      <c r="F94" s="378"/>
    </row>
    <row r="95" spans="2:6" x14ac:dyDescent="0.2">
      <c r="B95" s="375"/>
      <c r="C95" s="375"/>
      <c r="D95" s="375"/>
      <c r="E95" s="378"/>
      <c r="F95" s="378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2"/>
    <col min="2" max="7" width="20.625" style="362" customWidth="1"/>
    <col min="8" max="16384" width="9" style="362"/>
  </cols>
  <sheetData>
    <row r="3" spans="2:7" x14ac:dyDescent="0.2">
      <c r="B3" s="366" t="s">
        <v>569</v>
      </c>
    </row>
    <row r="4" spans="2:7" ht="13.5" thickBot="1" x14ac:dyDescent="0.25"/>
    <row r="5" spans="2:7" x14ac:dyDescent="0.2">
      <c r="B5" s="380" t="s">
        <v>570</v>
      </c>
      <c r="C5" s="802" t="s">
        <v>172</v>
      </c>
      <c r="D5" s="803"/>
      <c r="E5" s="803"/>
      <c r="F5" s="803"/>
      <c r="G5" s="804"/>
    </row>
    <row r="6" spans="2:7" ht="25.5" x14ac:dyDescent="0.2">
      <c r="B6" s="383" t="s">
        <v>576</v>
      </c>
      <c r="C6" s="381" t="s">
        <v>572</v>
      </c>
      <c r="D6" s="381" t="s">
        <v>573</v>
      </c>
      <c r="E6" s="381" t="s">
        <v>574</v>
      </c>
      <c r="F6" s="382" t="s">
        <v>575</v>
      </c>
      <c r="G6" s="384" t="s">
        <v>577</v>
      </c>
    </row>
    <row r="7" spans="2:7" x14ac:dyDescent="0.2">
      <c r="B7" s="385" t="str">
        <f>Index!$B$4</f>
        <v>Thames</v>
      </c>
      <c r="C7" s="662">
        <f>SUM(C8:C11)</f>
        <v>1137</v>
      </c>
      <c r="D7" s="662">
        <f t="shared" ref="D7:G7" si="0">SUM(D8:D11)</f>
        <v>39</v>
      </c>
      <c r="E7" s="662">
        <f t="shared" si="0"/>
        <v>0</v>
      </c>
      <c r="F7" s="662">
        <f t="shared" si="0"/>
        <v>3</v>
      </c>
      <c r="G7" s="663">
        <f t="shared" si="0"/>
        <v>16</v>
      </c>
    </row>
    <row r="8" spans="2:7" x14ac:dyDescent="0.2">
      <c r="B8" s="386" t="s">
        <v>502</v>
      </c>
      <c r="C8" s="664">
        <v>466</v>
      </c>
      <c r="D8" s="665">
        <v>18</v>
      </c>
      <c r="E8" s="665">
        <v>0</v>
      </c>
      <c r="F8" s="665">
        <v>1</v>
      </c>
      <c r="G8" s="666">
        <v>4</v>
      </c>
    </row>
    <row r="9" spans="2:7" x14ac:dyDescent="0.2">
      <c r="B9" s="386" t="s">
        <v>20</v>
      </c>
      <c r="C9" s="665">
        <v>43</v>
      </c>
      <c r="D9" s="665">
        <v>0</v>
      </c>
      <c r="E9" s="665">
        <v>0</v>
      </c>
      <c r="F9" s="665">
        <v>0</v>
      </c>
      <c r="G9" s="666">
        <v>3</v>
      </c>
    </row>
    <row r="10" spans="2:7" x14ac:dyDescent="0.2">
      <c r="B10" s="386" t="s">
        <v>503</v>
      </c>
      <c r="C10" s="665">
        <v>182</v>
      </c>
      <c r="D10" s="665">
        <v>8</v>
      </c>
      <c r="E10" s="665">
        <v>0</v>
      </c>
      <c r="F10" s="665">
        <v>1</v>
      </c>
      <c r="G10" s="666">
        <v>5</v>
      </c>
    </row>
    <row r="11" spans="2:7" ht="13.5" thickBot="1" x14ac:dyDescent="0.25">
      <c r="B11" s="394" t="s">
        <v>504</v>
      </c>
      <c r="C11" s="667">
        <v>446</v>
      </c>
      <c r="D11" s="667">
        <v>13</v>
      </c>
      <c r="E11" s="667">
        <v>0</v>
      </c>
      <c r="F11" s="667">
        <v>1</v>
      </c>
      <c r="G11" s="668">
        <v>4</v>
      </c>
    </row>
    <row r="13" spans="2:7" ht="13.5" thickBot="1" x14ac:dyDescent="0.25"/>
    <row r="14" spans="2:7" x14ac:dyDescent="0.2">
      <c r="B14" s="380" t="s">
        <v>578</v>
      </c>
      <c r="C14" s="802" t="s">
        <v>172</v>
      </c>
      <c r="D14" s="803"/>
      <c r="E14" s="803"/>
      <c r="F14" s="803"/>
      <c r="G14" s="804"/>
    </row>
    <row r="15" spans="2:7" ht="25.5" x14ac:dyDescent="0.2">
      <c r="B15" s="383" t="s">
        <v>576</v>
      </c>
      <c r="C15" s="381" t="s">
        <v>572</v>
      </c>
      <c r="D15" s="381" t="s">
        <v>573</v>
      </c>
      <c r="E15" s="381" t="s">
        <v>574</v>
      </c>
      <c r="F15" s="382" t="s">
        <v>575</v>
      </c>
      <c r="G15" s="384" t="s">
        <v>577</v>
      </c>
    </row>
    <row r="16" spans="2:7" x14ac:dyDescent="0.2">
      <c r="B16" s="385" t="str">
        <f>Index!$B$4</f>
        <v>Thames</v>
      </c>
      <c r="C16" s="566">
        <f t="shared" ref="C16:G20" si="1">IF(SUM($C7:$G7)=0,0,C7/SUM($C7:$G7))</f>
        <v>0.95146443514644352</v>
      </c>
      <c r="D16" s="566">
        <f t="shared" si="1"/>
        <v>3.2635983263598324E-2</v>
      </c>
      <c r="E16" s="566">
        <f t="shared" si="1"/>
        <v>0</v>
      </c>
      <c r="F16" s="566">
        <f t="shared" si="1"/>
        <v>2.5104602510460251E-3</v>
      </c>
      <c r="G16" s="567">
        <f t="shared" si="1"/>
        <v>1.3389121338912133E-2</v>
      </c>
    </row>
    <row r="17" spans="2:7" x14ac:dyDescent="0.2">
      <c r="B17" s="386" t="s">
        <v>502</v>
      </c>
      <c r="C17" s="568">
        <f t="shared" si="1"/>
        <v>0.95296523517382414</v>
      </c>
      <c r="D17" s="568">
        <f t="shared" si="1"/>
        <v>3.6809815950920248E-2</v>
      </c>
      <c r="E17" s="568">
        <f t="shared" si="1"/>
        <v>0</v>
      </c>
      <c r="F17" s="568">
        <f t="shared" si="1"/>
        <v>2.0449897750511249E-3</v>
      </c>
      <c r="G17" s="569">
        <f t="shared" si="1"/>
        <v>8.1799591002044997E-3</v>
      </c>
    </row>
    <row r="18" spans="2:7" x14ac:dyDescent="0.2">
      <c r="B18" s="386" t="s">
        <v>20</v>
      </c>
      <c r="C18" s="568">
        <f t="shared" si="1"/>
        <v>0.93478260869565222</v>
      </c>
      <c r="D18" s="568">
        <f t="shared" si="1"/>
        <v>0</v>
      </c>
      <c r="E18" s="568">
        <f t="shared" si="1"/>
        <v>0</v>
      </c>
      <c r="F18" s="568">
        <f t="shared" si="1"/>
        <v>0</v>
      </c>
      <c r="G18" s="569">
        <f t="shared" si="1"/>
        <v>6.5217391304347824E-2</v>
      </c>
    </row>
    <row r="19" spans="2:7" x14ac:dyDescent="0.2">
      <c r="B19" s="386" t="s">
        <v>503</v>
      </c>
      <c r="C19" s="568">
        <f t="shared" si="1"/>
        <v>0.9285714285714286</v>
      </c>
      <c r="D19" s="568">
        <f t="shared" si="1"/>
        <v>4.0816326530612242E-2</v>
      </c>
      <c r="E19" s="568">
        <f t="shared" si="1"/>
        <v>0</v>
      </c>
      <c r="F19" s="568">
        <f t="shared" si="1"/>
        <v>5.1020408163265302E-3</v>
      </c>
      <c r="G19" s="569">
        <f t="shared" si="1"/>
        <v>2.5510204081632654E-2</v>
      </c>
    </row>
    <row r="20" spans="2:7" ht="13.5" thickBot="1" x14ac:dyDescent="0.25">
      <c r="B20" s="394" t="s">
        <v>504</v>
      </c>
      <c r="C20" s="570">
        <f t="shared" si="1"/>
        <v>0.96120689655172409</v>
      </c>
      <c r="D20" s="570">
        <f t="shared" si="1"/>
        <v>2.8017241379310345E-2</v>
      </c>
      <c r="E20" s="570">
        <f t="shared" si="1"/>
        <v>0</v>
      </c>
      <c r="F20" s="570">
        <f t="shared" si="1"/>
        <v>2.1551724137931034E-3</v>
      </c>
      <c r="G20" s="571">
        <f t="shared" si="1"/>
        <v>8.6206896551724137E-3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1"/>
    <col min="2" max="8" width="15.625" style="351" customWidth="1"/>
    <col min="9" max="16384" width="9" style="351"/>
  </cols>
  <sheetData>
    <row r="4" spans="2:8" ht="13.5" thickBot="1" x14ac:dyDescent="0.25"/>
    <row r="5" spans="2:8" x14ac:dyDescent="0.2">
      <c r="B5" s="388" t="s">
        <v>570</v>
      </c>
      <c r="C5" s="805" t="s">
        <v>175</v>
      </c>
      <c r="D5" s="803"/>
      <c r="E5" s="803"/>
      <c r="F5" s="803"/>
      <c r="G5" s="803"/>
      <c r="H5" s="804"/>
    </row>
    <row r="6" spans="2:8" ht="25.5" customHeight="1" x14ac:dyDescent="0.2">
      <c r="B6" s="389" t="s">
        <v>571</v>
      </c>
      <c r="C6" s="390" t="s">
        <v>579</v>
      </c>
      <c r="D6" s="390" t="s">
        <v>580</v>
      </c>
      <c r="E6" s="390" t="s">
        <v>581</v>
      </c>
      <c r="F6" s="390" t="s">
        <v>582</v>
      </c>
      <c r="G6" s="390" t="s">
        <v>583</v>
      </c>
      <c r="H6" s="391" t="s">
        <v>584</v>
      </c>
    </row>
    <row r="7" spans="2:8" x14ac:dyDescent="0.2">
      <c r="B7" s="385" t="str">
        <f>Index!$B$4</f>
        <v>Thames</v>
      </c>
      <c r="C7" s="669">
        <f>SUM(C8:C11)</f>
        <v>787</v>
      </c>
      <c r="D7" s="669">
        <f t="shared" ref="D7:H7" si="0">SUM(D8:D11)</f>
        <v>249</v>
      </c>
      <c r="E7" s="669">
        <f t="shared" si="0"/>
        <v>87</v>
      </c>
      <c r="F7" s="669">
        <f t="shared" si="0"/>
        <v>61</v>
      </c>
      <c r="G7" s="669">
        <f t="shared" si="0"/>
        <v>10</v>
      </c>
      <c r="H7" s="670">
        <f t="shared" si="0"/>
        <v>17</v>
      </c>
    </row>
    <row r="8" spans="2:8" x14ac:dyDescent="0.2">
      <c r="B8" s="386" t="s">
        <v>502</v>
      </c>
      <c r="C8" s="671">
        <v>305</v>
      </c>
      <c r="D8" s="671">
        <v>109</v>
      </c>
      <c r="E8" s="671">
        <v>38</v>
      </c>
      <c r="F8" s="671">
        <v>30</v>
      </c>
      <c r="G8" s="671">
        <v>5</v>
      </c>
      <c r="H8" s="672">
        <v>7</v>
      </c>
    </row>
    <row r="9" spans="2:8" x14ac:dyDescent="0.2">
      <c r="B9" s="386" t="s">
        <v>20</v>
      </c>
      <c r="C9" s="671">
        <v>32</v>
      </c>
      <c r="D9" s="671">
        <v>8</v>
      </c>
      <c r="E9" s="671">
        <v>4</v>
      </c>
      <c r="F9" s="671">
        <v>3</v>
      </c>
      <c r="G9" s="671">
        <v>0</v>
      </c>
      <c r="H9" s="672">
        <v>1</v>
      </c>
    </row>
    <row r="10" spans="2:8" x14ac:dyDescent="0.2">
      <c r="B10" s="386" t="s">
        <v>503</v>
      </c>
      <c r="C10" s="671">
        <v>146</v>
      </c>
      <c r="D10" s="671">
        <v>35</v>
      </c>
      <c r="E10" s="671">
        <v>14</v>
      </c>
      <c r="F10" s="671">
        <v>6</v>
      </c>
      <c r="G10" s="671">
        <v>1</v>
      </c>
      <c r="H10" s="672">
        <v>2</v>
      </c>
    </row>
    <row r="11" spans="2:8" ht="13.5" thickBot="1" x14ac:dyDescent="0.25">
      <c r="B11" s="393" t="s">
        <v>504</v>
      </c>
      <c r="C11" s="673">
        <v>304</v>
      </c>
      <c r="D11" s="673">
        <v>97</v>
      </c>
      <c r="E11" s="673">
        <v>31</v>
      </c>
      <c r="F11" s="673">
        <v>22</v>
      </c>
      <c r="G11" s="673">
        <v>4</v>
      </c>
      <c r="H11" s="674">
        <v>7</v>
      </c>
    </row>
    <row r="13" spans="2:8" ht="13.5" thickBot="1" x14ac:dyDescent="0.25"/>
    <row r="14" spans="2:8" x14ac:dyDescent="0.2">
      <c r="B14" s="388" t="s">
        <v>578</v>
      </c>
      <c r="C14" s="805" t="s">
        <v>175</v>
      </c>
      <c r="D14" s="803"/>
      <c r="E14" s="803"/>
      <c r="F14" s="803"/>
      <c r="G14" s="803"/>
      <c r="H14" s="804"/>
    </row>
    <row r="15" spans="2:8" x14ac:dyDescent="0.2">
      <c r="B15" s="389" t="s">
        <v>571</v>
      </c>
      <c r="C15" s="390" t="s">
        <v>579</v>
      </c>
      <c r="D15" s="390" t="s">
        <v>580</v>
      </c>
      <c r="E15" s="390" t="s">
        <v>581</v>
      </c>
      <c r="F15" s="390" t="s">
        <v>582</v>
      </c>
      <c r="G15" s="390" t="s">
        <v>583</v>
      </c>
      <c r="H15" s="391" t="s">
        <v>584</v>
      </c>
    </row>
    <row r="16" spans="2:8" x14ac:dyDescent="0.2">
      <c r="B16" s="385" t="str">
        <f>Index!$B$4</f>
        <v>Thames</v>
      </c>
      <c r="C16" s="572">
        <f t="shared" ref="C16:H20" si="1">IF(SUM($C7:$H7)=0,0,C7/SUM($C7:$H7))</f>
        <v>0.64987613542526834</v>
      </c>
      <c r="D16" s="572">
        <f t="shared" si="1"/>
        <v>0.20561519405450041</v>
      </c>
      <c r="E16" s="572">
        <f t="shared" si="1"/>
        <v>7.1841453344343512E-2</v>
      </c>
      <c r="F16" s="572">
        <f t="shared" si="1"/>
        <v>5.0371593724194877E-2</v>
      </c>
      <c r="G16" s="572">
        <f t="shared" si="1"/>
        <v>8.2576383154417832E-3</v>
      </c>
      <c r="H16" s="573">
        <f t="shared" si="1"/>
        <v>1.4037985136251032E-2</v>
      </c>
    </row>
    <row r="17" spans="2:8" x14ac:dyDescent="0.2">
      <c r="B17" s="386" t="s">
        <v>502</v>
      </c>
      <c r="C17" s="574">
        <f t="shared" si="1"/>
        <v>0.61740890688259109</v>
      </c>
      <c r="D17" s="574">
        <f t="shared" si="1"/>
        <v>0.22064777327935223</v>
      </c>
      <c r="E17" s="574">
        <f t="shared" si="1"/>
        <v>7.6923076923076927E-2</v>
      </c>
      <c r="F17" s="574">
        <f t="shared" si="1"/>
        <v>6.0728744939271252E-2</v>
      </c>
      <c r="G17" s="574">
        <f t="shared" si="1"/>
        <v>1.0121457489878543E-2</v>
      </c>
      <c r="H17" s="575">
        <f t="shared" si="1"/>
        <v>1.417004048582996E-2</v>
      </c>
    </row>
    <row r="18" spans="2:8" x14ac:dyDescent="0.2">
      <c r="B18" s="386" t="s">
        <v>20</v>
      </c>
      <c r="C18" s="574">
        <f t="shared" si="1"/>
        <v>0.66666666666666663</v>
      </c>
      <c r="D18" s="574">
        <f t="shared" si="1"/>
        <v>0.16666666666666666</v>
      </c>
      <c r="E18" s="574">
        <f t="shared" si="1"/>
        <v>8.3333333333333329E-2</v>
      </c>
      <c r="F18" s="574">
        <f t="shared" si="1"/>
        <v>6.25E-2</v>
      </c>
      <c r="G18" s="574">
        <f t="shared" si="1"/>
        <v>0</v>
      </c>
      <c r="H18" s="575">
        <f t="shared" si="1"/>
        <v>2.0833333333333332E-2</v>
      </c>
    </row>
    <row r="19" spans="2:8" x14ac:dyDescent="0.2">
      <c r="B19" s="386" t="s">
        <v>503</v>
      </c>
      <c r="C19" s="574">
        <f t="shared" si="1"/>
        <v>0.71568627450980393</v>
      </c>
      <c r="D19" s="574">
        <f t="shared" si="1"/>
        <v>0.17156862745098039</v>
      </c>
      <c r="E19" s="574">
        <f t="shared" si="1"/>
        <v>6.8627450980392163E-2</v>
      </c>
      <c r="F19" s="574">
        <f t="shared" si="1"/>
        <v>2.9411764705882353E-2</v>
      </c>
      <c r="G19" s="574">
        <f t="shared" si="1"/>
        <v>4.9019607843137254E-3</v>
      </c>
      <c r="H19" s="575">
        <f t="shared" si="1"/>
        <v>9.8039215686274508E-3</v>
      </c>
    </row>
    <row r="20" spans="2:8" ht="13.5" thickBot="1" x14ac:dyDescent="0.25">
      <c r="B20" s="392" t="s">
        <v>504</v>
      </c>
      <c r="C20" s="576">
        <f t="shared" si="1"/>
        <v>0.65376344086021509</v>
      </c>
      <c r="D20" s="576">
        <f t="shared" si="1"/>
        <v>0.2086021505376344</v>
      </c>
      <c r="E20" s="576">
        <f t="shared" si="1"/>
        <v>6.6666666666666666E-2</v>
      </c>
      <c r="F20" s="576">
        <f t="shared" si="1"/>
        <v>4.7311827956989246E-2</v>
      </c>
      <c r="G20" s="576">
        <f t="shared" si="1"/>
        <v>8.6021505376344086E-3</v>
      </c>
      <c r="H20" s="577">
        <f t="shared" si="1"/>
        <v>1.5053763440860216E-2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zoomScale="90" zoomScaleNormal="90" workbookViewId="0"/>
  </sheetViews>
  <sheetFormatPr defaultRowHeight="12.75" x14ac:dyDescent="0.2"/>
  <cols>
    <col min="1" max="1" width="9" style="351"/>
    <col min="2" max="2" width="31.25" style="351" customWidth="1"/>
    <col min="3" max="3" width="46.25" style="351" bestFit="1" customWidth="1"/>
    <col min="4" max="5" width="31.25" style="351" customWidth="1"/>
    <col min="6" max="6" width="29.625" style="351" bestFit="1" customWidth="1"/>
    <col min="7" max="7" width="50.875" style="351" bestFit="1" customWidth="1"/>
    <col min="8" max="16384" width="9" style="351"/>
  </cols>
  <sheetData>
    <row r="3" spans="1:6" x14ac:dyDescent="0.2">
      <c r="A3" s="354"/>
      <c r="B3" s="354" t="str">
        <f>Index!$B$4</f>
        <v>Thames</v>
      </c>
      <c r="C3" s="387"/>
    </row>
    <row r="4" spans="1:6" x14ac:dyDescent="0.2">
      <c r="A4" s="354"/>
    </row>
    <row r="5" spans="1:6" x14ac:dyDescent="0.2">
      <c r="B5" s="395" t="s">
        <v>585</v>
      </c>
    </row>
    <row r="6" spans="1:6" x14ac:dyDescent="0.2">
      <c r="B6" s="396"/>
      <c r="C6" s="397" t="s">
        <v>586</v>
      </c>
      <c r="D6" s="398" t="s">
        <v>587</v>
      </c>
      <c r="E6" s="387"/>
      <c r="F6" s="387"/>
    </row>
    <row r="7" spans="1:6" x14ac:dyDescent="0.2">
      <c r="B7" s="399" t="s">
        <v>502</v>
      </c>
      <c r="C7" s="400">
        <v>370</v>
      </c>
      <c r="D7" s="401">
        <v>941.73569999999995</v>
      </c>
      <c r="E7" s="387"/>
      <c r="F7" s="387"/>
    </row>
    <row r="8" spans="1:6" x14ac:dyDescent="0.2">
      <c r="B8" s="399" t="s">
        <v>20</v>
      </c>
      <c r="C8" s="400">
        <v>110</v>
      </c>
      <c r="D8" s="401">
        <v>154.85050000000001</v>
      </c>
      <c r="E8" s="387"/>
      <c r="F8" s="387"/>
    </row>
    <row r="9" spans="1:6" x14ac:dyDescent="0.2">
      <c r="B9" s="399" t="s">
        <v>503</v>
      </c>
      <c r="C9" s="400">
        <v>156</v>
      </c>
      <c r="D9" s="401">
        <v>247.88849999999999</v>
      </c>
      <c r="E9" s="387"/>
      <c r="F9" s="387"/>
    </row>
    <row r="10" spans="1:6" x14ac:dyDescent="0.2">
      <c r="B10" s="402" t="s">
        <v>504</v>
      </c>
      <c r="C10" s="403">
        <v>376</v>
      </c>
      <c r="D10" s="404">
        <v>969.05529999999999</v>
      </c>
      <c r="E10" s="387"/>
      <c r="F10" s="387"/>
    </row>
    <row r="11" spans="1:6" x14ac:dyDescent="0.2">
      <c r="B11" s="387"/>
      <c r="C11" s="387"/>
      <c r="D11" s="387"/>
      <c r="E11" s="387"/>
      <c r="F11" s="387"/>
    </row>
    <row r="12" spans="1:6" x14ac:dyDescent="0.2">
      <c r="B12" s="405"/>
      <c r="C12" s="406" t="s">
        <v>588</v>
      </c>
      <c r="D12" s="406" t="s">
        <v>589</v>
      </c>
      <c r="E12" s="406" t="s">
        <v>590</v>
      </c>
      <c r="F12" s="406" t="s">
        <v>591</v>
      </c>
    </row>
    <row r="13" spans="1:6" x14ac:dyDescent="0.2">
      <c r="B13" s="407" t="s">
        <v>502</v>
      </c>
      <c r="C13" s="408" t="s">
        <v>592</v>
      </c>
      <c r="D13" s="351">
        <v>45</v>
      </c>
      <c r="E13" s="409">
        <v>104.0466</v>
      </c>
      <c r="F13" s="533">
        <f>IF(D$7=0,0,E13/D$7*100)</f>
        <v>11.048386505895444</v>
      </c>
    </row>
    <row r="14" spans="1:6" x14ac:dyDescent="0.2">
      <c r="B14" s="402"/>
      <c r="C14" s="403" t="s">
        <v>593</v>
      </c>
      <c r="D14" s="410">
        <f>C7-D13</f>
        <v>325</v>
      </c>
      <c r="E14" s="411">
        <f>D7-E13</f>
        <v>837.68909999999994</v>
      </c>
      <c r="F14" s="534">
        <f>IF(D$7=0,0,E14/D$7*100)</f>
        <v>88.951613494104549</v>
      </c>
    </row>
    <row r="15" spans="1:6" x14ac:dyDescent="0.2">
      <c r="B15" s="400"/>
      <c r="C15" s="400"/>
      <c r="D15" s="400"/>
      <c r="E15" s="412"/>
      <c r="F15" s="413"/>
    </row>
    <row r="16" spans="1:6" x14ac:dyDescent="0.2">
      <c r="B16" s="407" t="s">
        <v>20</v>
      </c>
      <c r="C16" s="408" t="s">
        <v>592</v>
      </c>
      <c r="D16" s="408">
        <v>9</v>
      </c>
      <c r="E16" s="409">
        <v>10.882759999999999</v>
      </c>
      <c r="F16" s="533">
        <f>IF(D$8=0,0,E16/D$8*100)</f>
        <v>7.0279140202969952</v>
      </c>
    </row>
    <row r="17" spans="2:11" x14ac:dyDescent="0.2">
      <c r="B17" s="402"/>
      <c r="C17" s="403" t="s">
        <v>593</v>
      </c>
      <c r="D17" s="410">
        <f>C8-D16</f>
        <v>101</v>
      </c>
      <c r="E17" s="411">
        <f>D8-E16</f>
        <v>143.96774000000002</v>
      </c>
      <c r="F17" s="534">
        <f>IF(D$8=0,0,E17/D$8*100)</f>
        <v>92.97208597970301</v>
      </c>
    </row>
    <row r="18" spans="2:11" x14ac:dyDescent="0.2">
      <c r="B18" s="400"/>
      <c r="C18" s="400"/>
      <c r="D18" s="400"/>
      <c r="E18" s="412"/>
      <c r="F18" s="413"/>
    </row>
    <row r="19" spans="2:11" x14ac:dyDescent="0.2">
      <c r="B19" s="407" t="s">
        <v>503</v>
      </c>
      <c r="C19" s="408" t="s">
        <v>592</v>
      </c>
      <c r="D19" s="408">
        <v>20</v>
      </c>
      <c r="E19" s="409">
        <v>36.967140000000001</v>
      </c>
      <c r="F19" s="533">
        <f>IF(D$9=0,0,E19/D$9*100)</f>
        <v>14.912809589795412</v>
      </c>
    </row>
    <row r="20" spans="2:11" x14ac:dyDescent="0.2">
      <c r="B20" s="402"/>
      <c r="C20" s="403" t="s">
        <v>593</v>
      </c>
      <c r="D20" s="410">
        <f>C9-D19</f>
        <v>136</v>
      </c>
      <c r="E20" s="411">
        <f>D9-E19</f>
        <v>210.92135999999999</v>
      </c>
      <c r="F20" s="534">
        <f>IF(D$9=0,0,E20/D$9*100)</f>
        <v>85.087190410204585</v>
      </c>
    </row>
    <row r="21" spans="2:11" x14ac:dyDescent="0.2">
      <c r="B21" s="400"/>
      <c r="C21" s="400"/>
      <c r="D21" s="400"/>
      <c r="E21" s="412"/>
      <c r="F21" s="413"/>
    </row>
    <row r="22" spans="2:11" x14ac:dyDescent="0.2">
      <c r="B22" s="407" t="s">
        <v>504</v>
      </c>
      <c r="C22" s="408" t="s">
        <v>592</v>
      </c>
      <c r="D22" s="408">
        <v>49</v>
      </c>
      <c r="E22" s="409">
        <v>111.2714</v>
      </c>
      <c r="F22" s="533">
        <f>IF(D$10=0,0,E22/D$10*100)</f>
        <v>11.482461320834839</v>
      </c>
    </row>
    <row r="23" spans="2:11" x14ac:dyDescent="0.2">
      <c r="B23" s="402"/>
      <c r="C23" s="403" t="s">
        <v>593</v>
      </c>
      <c r="D23" s="410">
        <f>C10-D22</f>
        <v>327</v>
      </c>
      <c r="E23" s="411">
        <f>D10-E22</f>
        <v>857.78390000000002</v>
      </c>
      <c r="F23" s="534">
        <f>IF(D$10=0,0,E23/D$10*100)</f>
        <v>88.51753867916517</v>
      </c>
    </row>
    <row r="24" spans="2:11" x14ac:dyDescent="0.2">
      <c r="B24" s="395" t="s">
        <v>594</v>
      </c>
      <c r="C24" s="400"/>
      <c r="D24" s="400"/>
      <c r="E24" s="400"/>
      <c r="F24" s="413"/>
    </row>
    <row r="25" spans="2:11" x14ac:dyDescent="0.2">
      <c r="B25" s="414"/>
      <c r="C25" s="397" t="s">
        <v>181</v>
      </c>
      <c r="D25" s="397" t="s">
        <v>589</v>
      </c>
      <c r="E25" s="397" t="s">
        <v>590</v>
      </c>
      <c r="F25" s="398" t="s">
        <v>595</v>
      </c>
      <c r="G25" s="398" t="s">
        <v>596</v>
      </c>
    </row>
    <row r="26" spans="2:11" x14ac:dyDescent="0.2">
      <c r="B26" s="407" t="s">
        <v>502</v>
      </c>
      <c r="C26" s="408" t="s">
        <v>597</v>
      </c>
      <c r="D26" s="408">
        <v>24</v>
      </c>
      <c r="E26" s="409">
        <v>66.931830000000005</v>
      </c>
      <c r="F26" s="535">
        <f>IF(D$7=0,0,E26/D$7*100)</f>
        <v>7.1072839226547337</v>
      </c>
      <c r="G26" s="533">
        <f>IF(E$13=0,0,E26/E$13*100)</f>
        <v>64.32870463811409</v>
      </c>
      <c r="I26" s="351" t="s">
        <v>598</v>
      </c>
      <c r="J26" s="351">
        <v>12</v>
      </c>
      <c r="K26" s="351" t="s">
        <v>599</v>
      </c>
    </row>
    <row r="27" spans="2:11" x14ac:dyDescent="0.2">
      <c r="B27" s="399"/>
      <c r="C27" s="400" t="s">
        <v>600</v>
      </c>
      <c r="D27" s="400">
        <v>3</v>
      </c>
      <c r="E27" s="412">
        <v>3.6977280000000001</v>
      </c>
      <c r="F27" s="536">
        <f t="shared" ref="F27:F32" si="0">IF(D$7=0,0,E27/D$7*100)</f>
        <v>0.39265029455716721</v>
      </c>
      <c r="G27" s="537">
        <f t="shared" ref="G27:G32" si="1">IF(E$13=0,0,E27/E$13*100)</f>
        <v>3.5539152648909242</v>
      </c>
      <c r="I27" s="351" t="s">
        <v>598</v>
      </c>
      <c r="J27" s="351">
        <v>15</v>
      </c>
      <c r="K27" s="351" t="s">
        <v>601</v>
      </c>
    </row>
    <row r="28" spans="2:11" x14ac:dyDescent="0.2">
      <c r="B28" s="399"/>
      <c r="C28" s="400" t="s">
        <v>602</v>
      </c>
      <c r="D28" s="400">
        <v>13</v>
      </c>
      <c r="E28" s="412">
        <v>26.408850000000001</v>
      </c>
      <c r="F28" s="536">
        <f t="shared" si="0"/>
        <v>2.8042740654304605</v>
      </c>
      <c r="G28" s="537">
        <f t="shared" si="1"/>
        <v>25.381752022651387</v>
      </c>
      <c r="I28" s="351" t="s">
        <v>598</v>
      </c>
      <c r="J28" s="351">
        <v>16</v>
      </c>
      <c r="K28" s="351" t="s">
        <v>603</v>
      </c>
    </row>
    <row r="29" spans="2:11" x14ac:dyDescent="0.2">
      <c r="B29" s="399"/>
      <c r="C29" s="400" t="s">
        <v>604</v>
      </c>
      <c r="D29" s="415">
        <v>1</v>
      </c>
      <c r="E29" s="412">
        <v>2.1360060000000001</v>
      </c>
      <c r="F29" s="536">
        <f t="shared" si="0"/>
        <v>0.22681586776417206</v>
      </c>
      <c r="G29" s="537">
        <f t="shared" si="1"/>
        <v>2.0529320515999561</v>
      </c>
      <c r="I29" s="351" t="s">
        <v>598</v>
      </c>
      <c r="J29" s="351">
        <v>17</v>
      </c>
      <c r="K29" s="351" t="s">
        <v>605</v>
      </c>
    </row>
    <row r="30" spans="2:11" x14ac:dyDescent="0.2">
      <c r="B30" s="399"/>
      <c r="C30" s="400" t="s">
        <v>606</v>
      </c>
      <c r="D30" s="415">
        <v>7</v>
      </c>
      <c r="E30" s="412">
        <v>10.028040000000001</v>
      </c>
      <c r="F30" s="536">
        <f t="shared" si="0"/>
        <v>1.0648465381529022</v>
      </c>
      <c r="G30" s="537">
        <f t="shared" si="1"/>
        <v>9.6380275761053227</v>
      </c>
      <c r="I30" s="351" t="s">
        <v>598</v>
      </c>
      <c r="J30" s="351">
        <v>18</v>
      </c>
      <c r="K30" s="351" t="s">
        <v>606</v>
      </c>
    </row>
    <row r="31" spans="2:11" x14ac:dyDescent="0.2">
      <c r="B31" s="399"/>
      <c r="C31" s="400" t="s">
        <v>607</v>
      </c>
      <c r="D31" s="415">
        <v>2</v>
      </c>
      <c r="E31" s="412">
        <v>2.078643</v>
      </c>
      <c r="F31" s="536">
        <f t="shared" si="0"/>
        <v>0.22072466829068921</v>
      </c>
      <c r="G31" s="537">
        <f t="shared" si="1"/>
        <v>1.997800024219917</v>
      </c>
      <c r="I31" s="351" t="s">
        <v>598</v>
      </c>
      <c r="J31" s="351">
        <v>19</v>
      </c>
      <c r="K31" s="351" t="s">
        <v>608</v>
      </c>
    </row>
    <row r="32" spans="2:11" x14ac:dyDescent="0.2">
      <c r="B32" s="402"/>
      <c r="C32" s="403" t="s">
        <v>609</v>
      </c>
      <c r="D32" s="403">
        <v>0</v>
      </c>
      <c r="E32" s="416">
        <v>0</v>
      </c>
      <c r="F32" s="538">
        <f t="shared" si="0"/>
        <v>0</v>
      </c>
      <c r="G32" s="534">
        <f t="shared" si="1"/>
        <v>0</v>
      </c>
      <c r="I32" s="351" t="s">
        <v>598</v>
      </c>
      <c r="J32" s="351">
        <v>20</v>
      </c>
      <c r="K32" s="351" t="s">
        <v>607</v>
      </c>
    </row>
    <row r="33" spans="2:7" x14ac:dyDescent="0.2">
      <c r="B33" s="350"/>
      <c r="C33" s="350"/>
      <c r="D33" s="350"/>
      <c r="E33" s="350"/>
      <c r="F33" s="350"/>
      <c r="G33" s="360"/>
    </row>
    <row r="34" spans="2:7" x14ac:dyDescent="0.2">
      <c r="B34" s="407" t="s">
        <v>20</v>
      </c>
      <c r="C34" s="408" t="s">
        <v>597</v>
      </c>
      <c r="D34" s="417">
        <v>0</v>
      </c>
      <c r="E34" s="418">
        <v>0</v>
      </c>
      <c r="F34" s="535">
        <f>IF(D$8=0,0,E34/D$8*100)</f>
        <v>0</v>
      </c>
      <c r="G34" s="533">
        <f t="shared" ref="G34:G40" si="2">IF(E$16=0,0,E34/E$16*100)</f>
        <v>0</v>
      </c>
    </row>
    <row r="35" spans="2:7" x14ac:dyDescent="0.2">
      <c r="B35" s="419"/>
      <c r="C35" s="400" t="s">
        <v>600</v>
      </c>
      <c r="D35" s="361">
        <v>2</v>
      </c>
      <c r="E35" s="420">
        <v>3.145089</v>
      </c>
      <c r="F35" s="536">
        <f t="shared" ref="F35:F40" si="3">IF(D$8=0,0,E35/D$8*100)</f>
        <v>2.0310486566075019</v>
      </c>
      <c r="G35" s="537">
        <f t="shared" si="2"/>
        <v>28.89973683146555</v>
      </c>
    </row>
    <row r="36" spans="2:7" x14ac:dyDescent="0.2">
      <c r="B36" s="419"/>
      <c r="C36" s="400" t="s">
        <v>602</v>
      </c>
      <c r="D36" s="361">
        <v>2</v>
      </c>
      <c r="E36" s="420">
        <v>2.5999780000000001</v>
      </c>
      <c r="F36" s="536">
        <f t="shared" si="3"/>
        <v>1.6790246076054001</v>
      </c>
      <c r="G36" s="537">
        <f t="shared" si="2"/>
        <v>23.890796084816721</v>
      </c>
    </row>
    <row r="37" spans="2:7" x14ac:dyDescent="0.2">
      <c r="B37" s="419"/>
      <c r="C37" s="400" t="s">
        <v>604</v>
      </c>
      <c r="D37" s="361">
        <v>0</v>
      </c>
      <c r="E37" s="420">
        <v>0</v>
      </c>
      <c r="F37" s="536">
        <f t="shared" si="3"/>
        <v>0</v>
      </c>
      <c r="G37" s="537">
        <f t="shared" si="2"/>
        <v>0</v>
      </c>
    </row>
    <row r="38" spans="2:7" x14ac:dyDescent="0.2">
      <c r="B38" s="419"/>
      <c r="C38" s="400" t="s">
        <v>606</v>
      </c>
      <c r="D38" s="361">
        <v>4</v>
      </c>
      <c r="E38" s="420">
        <v>4.1375780000000004</v>
      </c>
      <c r="F38" s="536">
        <f t="shared" si="3"/>
        <v>2.6719823313453945</v>
      </c>
      <c r="G38" s="537">
        <f t="shared" si="2"/>
        <v>38.019564889788995</v>
      </c>
    </row>
    <row r="39" spans="2:7" x14ac:dyDescent="0.2">
      <c r="B39" s="419"/>
      <c r="C39" s="400" t="s">
        <v>607</v>
      </c>
      <c r="D39" s="361">
        <v>1</v>
      </c>
      <c r="E39" s="420">
        <v>1.000111</v>
      </c>
      <c r="F39" s="536">
        <f t="shared" si="3"/>
        <v>0.64585584160206122</v>
      </c>
      <c r="G39" s="537">
        <f t="shared" si="2"/>
        <v>9.189865438546839</v>
      </c>
    </row>
    <row r="40" spans="2:7" x14ac:dyDescent="0.2">
      <c r="B40" s="421"/>
      <c r="C40" s="403" t="s">
        <v>609</v>
      </c>
      <c r="D40" s="422">
        <v>0</v>
      </c>
      <c r="E40" s="423">
        <v>0</v>
      </c>
      <c r="F40" s="538">
        <f t="shared" si="3"/>
        <v>0</v>
      </c>
      <c r="G40" s="534">
        <f t="shared" si="2"/>
        <v>0</v>
      </c>
    </row>
    <row r="41" spans="2:7" x14ac:dyDescent="0.2">
      <c r="B41" s="350"/>
      <c r="C41" s="350"/>
      <c r="D41" s="350"/>
      <c r="E41" s="350"/>
      <c r="F41" s="350"/>
      <c r="G41" s="360"/>
    </row>
    <row r="42" spans="2:7" x14ac:dyDescent="0.2">
      <c r="B42" s="407" t="s">
        <v>503</v>
      </c>
      <c r="C42" s="408" t="s">
        <v>597</v>
      </c>
      <c r="D42" s="417">
        <v>7</v>
      </c>
      <c r="E42" s="418">
        <v>13.48743</v>
      </c>
      <c r="F42" s="535">
        <f>IF(D$9=0,0,E42/D$9*100)</f>
        <v>5.4409260615155608</v>
      </c>
      <c r="G42" s="533">
        <f t="shared" ref="G42:G48" si="4">IF(E$19=0,0,E42/E$19*100)</f>
        <v>36.484916063292964</v>
      </c>
    </row>
    <row r="43" spans="2:7" x14ac:dyDescent="0.2">
      <c r="B43" s="419"/>
      <c r="C43" s="400" t="s">
        <v>600</v>
      </c>
      <c r="D43" s="361">
        <v>6</v>
      </c>
      <c r="E43" s="420">
        <v>8.8519659999999991</v>
      </c>
      <c r="F43" s="536">
        <f t="shared" ref="F43:F48" si="5">IF(D$9=0,0,E43/D$9*100)</f>
        <v>3.5709466151112292</v>
      </c>
      <c r="G43" s="539">
        <f t="shared" si="4"/>
        <v>23.945498623913018</v>
      </c>
    </row>
    <row r="44" spans="2:7" x14ac:dyDescent="0.2">
      <c r="B44" s="419"/>
      <c r="C44" s="400" t="s">
        <v>602</v>
      </c>
      <c r="D44" s="361">
        <v>8</v>
      </c>
      <c r="E44" s="420">
        <v>16.647629999999999</v>
      </c>
      <c r="F44" s="536">
        <f t="shared" si="5"/>
        <v>6.7157734223249568</v>
      </c>
      <c r="G44" s="539">
        <f t="shared" si="4"/>
        <v>45.03358929038059</v>
      </c>
    </row>
    <row r="45" spans="2:7" x14ac:dyDescent="0.2">
      <c r="B45" s="419"/>
      <c r="C45" s="400" t="s">
        <v>604</v>
      </c>
      <c r="D45" s="361">
        <v>1</v>
      </c>
      <c r="E45" s="420">
        <v>2.1360060000000001</v>
      </c>
      <c r="F45" s="536">
        <f t="shared" si="5"/>
        <v>0.86168015055155844</v>
      </c>
      <c r="G45" s="539">
        <f t="shared" si="4"/>
        <v>5.7781207851080723</v>
      </c>
    </row>
    <row r="46" spans="2:7" x14ac:dyDescent="0.2">
      <c r="B46" s="419"/>
      <c r="C46" s="400" t="s">
        <v>606</v>
      </c>
      <c r="D46" s="361">
        <v>1</v>
      </c>
      <c r="E46" s="420">
        <v>1</v>
      </c>
      <c r="F46" s="536">
        <f t="shared" si="5"/>
        <v>0.40340717701708628</v>
      </c>
      <c r="G46" s="539">
        <f t="shared" si="4"/>
        <v>2.7051051285006089</v>
      </c>
    </row>
    <row r="47" spans="2:7" x14ac:dyDescent="0.2">
      <c r="B47" s="419"/>
      <c r="C47" s="400" t="s">
        <v>607</v>
      </c>
      <c r="D47" s="361">
        <v>0</v>
      </c>
      <c r="E47" s="420">
        <v>0</v>
      </c>
      <c r="F47" s="536">
        <f t="shared" si="5"/>
        <v>0</v>
      </c>
      <c r="G47" s="539">
        <f t="shared" si="4"/>
        <v>0</v>
      </c>
    </row>
    <row r="48" spans="2:7" x14ac:dyDescent="0.2">
      <c r="B48" s="421"/>
      <c r="C48" s="403" t="s">
        <v>609</v>
      </c>
      <c r="D48" s="422">
        <v>0</v>
      </c>
      <c r="E48" s="423">
        <v>0</v>
      </c>
      <c r="F48" s="538">
        <f t="shared" si="5"/>
        <v>0</v>
      </c>
      <c r="G48" s="540">
        <f t="shared" si="4"/>
        <v>0</v>
      </c>
    </row>
    <row r="49" spans="2:7" x14ac:dyDescent="0.2">
      <c r="B49" s="350"/>
      <c r="C49" s="350"/>
      <c r="D49" s="350"/>
      <c r="E49" s="350"/>
      <c r="F49" s="350"/>
      <c r="G49" s="360"/>
    </row>
    <row r="50" spans="2:7" x14ac:dyDescent="0.2">
      <c r="B50" s="407" t="s">
        <v>504</v>
      </c>
      <c r="C50" s="408" t="s">
        <v>597</v>
      </c>
      <c r="D50" s="417">
        <v>23</v>
      </c>
      <c r="E50" s="418">
        <v>68.00788</v>
      </c>
      <c r="F50" s="535">
        <f>IF(D$10=0,0,E50/D$10*100)</f>
        <v>7.0179565603737988</v>
      </c>
      <c r="G50" s="541">
        <f t="shared" ref="G50:G56" si="6">IF(E$22=0,0,E50/E$22*100)</f>
        <v>61.118921843348787</v>
      </c>
    </row>
    <row r="51" spans="2:7" x14ac:dyDescent="0.2">
      <c r="B51" s="419"/>
      <c r="C51" s="400" t="s">
        <v>600</v>
      </c>
      <c r="D51" s="361">
        <v>7</v>
      </c>
      <c r="E51" s="420">
        <v>10.504189999999999</v>
      </c>
      <c r="F51" s="536">
        <f t="shared" ref="F51:F56" si="7">IF(D$10=0,0,E51/D$10*100)</f>
        <v>1.0839618750343762</v>
      </c>
      <c r="G51" s="539">
        <f t="shared" si="6"/>
        <v>9.4401526358075838</v>
      </c>
    </row>
    <row r="52" spans="2:7" x14ac:dyDescent="0.2">
      <c r="B52" s="419"/>
      <c r="C52" s="400" t="s">
        <v>602</v>
      </c>
      <c r="D52" s="361">
        <v>14</v>
      </c>
      <c r="E52" s="420">
        <v>28.318919999999999</v>
      </c>
      <c r="F52" s="536">
        <f t="shared" si="7"/>
        <v>2.922322389651034</v>
      </c>
      <c r="G52" s="539">
        <f t="shared" si="6"/>
        <v>25.450313377921006</v>
      </c>
    </row>
    <row r="53" spans="2:7" x14ac:dyDescent="0.2">
      <c r="B53" s="419"/>
      <c r="C53" s="400" t="s">
        <v>604</v>
      </c>
      <c r="D53" s="361">
        <v>1</v>
      </c>
      <c r="E53" s="420">
        <v>2.1360060000000001</v>
      </c>
      <c r="F53" s="536">
        <f t="shared" si="7"/>
        <v>0.22042147646269519</v>
      </c>
      <c r="G53" s="539">
        <f t="shared" si="6"/>
        <v>1.9196361329146574</v>
      </c>
    </row>
    <row r="54" spans="2:7" x14ac:dyDescent="0.2">
      <c r="B54" s="419"/>
      <c r="C54" s="400" t="s">
        <v>606</v>
      </c>
      <c r="D54" s="361">
        <v>6</v>
      </c>
      <c r="E54" s="420">
        <v>6.4601990000000002</v>
      </c>
      <c r="F54" s="536">
        <f t="shared" si="7"/>
        <v>0.66664915820593518</v>
      </c>
      <c r="G54" s="539">
        <f t="shared" si="6"/>
        <v>5.8058036476578891</v>
      </c>
    </row>
    <row r="55" spans="2:7" x14ac:dyDescent="0.2">
      <c r="B55" s="419"/>
      <c r="C55" s="400" t="s">
        <v>607</v>
      </c>
      <c r="D55" s="361">
        <v>3</v>
      </c>
      <c r="E55" s="420">
        <v>3.078754</v>
      </c>
      <c r="F55" s="536">
        <f t="shared" si="7"/>
        <v>0.31770673974952718</v>
      </c>
      <c r="G55" s="539">
        <f t="shared" si="6"/>
        <v>2.7668870886858614</v>
      </c>
    </row>
    <row r="56" spans="2:7" x14ac:dyDescent="0.2">
      <c r="B56" s="421"/>
      <c r="C56" s="403" t="s">
        <v>609</v>
      </c>
      <c r="D56" s="422">
        <v>0</v>
      </c>
      <c r="E56" s="423">
        <v>0</v>
      </c>
      <c r="F56" s="538">
        <f t="shared" si="7"/>
        <v>0</v>
      </c>
      <c r="G56" s="540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80" t="s">
        <v>683</v>
      </c>
      <c r="C3" s="781"/>
      <c r="D3" s="781"/>
      <c r="E3" s="781"/>
      <c r="F3" s="781"/>
      <c r="G3" s="781"/>
      <c r="H3" s="781"/>
      <c r="J3" s="782" t="s">
        <v>743</v>
      </c>
      <c r="K3" s="782" t="s">
        <v>744</v>
      </c>
    </row>
    <row r="4" spans="1:19" x14ac:dyDescent="0.2">
      <c r="A4" s="149"/>
      <c r="B4" s="279"/>
      <c r="C4" s="279" t="s">
        <v>610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487</v>
      </c>
      <c r="I4" s="149"/>
      <c r="J4" s="783"/>
      <c r="K4" s="783"/>
    </row>
    <row r="5" spans="1:19" s="23" customFormat="1" x14ac:dyDescent="0.2">
      <c r="A5" s="426"/>
      <c r="B5" s="434"/>
      <c r="C5" s="424" t="s">
        <v>106</v>
      </c>
      <c r="D5" s="425">
        <v>493.28500000000003</v>
      </c>
      <c r="E5" s="427">
        <v>21561.99</v>
      </c>
      <c r="F5" s="432">
        <v>3.33</v>
      </c>
      <c r="G5" s="439">
        <f>E5*F5/100</f>
        <v>718.01426700000013</v>
      </c>
      <c r="H5" s="440">
        <f>SUM(D5,E5)</f>
        <v>22055.275000000001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273.46699999999998</v>
      </c>
      <c r="E6" s="427">
        <v>5134.9880000000003</v>
      </c>
      <c r="F6" s="432">
        <v>7</v>
      </c>
      <c r="G6" s="439">
        <f t="shared" ref="G6:G26" si="0">E6*F6/100</f>
        <v>359.44916000000006</v>
      </c>
      <c r="H6" s="440">
        <f>SUM(D6,E6)</f>
        <v>5408.4549999999999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219.81800000000001</v>
      </c>
      <c r="E7" s="427">
        <v>16471.534</v>
      </c>
      <c r="F7" s="432">
        <v>3.95</v>
      </c>
      <c r="G7" s="439">
        <f>E7*F7/100</f>
        <v>650.62559299999998</v>
      </c>
      <c r="H7" s="440">
        <f>SUM(D7,E7)</f>
        <v>16691.351999999999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3.2000000000000001E-2</v>
      </c>
      <c r="E8" s="429">
        <v>40.92</v>
      </c>
      <c r="F8" s="432">
        <v>40.33</v>
      </c>
      <c r="G8" s="439">
        <f t="shared" si="0"/>
        <v>16.503035999999998</v>
      </c>
      <c r="H8" s="440">
        <f>SUM(D8,E8)</f>
        <v>40.951999999999998</v>
      </c>
      <c r="I8" s="428"/>
      <c r="J8" s="687">
        <f>H8/$H$6</f>
        <v>7.5718481525685246E-3</v>
      </c>
      <c r="K8" s="687">
        <f>H8/$H$5</f>
        <v>1.8567893621820627E-3</v>
      </c>
    </row>
    <row r="9" spans="1:19" s="24" customFormat="1" x14ac:dyDescent="0.2">
      <c r="A9" s="428"/>
      <c r="B9" s="435"/>
      <c r="C9" s="424" t="s">
        <v>85</v>
      </c>
      <c r="D9" s="425">
        <v>46.24</v>
      </c>
      <c r="E9" s="429">
        <v>2320.2159999999999</v>
      </c>
      <c r="F9" s="432">
        <v>14.07</v>
      </c>
      <c r="G9" s="439">
        <f t="shared" si="0"/>
        <v>326.45439119999998</v>
      </c>
      <c r="H9" s="440">
        <f t="shared" ref="H9:H26" si="1">SUM(D9,E9)</f>
        <v>2366.4559999999997</v>
      </c>
      <c r="I9" s="428"/>
      <c r="J9" s="687">
        <f t="shared" ref="J9:J15" si="2">H9/$H$6</f>
        <v>0.43754750663544389</v>
      </c>
      <c r="K9" s="687">
        <f t="shared" ref="K9:K26" si="3">H9/$H$5</f>
        <v>0.1072965991129106</v>
      </c>
    </row>
    <row r="10" spans="1:19" s="24" customFormat="1" x14ac:dyDescent="0.2">
      <c r="A10" s="428"/>
      <c r="B10" s="435"/>
      <c r="C10" s="424" t="s">
        <v>86</v>
      </c>
      <c r="D10" s="425">
        <v>63.787999999999997</v>
      </c>
      <c r="E10" s="429">
        <v>242.17099999999999</v>
      </c>
      <c r="F10" s="432">
        <v>42.26</v>
      </c>
      <c r="G10" s="439">
        <f t="shared" si="0"/>
        <v>102.34146459999999</v>
      </c>
      <c r="H10" s="440">
        <f t="shared" si="1"/>
        <v>305.959</v>
      </c>
      <c r="I10" s="428"/>
      <c r="J10" s="687">
        <f t="shared" si="2"/>
        <v>5.6570499338535682E-2</v>
      </c>
      <c r="K10" s="687">
        <f t="shared" si="3"/>
        <v>1.3872372935726259E-2</v>
      </c>
    </row>
    <row r="11" spans="1:19" s="24" customFormat="1" x14ac:dyDescent="0.2">
      <c r="A11" s="428"/>
      <c r="B11" s="435"/>
      <c r="C11" s="424" t="s">
        <v>87</v>
      </c>
      <c r="D11" s="425">
        <v>58.015999999999998</v>
      </c>
      <c r="E11" s="429">
        <v>758.28099999999995</v>
      </c>
      <c r="F11" s="432">
        <v>18.41</v>
      </c>
      <c r="G11" s="439">
        <f t="shared" si="0"/>
        <v>139.5995321</v>
      </c>
      <c r="H11" s="440">
        <f t="shared" si="1"/>
        <v>816.29699999999991</v>
      </c>
      <c r="I11" s="428"/>
      <c r="J11" s="687">
        <f t="shared" si="2"/>
        <v>0.15092979418336658</v>
      </c>
      <c r="K11" s="687">
        <f t="shared" si="3"/>
        <v>3.7011417903426727E-2</v>
      </c>
    </row>
    <row r="12" spans="1:19" s="24" customFormat="1" x14ac:dyDescent="0.2">
      <c r="A12" s="428"/>
      <c r="B12" s="435"/>
      <c r="C12" s="424" t="s">
        <v>88</v>
      </c>
      <c r="D12" s="425">
        <v>15.005000000000001</v>
      </c>
      <c r="E12" s="429">
        <v>894.21600000000001</v>
      </c>
      <c r="F12" s="432">
        <v>18.600000000000001</v>
      </c>
      <c r="G12" s="439">
        <f t="shared" si="0"/>
        <v>166.32417599999999</v>
      </c>
      <c r="H12" s="440">
        <f t="shared" si="1"/>
        <v>909.221</v>
      </c>
      <c r="I12" s="428"/>
      <c r="J12" s="687">
        <f t="shared" si="2"/>
        <v>0.16811104095347007</v>
      </c>
      <c r="K12" s="687">
        <f t="shared" si="3"/>
        <v>4.1224650338751161E-2</v>
      </c>
    </row>
    <row r="13" spans="1:19" s="24" customFormat="1" x14ac:dyDescent="0.2">
      <c r="A13" s="428"/>
      <c r="B13" s="435"/>
      <c r="C13" s="424" t="s">
        <v>89</v>
      </c>
      <c r="D13" s="425">
        <v>32.518999999999998</v>
      </c>
      <c r="E13" s="429">
        <v>184.49299999999999</v>
      </c>
      <c r="F13" s="432">
        <v>32.54</v>
      </c>
      <c r="G13" s="439">
        <f t="shared" si="0"/>
        <v>60.034022200000003</v>
      </c>
      <c r="H13" s="440">
        <f t="shared" si="1"/>
        <v>217.012</v>
      </c>
      <c r="I13" s="428"/>
      <c r="J13" s="687">
        <f t="shared" si="2"/>
        <v>4.0124582713547588E-2</v>
      </c>
      <c r="K13" s="687">
        <f t="shared" si="3"/>
        <v>9.8394601744934036E-3</v>
      </c>
    </row>
    <row r="14" spans="1:19" s="24" customFormat="1" x14ac:dyDescent="0.2">
      <c r="A14" s="428"/>
      <c r="B14" s="435"/>
      <c r="C14" s="424" t="s">
        <v>90</v>
      </c>
      <c r="D14" s="425">
        <v>1.2999999999999999E-2</v>
      </c>
      <c r="E14" s="429">
        <v>0</v>
      </c>
      <c r="F14" s="432">
        <v>0</v>
      </c>
      <c r="G14" s="439">
        <f t="shared" si="0"/>
        <v>0</v>
      </c>
      <c r="H14" s="440">
        <f t="shared" si="1"/>
        <v>1.2999999999999999E-2</v>
      </c>
      <c r="I14" s="428"/>
      <c r="J14" s="687">
        <f t="shared" si="2"/>
        <v>2.4036439241890707E-6</v>
      </c>
      <c r="K14" s="687">
        <f t="shared" si="3"/>
        <v>5.8942815267549371E-7</v>
      </c>
    </row>
    <row r="15" spans="1:19" s="24" customFormat="1" x14ac:dyDescent="0.2">
      <c r="A15" s="428"/>
      <c r="B15" s="435"/>
      <c r="C15" s="424" t="s">
        <v>91</v>
      </c>
      <c r="D15" s="425">
        <v>57.853999999999999</v>
      </c>
      <c r="E15" s="429">
        <v>691.04899999999998</v>
      </c>
      <c r="F15" s="432">
        <v>23.09</v>
      </c>
      <c r="G15" s="439">
        <f t="shared" si="0"/>
        <v>159.56321409999998</v>
      </c>
      <c r="H15" s="440">
        <f t="shared" si="1"/>
        <v>748.90300000000002</v>
      </c>
      <c r="I15" s="428"/>
      <c r="J15" s="688">
        <f t="shared" si="2"/>
        <v>0.13846893428899751</v>
      </c>
      <c r="K15" s="687">
        <f t="shared" si="3"/>
        <v>3.3955731678702715E-2</v>
      </c>
    </row>
    <row r="16" spans="1:19" s="24" customFormat="1" x14ac:dyDescent="0.2">
      <c r="A16" s="428"/>
      <c r="B16" s="435"/>
      <c r="C16" s="424" t="s">
        <v>94</v>
      </c>
      <c r="D16" s="425">
        <v>83.831000000000003</v>
      </c>
      <c r="E16" s="429">
        <v>3949.58</v>
      </c>
      <c r="F16" s="432">
        <v>10.29</v>
      </c>
      <c r="G16" s="439">
        <f t="shared" si="0"/>
        <v>406.41178199999996</v>
      </c>
      <c r="H16" s="440">
        <f t="shared" si="1"/>
        <v>4033.4110000000001</v>
      </c>
      <c r="I16" s="428"/>
      <c r="J16" s="687">
        <f>H16/$H$7</f>
        <v>0.2416467521624372</v>
      </c>
      <c r="K16" s="687">
        <f t="shared" si="3"/>
        <v>0.18287738420853966</v>
      </c>
    </row>
    <row r="17" spans="1:11" s="24" customFormat="1" x14ac:dyDescent="0.2">
      <c r="A17" s="428"/>
      <c r="B17" s="435"/>
      <c r="C17" s="424" t="s">
        <v>95</v>
      </c>
      <c r="D17" s="425">
        <v>56.424999999999997</v>
      </c>
      <c r="E17" s="429">
        <v>4006.9430000000002</v>
      </c>
      <c r="F17" s="432">
        <v>12.17</v>
      </c>
      <c r="G17" s="439">
        <f t="shared" si="0"/>
        <v>487.64496310000004</v>
      </c>
      <c r="H17" s="440">
        <f t="shared" si="1"/>
        <v>4063.3680000000004</v>
      </c>
      <c r="I17" s="428"/>
      <c r="J17" s="687">
        <f t="shared" ref="J17:J26" si="4">H17/$H$7</f>
        <v>0.24344151390492519</v>
      </c>
      <c r="K17" s="687">
        <f t="shared" si="3"/>
        <v>0.18423565337543968</v>
      </c>
    </row>
    <row r="18" spans="1:11" s="24" customFormat="1" x14ac:dyDescent="0.2">
      <c r="A18" s="428"/>
      <c r="B18" s="435"/>
      <c r="C18" s="424" t="s">
        <v>96</v>
      </c>
      <c r="D18" s="425">
        <v>1.3340000000000001</v>
      </c>
      <c r="E18" s="429">
        <v>714.95</v>
      </c>
      <c r="F18" s="432">
        <v>20.97</v>
      </c>
      <c r="G18" s="439">
        <f t="shared" si="0"/>
        <v>149.925015</v>
      </c>
      <c r="H18" s="440">
        <f t="shared" si="1"/>
        <v>716.28399999999999</v>
      </c>
      <c r="I18" s="428"/>
      <c r="J18" s="687">
        <f t="shared" si="4"/>
        <v>4.2913479986522361E-2</v>
      </c>
      <c r="K18" s="687">
        <f t="shared" si="3"/>
        <v>3.2476765762385638E-2</v>
      </c>
    </row>
    <row r="19" spans="1:11" s="24" customFormat="1" x14ac:dyDescent="0.2">
      <c r="A19" s="428"/>
      <c r="B19" s="435"/>
      <c r="C19" s="424" t="s">
        <v>97</v>
      </c>
      <c r="D19" s="425">
        <v>15.721</v>
      </c>
      <c r="E19" s="429">
        <v>2782.7249999999999</v>
      </c>
      <c r="F19" s="432">
        <v>10.01</v>
      </c>
      <c r="G19" s="439">
        <f t="shared" si="0"/>
        <v>278.55077249999999</v>
      </c>
      <c r="H19" s="440">
        <f t="shared" si="1"/>
        <v>2798.4459999999999</v>
      </c>
      <c r="I19" s="428"/>
      <c r="J19" s="687">
        <f t="shared" si="4"/>
        <v>0.16765843773470238</v>
      </c>
      <c r="K19" s="687">
        <f t="shared" si="3"/>
        <v>0.12688329662631728</v>
      </c>
    </row>
    <row r="20" spans="1:11" s="24" customFormat="1" x14ac:dyDescent="0.2">
      <c r="A20" s="428"/>
      <c r="B20" s="435"/>
      <c r="C20" s="424" t="s">
        <v>98</v>
      </c>
      <c r="D20" s="425">
        <v>12.225</v>
      </c>
      <c r="E20" s="429">
        <v>1104.857</v>
      </c>
      <c r="F20" s="432">
        <v>12.92</v>
      </c>
      <c r="G20" s="439">
        <f t="shared" si="0"/>
        <v>142.7475244</v>
      </c>
      <c r="H20" s="440">
        <f t="shared" si="1"/>
        <v>1117.0819999999999</v>
      </c>
      <c r="I20" s="428"/>
      <c r="J20" s="687">
        <f t="shared" si="4"/>
        <v>6.6925794866707022E-2</v>
      </c>
      <c r="K20" s="687">
        <f t="shared" si="3"/>
        <v>5.0649198434388136E-2</v>
      </c>
    </row>
    <row r="21" spans="1:11" s="24" customFormat="1" x14ac:dyDescent="0.2">
      <c r="A21" s="428"/>
      <c r="B21" s="435"/>
      <c r="C21" s="424" t="s">
        <v>99</v>
      </c>
      <c r="D21" s="425">
        <v>1.897</v>
      </c>
      <c r="E21" s="429">
        <v>534.71</v>
      </c>
      <c r="F21" s="432">
        <v>21.51</v>
      </c>
      <c r="G21" s="439">
        <f t="shared" si="0"/>
        <v>115.01612100000003</v>
      </c>
      <c r="H21" s="440">
        <f t="shared" si="1"/>
        <v>536.60700000000008</v>
      </c>
      <c r="I21" s="428"/>
      <c r="J21" s="687">
        <f t="shared" si="4"/>
        <v>3.2148803763769412E-2</v>
      </c>
      <c r="K21" s="687">
        <f t="shared" si="3"/>
        <v>2.4330097901749129E-2</v>
      </c>
    </row>
    <row r="22" spans="1:11" s="24" customFormat="1" x14ac:dyDescent="0.2">
      <c r="A22" s="428"/>
      <c r="B22" s="435"/>
      <c r="C22" s="424" t="s">
        <v>100</v>
      </c>
      <c r="D22" s="425">
        <v>1.0029999999999999</v>
      </c>
      <c r="E22" s="429">
        <v>414.928</v>
      </c>
      <c r="F22" s="432">
        <v>17.350000000000001</v>
      </c>
      <c r="G22" s="439">
        <f t="shared" si="0"/>
        <v>71.990008000000003</v>
      </c>
      <c r="H22" s="440">
        <f t="shared" si="1"/>
        <v>415.93099999999998</v>
      </c>
      <c r="I22" s="428"/>
      <c r="J22" s="687">
        <f t="shared" si="4"/>
        <v>2.4918952041751923E-2</v>
      </c>
      <c r="K22" s="687">
        <f t="shared" si="3"/>
        <v>1.8858572382343904E-2</v>
      </c>
    </row>
    <row r="23" spans="1:11" s="24" customFormat="1" x14ac:dyDescent="0.2">
      <c r="A23" s="428"/>
      <c r="B23" s="435"/>
      <c r="C23" s="424" t="s">
        <v>101</v>
      </c>
      <c r="D23" s="425">
        <v>0</v>
      </c>
      <c r="E23" s="429">
        <v>259.99700000000001</v>
      </c>
      <c r="F23" s="432">
        <v>17.45</v>
      </c>
      <c r="G23" s="439">
        <f t="shared" si="0"/>
        <v>45.369476499999998</v>
      </c>
      <c r="H23" s="440">
        <f t="shared" si="1"/>
        <v>259.99700000000001</v>
      </c>
      <c r="I23" s="428"/>
      <c r="J23" s="687">
        <f t="shared" si="4"/>
        <v>1.5576748965572113E-2</v>
      </c>
      <c r="K23" s="687">
        <f t="shared" si="3"/>
        <v>1.1788427031628489E-2</v>
      </c>
    </row>
    <row r="24" spans="1:11" s="24" customFormat="1" x14ac:dyDescent="0.2">
      <c r="A24" s="428"/>
      <c r="B24" s="435"/>
      <c r="C24" s="424" t="s">
        <v>102</v>
      </c>
      <c r="D24" s="425">
        <v>1.141</v>
      </c>
      <c r="E24" s="429">
        <v>448.03899999999999</v>
      </c>
      <c r="F24" s="432">
        <v>28.74</v>
      </c>
      <c r="G24" s="439">
        <f t="shared" si="0"/>
        <v>128.76640860000001</v>
      </c>
      <c r="H24" s="440">
        <f t="shared" si="1"/>
        <v>449.18</v>
      </c>
      <c r="I24" s="428"/>
      <c r="J24" s="687">
        <f t="shared" si="4"/>
        <v>2.6910941666079539E-2</v>
      </c>
      <c r="K24" s="687">
        <f t="shared" si="3"/>
        <v>2.0366102893752173E-2</v>
      </c>
    </row>
    <row r="25" spans="1:11" s="24" customFormat="1" x14ac:dyDescent="0.2">
      <c r="A25" s="428"/>
      <c r="B25" s="435"/>
      <c r="C25" s="424" t="s">
        <v>103</v>
      </c>
      <c r="D25" s="425">
        <v>0</v>
      </c>
      <c r="E25" s="429">
        <v>354.57799999999997</v>
      </c>
      <c r="F25" s="432">
        <v>28.7</v>
      </c>
      <c r="G25" s="439">
        <f t="shared" si="0"/>
        <v>101.76388599999999</v>
      </c>
      <c r="H25" s="440">
        <f t="shared" si="1"/>
        <v>354.57799999999997</v>
      </c>
      <c r="I25" s="428"/>
      <c r="J25" s="687">
        <f t="shared" si="4"/>
        <v>2.1243216247551426E-2</v>
      </c>
      <c r="K25" s="687">
        <f t="shared" si="3"/>
        <v>1.6076788886105475E-2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46.241999999999997</v>
      </c>
      <c r="E26" s="433">
        <v>1811.319</v>
      </c>
      <c r="F26" s="431">
        <v>15.18</v>
      </c>
      <c r="G26" s="329">
        <f t="shared" si="0"/>
        <v>274.95822420000002</v>
      </c>
      <c r="H26" s="337">
        <f t="shared" si="1"/>
        <v>1857.5609999999999</v>
      </c>
      <c r="I26" s="428"/>
      <c r="J26" s="689">
        <f t="shared" si="4"/>
        <v>0.11128882789123373</v>
      </c>
      <c r="K26" s="689">
        <f t="shared" si="3"/>
        <v>8.4222980670157127E-2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ht="15" x14ac:dyDescent="0.2">
      <c r="B29" s="780" t="s">
        <v>683</v>
      </c>
      <c r="C29" s="781"/>
      <c r="D29" s="781"/>
      <c r="E29" s="781"/>
      <c r="F29" s="781"/>
      <c r="G29" s="781"/>
      <c r="H29" s="781"/>
    </row>
    <row r="30" spans="1:11" s="24" customFormat="1" x14ac:dyDescent="0.2">
      <c r="B30" s="279"/>
      <c r="C30" s="279" t="s">
        <v>686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487</v>
      </c>
    </row>
    <row r="31" spans="1:11" s="23" customFormat="1" x14ac:dyDescent="0.2">
      <c r="B31" s="434" t="s">
        <v>92</v>
      </c>
      <c r="C31" s="424" t="s">
        <v>119</v>
      </c>
      <c r="D31" s="425">
        <v>2.3E-2</v>
      </c>
      <c r="E31" s="427">
        <v>0.182</v>
      </c>
      <c r="F31" s="432">
        <v>73.19</v>
      </c>
      <c r="G31" s="439">
        <f>E31*F31/100</f>
        <v>0.13320579999999999</v>
      </c>
      <c r="H31" s="440">
        <f>SUM(D31,E31)</f>
        <v>0.20499999999999999</v>
      </c>
    </row>
    <row r="32" spans="1:11" s="23" customFormat="1" x14ac:dyDescent="0.2">
      <c r="B32" s="434"/>
      <c r="C32" s="424" t="s">
        <v>120</v>
      </c>
      <c r="D32" s="425">
        <v>6.407</v>
      </c>
      <c r="E32" s="427">
        <v>18.486000000000001</v>
      </c>
      <c r="F32" s="432">
        <v>60.46</v>
      </c>
      <c r="G32" s="439">
        <f t="shared" ref="G32:G37" si="5">E32*F32/100</f>
        <v>11.176635599999999</v>
      </c>
      <c r="H32" s="440">
        <f t="shared" ref="H32:H37" si="6">SUM(D32,E32)</f>
        <v>24.893000000000001</v>
      </c>
    </row>
    <row r="33" spans="2:8" s="23" customFormat="1" x14ac:dyDescent="0.2">
      <c r="B33" s="434"/>
      <c r="C33" s="424" t="s">
        <v>121</v>
      </c>
      <c r="D33" s="425">
        <v>17.134</v>
      </c>
      <c r="E33" s="427">
        <v>898.74800000000005</v>
      </c>
      <c r="F33" s="432">
        <v>18.813644227535072</v>
      </c>
      <c r="G33" s="439">
        <f t="shared" si="5"/>
        <v>169.08725122208693</v>
      </c>
      <c r="H33" s="440">
        <f t="shared" si="6"/>
        <v>915.88200000000006</v>
      </c>
    </row>
    <row r="34" spans="2:8" s="23" customFormat="1" x14ac:dyDescent="0.2">
      <c r="B34" s="434"/>
      <c r="C34" s="424" t="s">
        <v>122</v>
      </c>
      <c r="D34" s="425">
        <v>204.91300000000001</v>
      </c>
      <c r="E34" s="427">
        <v>2978.913</v>
      </c>
      <c r="F34" s="432">
        <v>11.655434608757776</v>
      </c>
      <c r="G34" s="439">
        <f t="shared" si="5"/>
        <v>347.20525676678449</v>
      </c>
      <c r="H34" s="440">
        <f t="shared" si="6"/>
        <v>3183.826</v>
      </c>
    </row>
    <row r="35" spans="2:8" s="23" customFormat="1" x14ac:dyDescent="0.2">
      <c r="B35" s="434"/>
      <c r="C35" s="424" t="s">
        <v>123</v>
      </c>
      <c r="D35" s="425">
        <v>21.552</v>
      </c>
      <c r="E35" s="427">
        <v>890.26800000000003</v>
      </c>
      <c r="F35" s="432">
        <v>25.27</v>
      </c>
      <c r="G35" s="439">
        <f t="shared" si="5"/>
        <v>224.97072360000001</v>
      </c>
      <c r="H35" s="440">
        <f t="shared" si="6"/>
        <v>911.82</v>
      </c>
    </row>
    <row r="36" spans="2:8" s="23" customFormat="1" x14ac:dyDescent="0.2">
      <c r="B36" s="434"/>
      <c r="C36" s="424" t="s">
        <v>124</v>
      </c>
      <c r="D36" s="425">
        <v>20.977</v>
      </c>
      <c r="E36" s="427">
        <v>318.54500000000002</v>
      </c>
      <c r="F36" s="432">
        <v>48.12</v>
      </c>
      <c r="G36" s="439">
        <f t="shared" si="5"/>
        <v>153.28385399999999</v>
      </c>
      <c r="H36" s="440">
        <f t="shared" si="6"/>
        <v>339.52199999999999</v>
      </c>
    </row>
    <row r="37" spans="2:8" s="23" customFormat="1" x14ac:dyDescent="0.2">
      <c r="B37" s="434"/>
      <c r="C37" s="424" t="s">
        <v>125</v>
      </c>
      <c r="D37" s="425">
        <v>2.4609999999999999</v>
      </c>
      <c r="E37" s="427">
        <v>29.847000000000001</v>
      </c>
      <c r="F37" s="432">
        <v>43.448201166593051</v>
      </c>
      <c r="G37" s="439">
        <f t="shared" si="5"/>
        <v>12.967984602193027</v>
      </c>
      <c r="H37" s="440">
        <f t="shared" si="6"/>
        <v>32.308</v>
      </c>
    </row>
    <row r="38" spans="2:8" s="23" customFormat="1" x14ac:dyDescent="0.2">
      <c r="B38" s="434"/>
      <c r="C38" s="424"/>
      <c r="D38" s="425"/>
      <c r="E38" s="54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0</v>
      </c>
      <c r="E39" s="427">
        <v>15.685</v>
      </c>
      <c r="F39" s="432">
        <v>42.85</v>
      </c>
      <c r="G39" s="439">
        <f>E39*F39/100</f>
        <v>6.7210225000000001</v>
      </c>
      <c r="H39" s="440">
        <f>SUM(D39,E39)</f>
        <v>15.685</v>
      </c>
    </row>
    <row r="40" spans="2:8" s="23" customFormat="1" x14ac:dyDescent="0.2">
      <c r="B40" s="434"/>
      <c r="C40" s="424" t="s">
        <v>120</v>
      </c>
      <c r="D40" s="425">
        <v>0.79400000000000004</v>
      </c>
      <c r="E40" s="427">
        <v>403.613</v>
      </c>
      <c r="F40" s="432">
        <v>14.19</v>
      </c>
      <c r="G40" s="439">
        <f t="shared" ref="G40:G45" si="7">E40*F40/100</f>
        <v>57.272684699999999</v>
      </c>
      <c r="H40" s="440">
        <f t="shared" ref="H40:H45" si="8">SUM(D40,E40)</f>
        <v>404.40699999999998</v>
      </c>
    </row>
    <row r="41" spans="2:8" s="23" customFormat="1" x14ac:dyDescent="0.2">
      <c r="B41" s="434"/>
      <c r="C41" s="424" t="s">
        <v>121</v>
      </c>
      <c r="D41" s="425">
        <v>5.4509999999999996</v>
      </c>
      <c r="E41" s="427">
        <v>2894.002</v>
      </c>
      <c r="F41" s="432">
        <v>7.7261257411156858</v>
      </c>
      <c r="G41" s="439">
        <f t="shared" si="7"/>
        <v>223.59423347040277</v>
      </c>
      <c r="H41" s="440">
        <f t="shared" si="8"/>
        <v>2899.453</v>
      </c>
    </row>
    <row r="42" spans="2:8" s="23" customFormat="1" x14ac:dyDescent="0.2">
      <c r="B42" s="434"/>
      <c r="C42" s="424" t="s">
        <v>122</v>
      </c>
      <c r="D42" s="425">
        <v>65.346999999999994</v>
      </c>
      <c r="E42" s="427">
        <v>3164.973</v>
      </c>
      <c r="F42" s="432">
        <v>10.374035590702702</v>
      </c>
      <c r="G42" s="439">
        <f t="shared" si="7"/>
        <v>328.33542545613108</v>
      </c>
      <c r="H42" s="440">
        <f t="shared" si="8"/>
        <v>3230.32</v>
      </c>
    </row>
    <row r="43" spans="2:8" s="23" customFormat="1" x14ac:dyDescent="0.2">
      <c r="B43" s="434"/>
      <c r="C43" s="424" t="s">
        <v>123</v>
      </c>
      <c r="D43" s="425">
        <v>43.643999999999998</v>
      </c>
      <c r="E43" s="427">
        <v>3712.4180000000001</v>
      </c>
      <c r="F43" s="432">
        <v>12.05</v>
      </c>
      <c r="G43" s="439">
        <f t="shared" si="7"/>
        <v>447.34636900000004</v>
      </c>
      <c r="H43" s="440">
        <f t="shared" si="8"/>
        <v>3756.0619999999999</v>
      </c>
    </row>
    <row r="44" spans="2:8" s="23" customFormat="1" x14ac:dyDescent="0.2">
      <c r="B44" s="434"/>
      <c r="C44" s="424" t="s">
        <v>124</v>
      </c>
      <c r="D44" s="425">
        <v>37.155999999999999</v>
      </c>
      <c r="E44" s="427">
        <v>3810.163</v>
      </c>
      <c r="F44" s="432">
        <v>10.19</v>
      </c>
      <c r="G44" s="439">
        <f t="shared" si="7"/>
        <v>388.25560969999998</v>
      </c>
      <c r="H44" s="440">
        <f t="shared" si="8"/>
        <v>3847.319</v>
      </c>
    </row>
    <row r="45" spans="2:8" s="23" customFormat="1" x14ac:dyDescent="0.2">
      <c r="B45" s="434"/>
      <c r="C45" s="424" t="s">
        <v>125</v>
      </c>
      <c r="D45" s="425">
        <v>67.424999999999997</v>
      </c>
      <c r="E45" s="427">
        <v>2470.6790000000001</v>
      </c>
      <c r="F45" s="432">
        <v>16.959651409984609</v>
      </c>
      <c r="G45" s="439">
        <f t="shared" si="7"/>
        <v>419.01854585969363</v>
      </c>
      <c r="H45" s="440">
        <f t="shared" si="8"/>
        <v>2538.1040000000003</v>
      </c>
    </row>
    <row r="46" spans="2:8" s="23" customFormat="1" x14ac:dyDescent="0.2">
      <c r="B46" s="434"/>
      <c r="C46" s="424"/>
      <c r="D46" s="425"/>
      <c r="E46" s="54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2.3E-2</v>
      </c>
      <c r="E47" s="427">
        <v>15.897</v>
      </c>
      <c r="F47" s="432">
        <v>42.31</v>
      </c>
      <c r="G47" s="439">
        <f>E47*F47/100</f>
        <v>6.7260207000000003</v>
      </c>
      <c r="H47" s="440">
        <f>SUM(D47,E47)</f>
        <v>15.92</v>
      </c>
    </row>
    <row r="48" spans="2:8" s="23" customFormat="1" x14ac:dyDescent="0.2">
      <c r="B48" s="434"/>
      <c r="C48" s="424" t="s">
        <v>120</v>
      </c>
      <c r="D48" s="425">
        <v>7.2009999999999996</v>
      </c>
      <c r="E48" s="427">
        <v>422.45</v>
      </c>
      <c r="F48" s="432">
        <v>13.49</v>
      </c>
      <c r="G48" s="439">
        <f t="shared" ref="G48:G53" si="9">E48*F48/100</f>
        <v>56.988504999999996</v>
      </c>
      <c r="H48" s="440">
        <f t="shared" ref="H48:H53" si="10">SUM(D48,E48)</f>
        <v>429.65100000000001</v>
      </c>
    </row>
    <row r="49" spans="2:8" s="23" customFormat="1" x14ac:dyDescent="0.2">
      <c r="B49" s="434"/>
      <c r="C49" s="424" t="s">
        <v>121</v>
      </c>
      <c r="D49" s="425">
        <v>22.585000000000001</v>
      </c>
      <c r="E49" s="427">
        <v>3766.3159999999998</v>
      </c>
      <c r="F49" s="432">
        <v>7.5283335372400453</v>
      </c>
      <c r="G49" s="439">
        <f t="shared" si="9"/>
        <v>283.54083054643775</v>
      </c>
      <c r="H49" s="440">
        <f t="shared" si="10"/>
        <v>3788.9009999999998</v>
      </c>
    </row>
    <row r="50" spans="2:8" s="23" customFormat="1" x14ac:dyDescent="0.2">
      <c r="B50" s="434"/>
      <c r="C50" s="424" t="s">
        <v>122</v>
      </c>
      <c r="D50" s="425">
        <v>270.26100000000002</v>
      </c>
      <c r="E50" s="427">
        <v>6122.3159999999998</v>
      </c>
      <c r="F50" s="432">
        <v>7.8703428553448056</v>
      </c>
      <c r="G50" s="439">
        <f t="shared" si="9"/>
        <v>481.84725988763188</v>
      </c>
      <c r="H50" s="440">
        <f t="shared" si="10"/>
        <v>6392.5770000000002</v>
      </c>
    </row>
    <row r="51" spans="2:8" s="23" customFormat="1" x14ac:dyDescent="0.2">
      <c r="B51" s="434"/>
      <c r="C51" s="424" t="s">
        <v>123</v>
      </c>
      <c r="D51" s="425">
        <v>65.195999999999998</v>
      </c>
      <c r="E51" s="427">
        <v>4603.125</v>
      </c>
      <c r="F51" s="432">
        <v>10.9</v>
      </c>
      <c r="G51" s="439">
        <f t="shared" si="9"/>
        <v>501.74062500000002</v>
      </c>
      <c r="H51" s="440">
        <f t="shared" si="10"/>
        <v>4668.3209999999999</v>
      </c>
    </row>
    <row r="52" spans="2:8" s="23" customFormat="1" x14ac:dyDescent="0.2">
      <c r="B52" s="434"/>
      <c r="C52" s="424" t="s">
        <v>124</v>
      </c>
      <c r="D52" s="425">
        <v>58.133000000000003</v>
      </c>
      <c r="E52" s="427">
        <v>4120.33</v>
      </c>
      <c r="F52" s="432">
        <v>10.01</v>
      </c>
      <c r="G52" s="439">
        <f t="shared" si="9"/>
        <v>412.44503299999997</v>
      </c>
      <c r="H52" s="440">
        <f t="shared" si="10"/>
        <v>4178.4629999999997</v>
      </c>
    </row>
    <row r="53" spans="2:8" s="23" customFormat="1" ht="13.5" thickBot="1" x14ac:dyDescent="0.25">
      <c r="B53" s="290"/>
      <c r="C53" s="430" t="s">
        <v>125</v>
      </c>
      <c r="D53" s="433">
        <v>69.887</v>
      </c>
      <c r="E53" s="433">
        <v>2511.556</v>
      </c>
      <c r="F53" s="431">
        <v>16.716830902794594</v>
      </c>
      <c r="G53" s="329">
        <f t="shared" si="9"/>
        <v>419.85256954899182</v>
      </c>
      <c r="H53" s="337">
        <f t="shared" si="10"/>
        <v>2581.4430000000002</v>
      </c>
    </row>
    <row r="54" spans="2:8" s="23" customFormat="1" x14ac:dyDescent="0.2">
      <c r="C54" s="24"/>
      <c r="D54" s="269"/>
      <c r="E54" s="548"/>
      <c r="F54" s="24"/>
      <c r="G54" s="24"/>
    </row>
    <row r="55" spans="2:8" s="23" customFormat="1" x14ac:dyDescent="0.2"/>
    <row r="56" spans="2:8" s="23" customFormat="1" ht="15" x14ac:dyDescent="0.2">
      <c r="B56" s="780" t="s">
        <v>683</v>
      </c>
      <c r="C56" s="781"/>
      <c r="D56" s="781"/>
      <c r="E56" s="781"/>
      <c r="F56" s="781"/>
      <c r="G56" s="781"/>
      <c r="H56" s="781"/>
    </row>
    <row r="57" spans="2:8" s="23" customFormat="1" ht="25.5" x14ac:dyDescent="0.2">
      <c r="B57" s="279"/>
      <c r="C57" s="526" t="s">
        <v>687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487</v>
      </c>
    </row>
    <row r="58" spans="2:8" s="23" customFormat="1" x14ac:dyDescent="0.2">
      <c r="B58" s="434" t="s">
        <v>92</v>
      </c>
      <c r="C58" s="424" t="s">
        <v>127</v>
      </c>
      <c r="D58" s="425">
        <v>4.0000000000000001E-3</v>
      </c>
      <c r="E58" s="427">
        <v>0.254</v>
      </c>
      <c r="F58" s="432">
        <v>60.67</v>
      </c>
      <c r="G58" s="439">
        <f>E58*F58/100</f>
        <v>0.15410180000000001</v>
      </c>
      <c r="H58" s="440">
        <f t="shared" ref="H58:H86" si="11">SUM(D58,E58)</f>
        <v>0.25800000000000001</v>
      </c>
    </row>
    <row r="59" spans="2:8" s="23" customFormat="1" x14ac:dyDescent="0.2">
      <c r="B59" s="434"/>
      <c r="C59" s="424" t="s">
        <v>128</v>
      </c>
      <c r="D59" s="425">
        <v>0.81499999999999995</v>
      </c>
      <c r="E59" s="427">
        <v>24.251000000000001</v>
      </c>
      <c r="F59" s="432">
        <v>41.54</v>
      </c>
      <c r="G59" s="439">
        <f t="shared" ref="G59:G66" si="12">E59*F59/100</f>
        <v>10.073865400000001</v>
      </c>
      <c r="H59" s="440">
        <f t="shared" si="11"/>
        <v>25.066000000000003</v>
      </c>
    </row>
    <row r="60" spans="2:8" s="23" customFormat="1" x14ac:dyDescent="0.2">
      <c r="B60" s="434"/>
      <c r="C60" s="424" t="s">
        <v>129</v>
      </c>
      <c r="D60" s="425">
        <v>13.045999999999999</v>
      </c>
      <c r="E60" s="427">
        <v>57.573999999999998</v>
      </c>
      <c r="F60" s="432">
        <v>27.81</v>
      </c>
      <c r="G60" s="439">
        <f t="shared" si="12"/>
        <v>16.011329400000001</v>
      </c>
      <c r="H60" s="440">
        <f t="shared" si="11"/>
        <v>70.62</v>
      </c>
    </row>
    <row r="61" spans="2:8" s="23" customFormat="1" x14ac:dyDescent="0.2">
      <c r="B61" s="434"/>
      <c r="C61" s="424" t="s">
        <v>130</v>
      </c>
      <c r="D61" s="425">
        <v>4.5179999999999998</v>
      </c>
      <c r="E61" s="427">
        <v>198.84</v>
      </c>
      <c r="F61" s="432">
        <v>27.87</v>
      </c>
      <c r="G61" s="439">
        <f t="shared" si="12"/>
        <v>55.416708</v>
      </c>
      <c r="H61" s="440">
        <f t="shared" si="11"/>
        <v>203.358</v>
      </c>
    </row>
    <row r="62" spans="2:8" s="23" customFormat="1" x14ac:dyDescent="0.2">
      <c r="B62" s="434"/>
      <c r="C62" s="424" t="s">
        <v>131</v>
      </c>
      <c r="D62" s="425">
        <v>68.149000000000001</v>
      </c>
      <c r="E62" s="427">
        <v>1448.0050000000001</v>
      </c>
      <c r="F62" s="432">
        <v>16.809999999999999</v>
      </c>
      <c r="G62" s="439">
        <f t="shared" si="12"/>
        <v>243.40964049999999</v>
      </c>
      <c r="H62" s="440">
        <f t="shared" si="11"/>
        <v>1516.154</v>
      </c>
    </row>
    <row r="63" spans="2:8" s="23" customFormat="1" x14ac:dyDescent="0.2">
      <c r="B63" s="434"/>
      <c r="C63" s="424" t="s">
        <v>132</v>
      </c>
      <c r="D63" s="425">
        <v>134.27000000000001</v>
      </c>
      <c r="E63" s="427">
        <v>1541.2719999999999</v>
      </c>
      <c r="F63" s="432">
        <v>14.13</v>
      </c>
      <c r="G63" s="439">
        <f t="shared" si="12"/>
        <v>217.7817336</v>
      </c>
      <c r="H63" s="440">
        <f t="shared" si="11"/>
        <v>1675.5419999999999</v>
      </c>
    </row>
    <row r="64" spans="2:8" s="23" customFormat="1" x14ac:dyDescent="0.2">
      <c r="B64" s="434"/>
      <c r="C64" s="424" t="s">
        <v>133</v>
      </c>
      <c r="D64" s="425">
        <v>48.497</v>
      </c>
      <c r="E64" s="427">
        <v>1552.7619999999999</v>
      </c>
      <c r="F64" s="432">
        <v>17.88</v>
      </c>
      <c r="G64" s="439">
        <f t="shared" si="12"/>
        <v>277.63384559999997</v>
      </c>
      <c r="H64" s="440">
        <f t="shared" si="11"/>
        <v>1601.259</v>
      </c>
    </row>
    <row r="65" spans="2:8" s="23" customFormat="1" x14ac:dyDescent="0.2">
      <c r="B65" s="434"/>
      <c r="C65" s="424" t="s">
        <v>134</v>
      </c>
      <c r="D65" s="425">
        <v>4.157</v>
      </c>
      <c r="E65" s="427">
        <v>115.75</v>
      </c>
      <c r="F65" s="432">
        <v>41.06</v>
      </c>
      <c r="G65" s="439">
        <f t="shared" si="12"/>
        <v>47.526950000000006</v>
      </c>
      <c r="H65" s="440">
        <f t="shared" si="11"/>
        <v>119.907</v>
      </c>
    </row>
    <row r="66" spans="2:8" s="23" customFormat="1" x14ac:dyDescent="0.2">
      <c r="B66" s="434"/>
      <c r="C66" s="424" t="s">
        <v>135</v>
      </c>
      <c r="D66" s="425">
        <v>1.2E-2</v>
      </c>
      <c r="E66" s="427">
        <v>196.28100000000001</v>
      </c>
      <c r="F66" s="432">
        <v>45.42</v>
      </c>
      <c r="G66" s="439">
        <f t="shared" si="12"/>
        <v>89.150830200000001</v>
      </c>
      <c r="H66" s="440">
        <f t="shared" si="11"/>
        <v>196.29300000000001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0.51</v>
      </c>
      <c r="E68" s="427">
        <v>49.817999999999998</v>
      </c>
      <c r="F68" s="432">
        <v>24.41</v>
      </c>
      <c r="G68" s="439">
        <f t="shared" ref="G68:G76" si="13">E68*F68/100</f>
        <v>12.1605738</v>
      </c>
      <c r="H68" s="440">
        <f t="shared" si="11"/>
        <v>50.327999999999996</v>
      </c>
    </row>
    <row r="69" spans="2:8" s="23" customFormat="1" x14ac:dyDescent="0.2">
      <c r="B69" s="434"/>
      <c r="C69" s="424" t="s">
        <v>128</v>
      </c>
      <c r="D69" s="425">
        <v>4.0419999999999998</v>
      </c>
      <c r="E69" s="427">
        <v>501.416</v>
      </c>
      <c r="F69" s="432">
        <v>7.55</v>
      </c>
      <c r="G69" s="439">
        <f t="shared" si="13"/>
        <v>37.856907999999997</v>
      </c>
      <c r="H69" s="440">
        <f t="shared" si="11"/>
        <v>505.45799999999997</v>
      </c>
    </row>
    <row r="70" spans="2:8" s="23" customFormat="1" x14ac:dyDescent="0.2">
      <c r="B70" s="434"/>
      <c r="C70" s="424" t="s">
        <v>129</v>
      </c>
      <c r="D70" s="425">
        <v>34.118000000000002</v>
      </c>
      <c r="E70" s="427">
        <v>883.26499999999999</v>
      </c>
      <c r="F70" s="432">
        <v>9.5299999999999994</v>
      </c>
      <c r="G70" s="439">
        <f t="shared" si="13"/>
        <v>84.175154499999991</v>
      </c>
      <c r="H70" s="440">
        <f t="shared" si="11"/>
        <v>917.38300000000004</v>
      </c>
    </row>
    <row r="71" spans="2:8" s="23" customFormat="1" x14ac:dyDescent="0.2">
      <c r="B71" s="434"/>
      <c r="C71" s="424" t="s">
        <v>130</v>
      </c>
      <c r="D71" s="425">
        <v>56.331000000000003</v>
      </c>
      <c r="E71" s="427">
        <v>1223.5409999999999</v>
      </c>
      <c r="F71" s="432">
        <v>10.44</v>
      </c>
      <c r="G71" s="439">
        <f t="shared" si="13"/>
        <v>127.73768039999999</v>
      </c>
      <c r="H71" s="440">
        <f t="shared" si="11"/>
        <v>1279.8719999999998</v>
      </c>
    </row>
    <row r="72" spans="2:8" s="23" customFormat="1" x14ac:dyDescent="0.2">
      <c r="B72" s="434"/>
      <c r="C72" s="424" t="s">
        <v>131</v>
      </c>
      <c r="D72" s="425">
        <v>73.799000000000007</v>
      </c>
      <c r="E72" s="427">
        <v>2619.9160000000002</v>
      </c>
      <c r="F72" s="432">
        <v>9.0500000000000007</v>
      </c>
      <c r="G72" s="439">
        <f t="shared" si="13"/>
        <v>237.10239800000002</v>
      </c>
      <c r="H72" s="440">
        <f t="shared" si="11"/>
        <v>2693.7150000000001</v>
      </c>
    </row>
    <row r="73" spans="2:8" s="23" customFormat="1" x14ac:dyDescent="0.2">
      <c r="B73" s="434"/>
      <c r="C73" s="424" t="s">
        <v>132</v>
      </c>
      <c r="D73" s="425">
        <v>27.021999999999998</v>
      </c>
      <c r="E73" s="427">
        <v>2933.9650000000001</v>
      </c>
      <c r="F73" s="432">
        <v>10.74</v>
      </c>
      <c r="G73" s="439">
        <f t="shared" si="13"/>
        <v>315.10784100000001</v>
      </c>
      <c r="H73" s="440">
        <f t="shared" si="11"/>
        <v>2960.9870000000001</v>
      </c>
    </row>
    <row r="74" spans="2:8" s="23" customFormat="1" x14ac:dyDescent="0.2">
      <c r="B74" s="434"/>
      <c r="C74" s="424" t="s">
        <v>133</v>
      </c>
      <c r="D74" s="425">
        <v>22.003</v>
      </c>
      <c r="E74" s="427">
        <v>4710.8119999999999</v>
      </c>
      <c r="F74" s="432">
        <v>9.51</v>
      </c>
      <c r="G74" s="439">
        <f t="shared" si="13"/>
        <v>447.99822119999999</v>
      </c>
      <c r="H74" s="440">
        <f t="shared" si="11"/>
        <v>4732.8149999999996</v>
      </c>
    </row>
    <row r="75" spans="2:8" s="23" customFormat="1" x14ac:dyDescent="0.2">
      <c r="B75" s="434"/>
      <c r="C75" s="424" t="s">
        <v>134</v>
      </c>
      <c r="D75" s="425">
        <v>1.9039999999999999</v>
      </c>
      <c r="E75" s="427">
        <v>2044.8579999999999</v>
      </c>
      <c r="F75" s="432">
        <v>15.45</v>
      </c>
      <c r="G75" s="439">
        <f t="shared" si="13"/>
        <v>315.93056099999995</v>
      </c>
      <c r="H75" s="440">
        <f t="shared" si="11"/>
        <v>2046.7619999999999</v>
      </c>
    </row>
    <row r="76" spans="2:8" s="23" customFormat="1" x14ac:dyDescent="0.2">
      <c r="B76" s="434"/>
      <c r="C76" s="424" t="s">
        <v>135</v>
      </c>
      <c r="D76" s="425">
        <v>8.7999999999999995E-2</v>
      </c>
      <c r="E76" s="427">
        <v>1503.944</v>
      </c>
      <c r="F76" s="432">
        <v>25.3</v>
      </c>
      <c r="G76" s="439">
        <f t="shared" si="13"/>
        <v>380.49783199999996</v>
      </c>
      <c r="H76" s="440">
        <f t="shared" si="11"/>
        <v>1504.0319999999999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0.51400000000000001</v>
      </c>
      <c r="E78" s="427">
        <v>50.148000000000003</v>
      </c>
      <c r="F78" s="432">
        <v>24.26</v>
      </c>
      <c r="G78" s="439">
        <f t="shared" ref="G78:G86" si="14">E78*F78/100</f>
        <v>12.1659048</v>
      </c>
      <c r="H78" s="440">
        <f t="shared" si="11"/>
        <v>50.662000000000006</v>
      </c>
    </row>
    <row r="79" spans="2:8" s="23" customFormat="1" x14ac:dyDescent="0.2">
      <c r="B79" s="434"/>
      <c r="C79" s="424" t="s">
        <v>128</v>
      </c>
      <c r="D79" s="425">
        <v>4.8570000000000002</v>
      </c>
      <c r="E79" s="427">
        <v>527.221</v>
      </c>
      <c r="F79" s="432">
        <v>7.44</v>
      </c>
      <c r="G79" s="439">
        <f t="shared" si="14"/>
        <v>39.225242399999999</v>
      </c>
      <c r="H79" s="440">
        <f t="shared" si="11"/>
        <v>532.07799999999997</v>
      </c>
    </row>
    <row r="80" spans="2:8" s="23" customFormat="1" x14ac:dyDescent="0.2">
      <c r="B80" s="434"/>
      <c r="C80" s="424" t="s">
        <v>129</v>
      </c>
      <c r="D80" s="425">
        <v>47.164000000000001</v>
      </c>
      <c r="E80" s="427">
        <v>944.66700000000003</v>
      </c>
      <c r="F80" s="432">
        <v>9.09</v>
      </c>
      <c r="G80" s="439">
        <f t="shared" si="14"/>
        <v>85.870230300000003</v>
      </c>
      <c r="H80" s="440">
        <f t="shared" si="11"/>
        <v>991.83100000000002</v>
      </c>
    </row>
    <row r="81" spans="2:8" s="23" customFormat="1" x14ac:dyDescent="0.2">
      <c r="B81" s="434"/>
      <c r="C81" s="424" t="s">
        <v>130</v>
      </c>
      <c r="D81" s="425">
        <v>60.85</v>
      </c>
      <c r="E81" s="427">
        <v>1432.21</v>
      </c>
      <c r="F81" s="432">
        <v>9.74</v>
      </c>
      <c r="G81" s="439">
        <f t="shared" si="14"/>
        <v>139.497254</v>
      </c>
      <c r="H81" s="440">
        <f t="shared" si="11"/>
        <v>1493.06</v>
      </c>
    </row>
    <row r="82" spans="2:8" s="23" customFormat="1" x14ac:dyDescent="0.2">
      <c r="B82" s="434"/>
      <c r="C82" s="424" t="s">
        <v>131</v>
      </c>
      <c r="D82" s="425">
        <v>141.94800000000001</v>
      </c>
      <c r="E82" s="427">
        <v>4030.23</v>
      </c>
      <c r="F82" s="432">
        <v>8.09</v>
      </c>
      <c r="G82" s="439">
        <f t="shared" si="14"/>
        <v>326.04560699999996</v>
      </c>
      <c r="H82" s="440">
        <f t="shared" si="11"/>
        <v>4172.1779999999999</v>
      </c>
    </row>
    <row r="83" spans="2:8" s="23" customFormat="1" x14ac:dyDescent="0.2">
      <c r="B83" s="434"/>
      <c r="C83" s="424" t="s">
        <v>132</v>
      </c>
      <c r="D83" s="425">
        <v>161.292</v>
      </c>
      <c r="E83" s="427">
        <v>4482.1840000000002</v>
      </c>
      <c r="F83" s="432">
        <v>8.4</v>
      </c>
      <c r="G83" s="439">
        <f t="shared" si="14"/>
        <v>376.50345600000003</v>
      </c>
      <c r="H83" s="440">
        <f t="shared" si="11"/>
        <v>4643.4760000000006</v>
      </c>
    </row>
    <row r="84" spans="2:8" s="23" customFormat="1" x14ac:dyDescent="0.2">
      <c r="B84" s="434"/>
      <c r="C84" s="424" t="s">
        <v>133</v>
      </c>
      <c r="D84" s="425">
        <v>70.498999999999995</v>
      </c>
      <c r="E84" s="427">
        <v>6244.4930000000004</v>
      </c>
      <c r="F84" s="432">
        <v>8.3800000000000008</v>
      </c>
      <c r="G84" s="439">
        <f t="shared" si="14"/>
        <v>523.28851340000006</v>
      </c>
      <c r="H84" s="440">
        <f t="shared" si="11"/>
        <v>6314.9920000000002</v>
      </c>
    </row>
    <row r="85" spans="2:8" s="23" customFormat="1" x14ac:dyDescent="0.2">
      <c r="B85" s="434"/>
      <c r="C85" s="424" t="s">
        <v>134</v>
      </c>
      <c r="D85" s="425">
        <v>6.0609999999999999</v>
      </c>
      <c r="E85" s="427">
        <v>2142.1</v>
      </c>
      <c r="F85" s="432">
        <v>14.88</v>
      </c>
      <c r="G85" s="439">
        <f t="shared" si="14"/>
        <v>318.74448000000001</v>
      </c>
      <c r="H85" s="440">
        <f t="shared" si="11"/>
        <v>2148.1610000000001</v>
      </c>
    </row>
    <row r="86" spans="2:8" ht="13.5" thickBot="1" x14ac:dyDescent="0.25">
      <c r="B86" s="290"/>
      <c r="C86" s="430" t="s">
        <v>135</v>
      </c>
      <c r="D86" s="433">
        <v>0.1</v>
      </c>
      <c r="E86" s="433">
        <v>1708.7370000000001</v>
      </c>
      <c r="F86" s="431">
        <v>23.17</v>
      </c>
      <c r="G86" s="329">
        <f t="shared" si="14"/>
        <v>395.91436290000007</v>
      </c>
      <c r="H86" s="337">
        <f t="shared" si="11"/>
        <v>1708.837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1"/>
      <c r="B3" s="780" t="s">
        <v>696</v>
      </c>
      <c r="C3" s="781"/>
      <c r="D3" s="781"/>
      <c r="E3" s="806"/>
    </row>
    <row r="4" spans="1:7" x14ac:dyDescent="0.2">
      <c r="A4" s="149"/>
      <c r="B4" s="279"/>
      <c r="C4" s="279" t="s">
        <v>610</v>
      </c>
      <c r="D4" s="438" t="s">
        <v>78</v>
      </c>
      <c r="E4" s="542" t="s">
        <v>308</v>
      </c>
      <c r="F4" s="149"/>
      <c r="G4" s="149"/>
    </row>
    <row r="5" spans="1:7" s="23" customFormat="1" x14ac:dyDescent="0.2">
      <c r="A5" s="426"/>
      <c r="B5" s="434" t="s">
        <v>697</v>
      </c>
      <c r="C5" s="424" t="s">
        <v>106</v>
      </c>
      <c r="D5" s="453">
        <v>8.93</v>
      </c>
      <c r="E5" s="543">
        <v>7.39</v>
      </c>
      <c r="F5" s="426"/>
      <c r="G5" s="426"/>
    </row>
    <row r="6" spans="1:7" s="24" customFormat="1" x14ac:dyDescent="0.2">
      <c r="A6" s="428"/>
      <c r="B6" s="435"/>
      <c r="C6" s="424" t="s">
        <v>92</v>
      </c>
      <c r="D6" s="453">
        <v>12.95</v>
      </c>
      <c r="E6" s="543">
        <v>13.46</v>
      </c>
      <c r="F6" s="428"/>
      <c r="G6" s="428"/>
    </row>
    <row r="7" spans="1:7" s="24" customFormat="1" x14ac:dyDescent="0.2">
      <c r="A7" s="428"/>
      <c r="B7" s="435"/>
      <c r="C7" s="424" t="s">
        <v>105</v>
      </c>
      <c r="D7" s="453">
        <v>4.78</v>
      </c>
      <c r="E7" s="543">
        <v>5.94</v>
      </c>
      <c r="F7" s="428"/>
      <c r="G7" s="428"/>
    </row>
    <row r="8" spans="1:7" s="24" customFormat="1" x14ac:dyDescent="0.2">
      <c r="A8" s="428"/>
      <c r="B8" s="435" t="s">
        <v>83</v>
      </c>
      <c r="C8" s="424" t="s">
        <v>84</v>
      </c>
      <c r="D8" s="453">
        <v>12.04</v>
      </c>
      <c r="E8" s="544">
        <v>16.510000000000002</v>
      </c>
      <c r="F8" s="428"/>
      <c r="G8" s="428"/>
    </row>
    <row r="9" spans="1:7" s="24" customFormat="1" x14ac:dyDescent="0.2">
      <c r="A9" s="428"/>
      <c r="B9" s="435"/>
      <c r="C9" s="424" t="s">
        <v>85</v>
      </c>
      <c r="D9" s="453">
        <v>10.95</v>
      </c>
      <c r="E9" s="544">
        <v>11.46</v>
      </c>
      <c r="F9" s="428"/>
      <c r="G9" s="428"/>
    </row>
    <row r="10" spans="1:7" s="24" customFormat="1" x14ac:dyDescent="0.2">
      <c r="A10" s="428"/>
      <c r="B10" s="435"/>
      <c r="C10" s="424" t="s">
        <v>86</v>
      </c>
      <c r="D10" s="453">
        <v>14.64</v>
      </c>
      <c r="E10" s="544">
        <v>12.42</v>
      </c>
      <c r="F10" s="428"/>
      <c r="G10" s="428"/>
    </row>
    <row r="11" spans="1:7" s="24" customFormat="1" x14ac:dyDescent="0.2">
      <c r="A11" s="428"/>
      <c r="B11" s="435"/>
      <c r="C11" s="424" t="s">
        <v>87</v>
      </c>
      <c r="D11" s="453">
        <v>11.03</v>
      </c>
      <c r="E11" s="544">
        <v>15.2</v>
      </c>
      <c r="F11" s="428"/>
      <c r="G11" s="428"/>
    </row>
    <row r="12" spans="1:7" s="24" customFormat="1" x14ac:dyDescent="0.2">
      <c r="A12" s="428"/>
      <c r="B12" s="435"/>
      <c r="C12" s="424" t="s">
        <v>88</v>
      </c>
      <c r="D12" s="453">
        <v>9.8800000000000008</v>
      </c>
      <c r="E12" s="544">
        <v>11.18</v>
      </c>
      <c r="F12" s="428"/>
      <c r="G12" s="428"/>
    </row>
    <row r="13" spans="1:7" s="24" customFormat="1" x14ac:dyDescent="0.2">
      <c r="A13" s="428"/>
      <c r="B13" s="435"/>
      <c r="C13" s="424" t="s">
        <v>89</v>
      </c>
      <c r="D13" s="453">
        <v>13.6</v>
      </c>
      <c r="E13" s="544">
        <v>14.69</v>
      </c>
      <c r="F13" s="428"/>
      <c r="G13" s="428"/>
    </row>
    <row r="14" spans="1:7" s="24" customFormat="1" x14ac:dyDescent="0.2">
      <c r="A14" s="428"/>
      <c r="B14" s="435"/>
      <c r="C14" s="424" t="s">
        <v>90</v>
      </c>
      <c r="D14" s="453">
        <v>8</v>
      </c>
      <c r="E14" s="544">
        <v>9</v>
      </c>
      <c r="F14" s="428"/>
      <c r="G14" s="428"/>
    </row>
    <row r="15" spans="1:7" s="24" customFormat="1" x14ac:dyDescent="0.2">
      <c r="A15" s="428"/>
      <c r="B15" s="435"/>
      <c r="C15" s="424" t="s">
        <v>91</v>
      </c>
      <c r="D15" s="453">
        <v>15.79</v>
      </c>
      <c r="E15" s="544">
        <v>14.91</v>
      </c>
      <c r="F15" s="428"/>
      <c r="G15" s="428"/>
    </row>
    <row r="16" spans="1:7" s="24" customFormat="1" x14ac:dyDescent="0.2">
      <c r="A16" s="428"/>
      <c r="B16" s="435" t="s">
        <v>93</v>
      </c>
      <c r="C16" s="424" t="s">
        <v>94</v>
      </c>
      <c r="D16" s="453">
        <v>4.41</v>
      </c>
      <c r="E16" s="544">
        <v>6.03</v>
      </c>
      <c r="F16" s="428"/>
      <c r="G16" s="428"/>
    </row>
    <row r="17" spans="1:7" s="24" customFormat="1" x14ac:dyDescent="0.2">
      <c r="A17" s="428"/>
      <c r="B17" s="435"/>
      <c r="C17" s="424" t="s">
        <v>95</v>
      </c>
      <c r="D17" s="453">
        <v>5.03</v>
      </c>
      <c r="E17" s="544">
        <v>7.78</v>
      </c>
      <c r="F17" s="428"/>
      <c r="G17" s="428"/>
    </row>
    <row r="18" spans="1:7" s="24" customFormat="1" x14ac:dyDescent="0.2">
      <c r="A18" s="428"/>
      <c r="B18" s="435"/>
      <c r="C18" s="424" t="s">
        <v>96</v>
      </c>
      <c r="D18" s="453">
        <v>4.62</v>
      </c>
      <c r="E18" s="544">
        <v>7.05</v>
      </c>
      <c r="F18" s="428"/>
      <c r="G18" s="428"/>
    </row>
    <row r="19" spans="1:7" s="24" customFormat="1" x14ac:dyDescent="0.2">
      <c r="A19" s="428"/>
      <c r="B19" s="435"/>
      <c r="C19" s="424" t="s">
        <v>97</v>
      </c>
      <c r="D19" s="453">
        <v>5.41</v>
      </c>
      <c r="E19" s="544">
        <v>8.42</v>
      </c>
      <c r="F19" s="428"/>
      <c r="G19" s="428"/>
    </row>
    <row r="20" spans="1:7" s="24" customFormat="1" x14ac:dyDescent="0.2">
      <c r="A20" s="428"/>
      <c r="B20" s="435"/>
      <c r="C20" s="424" t="s">
        <v>98</v>
      </c>
      <c r="D20" s="453">
        <v>5.12</v>
      </c>
      <c r="E20" s="544">
        <v>6.07</v>
      </c>
      <c r="F20" s="428"/>
      <c r="G20" s="428"/>
    </row>
    <row r="21" spans="1:7" s="24" customFormat="1" x14ac:dyDescent="0.2">
      <c r="A21" s="428"/>
      <c r="B21" s="435"/>
      <c r="C21" s="424" t="s">
        <v>99</v>
      </c>
      <c r="D21" s="453">
        <v>5.98</v>
      </c>
      <c r="E21" s="544">
        <v>7.93</v>
      </c>
      <c r="F21" s="428"/>
      <c r="G21" s="428"/>
    </row>
    <row r="22" spans="1:7" s="24" customFormat="1" x14ac:dyDescent="0.2">
      <c r="A22" s="428"/>
      <c r="B22" s="435"/>
      <c r="C22" s="424" t="s">
        <v>100</v>
      </c>
      <c r="D22" s="453">
        <v>3.59</v>
      </c>
      <c r="E22" s="544">
        <v>2.29</v>
      </c>
      <c r="F22" s="428"/>
      <c r="G22" s="428"/>
    </row>
    <row r="23" spans="1:7" s="24" customFormat="1" x14ac:dyDescent="0.2">
      <c r="A23" s="428"/>
      <c r="B23" s="435"/>
      <c r="C23" s="424" t="s">
        <v>101</v>
      </c>
      <c r="D23" s="453">
        <v>0</v>
      </c>
      <c r="E23" s="544">
        <v>3.16</v>
      </c>
      <c r="F23" s="428"/>
      <c r="G23" s="428"/>
    </row>
    <row r="24" spans="1:7" s="24" customFormat="1" x14ac:dyDescent="0.2">
      <c r="A24" s="428"/>
      <c r="B24" s="435"/>
      <c r="C24" s="424" t="s">
        <v>102</v>
      </c>
      <c r="D24" s="453">
        <v>7.15</v>
      </c>
      <c r="E24" s="544">
        <v>5.12</v>
      </c>
      <c r="F24" s="428"/>
      <c r="G24" s="428"/>
    </row>
    <row r="25" spans="1:7" s="24" customFormat="1" x14ac:dyDescent="0.2">
      <c r="A25" s="428"/>
      <c r="B25" s="435"/>
      <c r="C25" s="424" t="s">
        <v>103</v>
      </c>
      <c r="D25" s="453">
        <v>0</v>
      </c>
      <c r="E25" s="544">
        <v>4.63</v>
      </c>
      <c r="F25" s="428"/>
      <c r="G25" s="428"/>
    </row>
    <row r="26" spans="1:7" s="24" customFormat="1" ht="13.5" thickBot="1" x14ac:dyDescent="0.25">
      <c r="A26" s="428"/>
      <c r="B26" s="290"/>
      <c r="C26" s="430" t="s">
        <v>104</v>
      </c>
      <c r="D26" s="446">
        <v>4.72</v>
      </c>
      <c r="E26" s="545">
        <v>5.36</v>
      </c>
      <c r="F26" s="428"/>
      <c r="G26" s="428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6" bestFit="1" customWidth="1"/>
    <col min="11" max="11" width="39.125" bestFit="1" customWidth="1"/>
    <col min="12" max="12" width="10.125" bestFit="1" customWidth="1"/>
    <col min="13" max="13" width="13.25" bestFit="1" customWidth="1"/>
    <col min="14" max="14" width="16.25" bestFit="1" customWidth="1"/>
  </cols>
  <sheetData>
    <row r="3" spans="2:14" x14ac:dyDescent="0.2">
      <c r="B3" t="s">
        <v>699</v>
      </c>
      <c r="C3" s="676" t="str">
        <f>Index!$B$4</f>
        <v>Thames</v>
      </c>
      <c r="K3" s="683" t="s">
        <v>704</v>
      </c>
      <c r="L3" s="684" t="s">
        <v>307</v>
      </c>
      <c r="M3" s="684" t="s">
        <v>705</v>
      </c>
      <c r="N3" s="684" t="s">
        <v>774</v>
      </c>
    </row>
    <row r="4" spans="2:14" x14ac:dyDescent="0.2">
      <c r="B4" t="s">
        <v>307</v>
      </c>
      <c r="C4" s="677">
        <f>VLOOKUP($C$3,$K$4:$N$18,2,FALSE)</f>
        <v>725400</v>
      </c>
      <c r="K4" s="678" t="s">
        <v>698</v>
      </c>
      <c r="L4" s="679">
        <v>13027866.9849</v>
      </c>
      <c r="M4" s="679">
        <v>1297665.5877619777</v>
      </c>
      <c r="N4" s="778">
        <f>M4/L4</f>
        <v>9.9606911036629567E-2</v>
      </c>
    </row>
    <row r="5" spans="2:14" x14ac:dyDescent="0.2">
      <c r="B5" t="s">
        <v>706</v>
      </c>
      <c r="C5" s="676">
        <f>_xlfn.RANK.EQ(VLOOKUP($C$3,$K$5:$M$18,2,FALSE),$L$5:$L$18)</f>
        <v>9</v>
      </c>
      <c r="K5" s="678" t="s">
        <v>285</v>
      </c>
      <c r="L5" s="679">
        <v>984400</v>
      </c>
      <c r="M5" s="679">
        <v>88219.76265777045</v>
      </c>
      <c r="N5" s="778">
        <f t="shared" ref="N5:N18" si="0">M5/L5</f>
        <v>8.9617800343123166E-2</v>
      </c>
    </row>
    <row r="6" spans="2:14" x14ac:dyDescent="0.2">
      <c r="B6" t="s">
        <v>705</v>
      </c>
      <c r="C6" s="677">
        <f>VLOOKUP($C$3,$K$4:$N$18,3,FALSE)</f>
        <v>97243.975178644585</v>
      </c>
      <c r="K6" s="678" t="s">
        <v>306</v>
      </c>
      <c r="L6" s="679">
        <v>1026900</v>
      </c>
      <c r="M6" s="679">
        <v>111777.13630338201</v>
      </c>
      <c r="N6" s="778">
        <f t="shared" si="0"/>
        <v>0.10884909563091051</v>
      </c>
    </row>
    <row r="7" spans="2:14" x14ac:dyDescent="0.2">
      <c r="B7" t="s">
        <v>775</v>
      </c>
      <c r="C7" s="676">
        <f>_xlfn.RANK.EQ(VLOOKUP($C$3,$K$5:$N$18,3,FALSE),$M$5:$M$18)</f>
        <v>9</v>
      </c>
      <c r="K7" s="678" t="s">
        <v>286</v>
      </c>
      <c r="L7" s="679">
        <v>1701800</v>
      </c>
      <c r="M7" s="679">
        <v>132939.83507470129</v>
      </c>
      <c r="N7" s="778">
        <f t="shared" si="0"/>
        <v>7.8117190665590128E-2</v>
      </c>
    </row>
    <row r="8" spans="2:14" x14ac:dyDescent="0.2">
      <c r="B8" t="s">
        <v>776</v>
      </c>
      <c r="C8" s="779">
        <f>VLOOKUP($C$3,$K$4:$N$18,4,FALSE)</f>
        <v>0.13405565919305842</v>
      </c>
      <c r="K8" s="678" t="s">
        <v>287</v>
      </c>
      <c r="L8" s="679">
        <v>693900</v>
      </c>
      <c r="M8" s="679">
        <v>56483.157629075737</v>
      </c>
      <c r="N8" s="778">
        <f t="shared" si="0"/>
        <v>8.1399564244236541E-2</v>
      </c>
    </row>
    <row r="9" spans="2:14" x14ac:dyDescent="0.2">
      <c r="B9" t="s">
        <v>777</v>
      </c>
      <c r="C9" s="676">
        <f>_xlfn.RANK.EQ(VLOOKUP($C$3,$K$5:$N$18,4,FALSE),$N$5:$N$18)</f>
        <v>4</v>
      </c>
      <c r="K9" s="678" t="s">
        <v>304</v>
      </c>
      <c r="L9" s="679">
        <v>426200</v>
      </c>
      <c r="M9" s="679">
        <v>29449.692692504977</v>
      </c>
      <c r="N9" s="778">
        <f t="shared" si="0"/>
        <v>6.9098293506581365E-2</v>
      </c>
    </row>
    <row r="10" spans="2:14" x14ac:dyDescent="0.2">
      <c r="B10" t="s">
        <v>707</v>
      </c>
      <c r="C10" s="680">
        <f>'Table 2'!$D$7</f>
        <v>3.1732803317400672E-2</v>
      </c>
      <c r="K10" s="678" t="s">
        <v>288</v>
      </c>
      <c r="L10" s="679">
        <v>331800</v>
      </c>
      <c r="M10" s="679">
        <v>35171.526755349325</v>
      </c>
      <c r="N10" s="778">
        <f t="shared" si="0"/>
        <v>0.10600219034161942</v>
      </c>
    </row>
    <row r="11" spans="2:14" x14ac:dyDescent="0.2">
      <c r="K11" s="678" t="s">
        <v>305</v>
      </c>
      <c r="L11" s="679">
        <v>684100</v>
      </c>
      <c r="M11" s="679">
        <v>103265.27677174033</v>
      </c>
      <c r="N11" s="778">
        <f t="shared" si="0"/>
        <v>0.15095055806423086</v>
      </c>
    </row>
    <row r="12" spans="2:14" x14ac:dyDescent="0.2">
      <c r="B12" t="s">
        <v>708</v>
      </c>
      <c r="C12" s="681" t="str">
        <f>INDEX('Section 2 data'!$C$8:$C$14,MATCH('Key findings'!C13,'Section 2 data'!$J$8:$J$14,0))</f>
        <v>Scots pine</v>
      </c>
      <c r="E12" t="s">
        <v>709</v>
      </c>
      <c r="K12" s="678" t="s">
        <v>289</v>
      </c>
      <c r="L12" s="679">
        <v>1004800</v>
      </c>
      <c r="M12" s="679">
        <v>50113.990958361188</v>
      </c>
      <c r="N12" s="778">
        <f t="shared" si="0"/>
        <v>4.9874592912381756E-2</v>
      </c>
    </row>
    <row r="13" spans="2:14" x14ac:dyDescent="0.2">
      <c r="B13" t="s">
        <v>708</v>
      </c>
      <c r="C13" s="682">
        <f>MAX('Section 2 data'!$J$8:$J$14)</f>
        <v>0.40604342785308906</v>
      </c>
      <c r="K13" s="678" t="s">
        <v>290</v>
      </c>
      <c r="L13" s="679">
        <v>843400</v>
      </c>
      <c r="M13" s="679">
        <v>116129.85117915674</v>
      </c>
      <c r="N13" s="778">
        <f t="shared" si="0"/>
        <v>0.13769249606255246</v>
      </c>
    </row>
    <row r="14" spans="2:14" x14ac:dyDescent="0.2">
      <c r="B14" t="s">
        <v>710</v>
      </c>
      <c r="C14" s="681" t="str">
        <f>INDEX('Section 2 data'!$C$16:$C$25,MATCH('Key findings'!C15,'Section 2 data'!$J$16:$J$25,0))</f>
        <v>Oak</v>
      </c>
      <c r="E14" t="s">
        <v>709</v>
      </c>
      <c r="K14" s="678" t="s">
        <v>291</v>
      </c>
      <c r="L14" s="679">
        <v>613800</v>
      </c>
      <c r="M14" s="679">
        <v>120885.63554048816</v>
      </c>
      <c r="N14" s="778">
        <f t="shared" si="0"/>
        <v>0.1969462944615317</v>
      </c>
    </row>
    <row r="15" spans="2:14" x14ac:dyDescent="0.2">
      <c r="B15" t="s">
        <v>710</v>
      </c>
      <c r="C15" s="682">
        <f>MAX('Section 2 data'!$J$16:$J$25)</f>
        <v>0.15731918352881</v>
      </c>
      <c r="K15" s="678" t="s">
        <v>292</v>
      </c>
      <c r="L15" s="679">
        <v>725400</v>
      </c>
      <c r="M15" s="679">
        <v>97243.975178644585</v>
      </c>
      <c r="N15" s="778">
        <f t="shared" si="0"/>
        <v>0.13405565919305842</v>
      </c>
    </row>
    <row r="16" spans="2:14" x14ac:dyDescent="0.2">
      <c r="K16" s="678" t="s">
        <v>293</v>
      </c>
      <c r="L16" s="679">
        <v>1091200</v>
      </c>
      <c r="M16" s="679">
        <v>105008.94606982135</v>
      </c>
      <c r="N16" s="778">
        <f t="shared" si="0"/>
        <v>9.6232538553721908E-2</v>
      </c>
    </row>
    <row r="17" spans="2:14" x14ac:dyDescent="0.2">
      <c r="B17" t="s">
        <v>711</v>
      </c>
      <c r="C17" s="681" t="str">
        <f>INDEX('Section 3 data'!$C$8:$C$14,MATCH('Key findings'!C18,'Section 3 data'!$J$8:$J$14,0))</f>
        <v>Scots pine</v>
      </c>
      <c r="E17" t="s">
        <v>709</v>
      </c>
      <c r="K17" s="678" t="s">
        <v>294</v>
      </c>
      <c r="L17" s="679">
        <v>1487400</v>
      </c>
      <c r="M17" s="679">
        <v>140664.15780331058</v>
      </c>
      <c r="N17" s="778">
        <f t="shared" si="0"/>
        <v>9.4570497380200735E-2</v>
      </c>
    </row>
    <row r="18" spans="2:14" x14ac:dyDescent="0.2">
      <c r="B18" t="s">
        <v>711</v>
      </c>
      <c r="C18" s="682">
        <f>MAX('Section 3 data'!$J$8:$J$14)</f>
        <v>0.43754750663544389</v>
      </c>
      <c r="K18" s="678" t="s">
        <v>295</v>
      </c>
      <c r="L18" s="679">
        <v>1437100</v>
      </c>
      <c r="M18" s="679">
        <v>110312.64314683448</v>
      </c>
      <c r="N18" s="778">
        <f t="shared" si="0"/>
        <v>7.6760589483567246E-2</v>
      </c>
    </row>
    <row r="19" spans="2:14" x14ac:dyDescent="0.2">
      <c r="B19" t="s">
        <v>712</v>
      </c>
      <c r="C19" s="681" t="str">
        <f>INDEX('Section 3 data'!$C$16:$C$25,MATCH('Key findings'!C20,'Section 3 data'!$J$16:$J$25,0))</f>
        <v>Beech</v>
      </c>
      <c r="E19" t="s">
        <v>709</v>
      </c>
    </row>
    <row r="20" spans="2:14" x14ac:dyDescent="0.2">
      <c r="B20" t="s">
        <v>712</v>
      </c>
      <c r="C20" s="682">
        <f>MAX('Section 3 data'!$J$16:$J$25)</f>
        <v>0.24344151390492519</v>
      </c>
    </row>
    <row r="22" spans="2:14" x14ac:dyDescent="0.2">
      <c r="B22" t="s">
        <v>713</v>
      </c>
      <c r="C22" s="681" t="str">
        <f>INDEX('Section 4 data'!$C$8:$C$14,MATCH('Key findings'!C23,'Section 4 data'!$J$8:$J$14,0))</f>
        <v>Scots pine</v>
      </c>
      <c r="E22" t="s">
        <v>709</v>
      </c>
    </row>
    <row r="23" spans="2:14" x14ac:dyDescent="0.2">
      <c r="B23" t="s">
        <v>713</v>
      </c>
      <c r="C23" s="682">
        <f>MAX('Section 4 data'!$J$8:$J$14)</f>
        <v>0.36784334441121114</v>
      </c>
    </row>
    <row r="24" spans="2:14" x14ac:dyDescent="0.2">
      <c r="B24" t="s">
        <v>714</v>
      </c>
      <c r="C24" s="681" t="str">
        <f>INDEX('Section 4 data'!$C$16:$C$25,MATCH('Key findings'!C25,'Section 4 data'!$J$16:$J$25,0))</f>
        <v>Hazel</v>
      </c>
      <c r="E24" t="s">
        <v>709</v>
      </c>
    </row>
    <row r="25" spans="2:14" x14ac:dyDescent="0.2">
      <c r="B25" t="s">
        <v>714</v>
      </c>
      <c r="C25" s="682">
        <f>MAX('Section 4 data'!$J$16:$J$25)</f>
        <v>0.14059876441534419</v>
      </c>
    </row>
    <row r="27" spans="2:14" x14ac:dyDescent="0.2">
      <c r="B27" t="s">
        <v>715</v>
      </c>
      <c r="C27" s="680">
        <f>('Section 8 data'!$D$6+'Section 8 data'!$E$6)/'Section 3 data'!$H$6</f>
        <v>0.25806810625661486</v>
      </c>
      <c r="E27" s="706"/>
    </row>
    <row r="28" spans="2:14" x14ac:dyDescent="0.2">
      <c r="B28" t="s">
        <v>716</v>
      </c>
      <c r="C28" s="682">
        <f>('Thinning data'!$D$21+'Thinning data'!$D$26)/('Thinning data'!$C$5+'Thinning data'!$C$6)</f>
        <v>0.40929204749893294</v>
      </c>
    </row>
    <row r="30" spans="2:14" x14ac:dyDescent="0.2">
      <c r="B30" t="s">
        <v>717</v>
      </c>
      <c r="C30" s="680">
        <f>('Section 8 data'!$D$7+'Section 8 data'!$E$7)/'Section 3 data'!$H$7</f>
        <v>0.52051018092225243</v>
      </c>
    </row>
    <row r="31" spans="2:14" x14ac:dyDescent="0.2">
      <c r="B31" t="s">
        <v>718</v>
      </c>
      <c r="C31" s="682">
        <f>'Thinning data'!$D$16/'Thinning data'!$C$4</f>
        <v>0.25825784753808373</v>
      </c>
    </row>
    <row r="33" spans="2:3" x14ac:dyDescent="0.2">
      <c r="B33" t="s">
        <v>719</v>
      </c>
      <c r="C33" s="682">
        <f>'Section 2 data'!$K$19</f>
        <v>0.12151457144269437</v>
      </c>
    </row>
    <row r="34" spans="2:3" x14ac:dyDescent="0.2">
      <c r="B34" t="s">
        <v>720</v>
      </c>
      <c r="C34" s="682">
        <f>'Section 2 data'!$J$19</f>
        <v>0.14632360475384293</v>
      </c>
    </row>
    <row r="35" spans="2:3" x14ac:dyDescent="0.2">
      <c r="B35" t="s">
        <v>721</v>
      </c>
      <c r="C35" s="682">
        <f>'Section 3 data'!$K$19</f>
        <v>0.12688329662631728</v>
      </c>
    </row>
    <row r="36" spans="2:3" x14ac:dyDescent="0.2">
      <c r="B36" t="s">
        <v>722</v>
      </c>
      <c r="C36" s="682">
        <f>'Section 3 data'!$J$19</f>
        <v>0.16765843773470238</v>
      </c>
    </row>
    <row r="37" spans="2:3" x14ac:dyDescent="0.2">
      <c r="B37" t="s">
        <v>723</v>
      </c>
      <c r="C37" s="682">
        <f>'Section 4 data'!$K$19</f>
        <v>9.8045435190377297E-2</v>
      </c>
    </row>
    <row r="38" spans="2:3" x14ac:dyDescent="0.2">
      <c r="B38" t="s">
        <v>724</v>
      </c>
      <c r="C38" s="682">
        <f>'Section 4 data'!$J$19</f>
        <v>0.11142233043610432</v>
      </c>
    </row>
    <row r="40" spans="2:3" x14ac:dyDescent="0.2">
      <c r="B40" t="s">
        <v>725</v>
      </c>
      <c r="C40" s="682">
        <f>'Section 2 data'!$K$16</f>
        <v>0.13064585989647623</v>
      </c>
    </row>
    <row r="41" spans="2:3" x14ac:dyDescent="0.2">
      <c r="B41" t="s">
        <v>726</v>
      </c>
      <c r="C41" s="682">
        <f>'Section 2 data'!$J$16</f>
        <v>0.15731918352881</v>
      </c>
    </row>
    <row r="42" spans="2:3" x14ac:dyDescent="0.2">
      <c r="B42" t="s">
        <v>727</v>
      </c>
      <c r="C42" s="682">
        <f>'Section 3 data'!$K$16</f>
        <v>0.18287738420853966</v>
      </c>
    </row>
    <row r="43" spans="2:3" x14ac:dyDescent="0.2">
      <c r="B43" t="s">
        <v>728</v>
      </c>
      <c r="C43" s="682">
        <f>'Section 3 data'!$J$16</f>
        <v>0.2416467521624372</v>
      </c>
    </row>
    <row r="44" spans="2:3" x14ac:dyDescent="0.2">
      <c r="B44" t="s">
        <v>729</v>
      </c>
      <c r="C44" s="682">
        <f>'Section 4 data'!$K$16</f>
        <v>8.068394439539936E-2</v>
      </c>
    </row>
    <row r="45" spans="2:3" x14ac:dyDescent="0.2">
      <c r="B45" t="s">
        <v>730</v>
      </c>
      <c r="C45" s="682">
        <f>'Section 4 data'!$J$16</f>
        <v>9.1692112905168488E-2</v>
      </c>
    </row>
    <row r="47" spans="2:3" x14ac:dyDescent="0.2">
      <c r="B47" t="s">
        <v>731</v>
      </c>
      <c r="C47" s="682">
        <f>'Section 2 data'!$K$21</f>
        <v>1.901486542883267E-2</v>
      </c>
    </row>
    <row r="48" spans="2:3" x14ac:dyDescent="0.2">
      <c r="B48" t="s">
        <v>732</v>
      </c>
      <c r="C48" s="682">
        <f>'Section 2 data'!$J$21</f>
        <v>2.2897037124211504E-2</v>
      </c>
    </row>
    <row r="49" spans="2:3" x14ac:dyDescent="0.2">
      <c r="B49" t="s">
        <v>733</v>
      </c>
      <c r="C49" s="682">
        <f>'Section 3 data'!$K$21</f>
        <v>2.4330097901749129E-2</v>
      </c>
    </row>
    <row r="50" spans="2:3" x14ac:dyDescent="0.2">
      <c r="B50" t="s">
        <v>734</v>
      </c>
      <c r="C50" s="682">
        <f>'Section 3 data'!$J$21</f>
        <v>3.2148803763769412E-2</v>
      </c>
    </row>
    <row r="51" spans="2:3" x14ac:dyDescent="0.2">
      <c r="B51" t="s">
        <v>735</v>
      </c>
      <c r="C51" s="682">
        <f>'Section 4 data'!$K$21</f>
        <v>1.5177598697826662E-2</v>
      </c>
    </row>
    <row r="52" spans="2:3" x14ac:dyDescent="0.2">
      <c r="B52" t="s">
        <v>736</v>
      </c>
      <c r="C52" s="682">
        <f>'Section 4 data'!$J$21</f>
        <v>1.7248364638824152E-2</v>
      </c>
    </row>
    <row r="54" spans="2:3" x14ac:dyDescent="0.2">
      <c r="B54" t="s">
        <v>737</v>
      </c>
      <c r="C54" s="682">
        <f>'Section 2 data'!$K$12</f>
        <v>2.9168277665562726E-2</v>
      </c>
    </row>
    <row r="55" spans="2:3" x14ac:dyDescent="0.2">
      <c r="B55" t="s">
        <v>738</v>
      </c>
      <c r="C55" s="682">
        <f>'Section 2 data'!$J$12</f>
        <v>0.17064460413414995</v>
      </c>
    </row>
    <row r="56" spans="2:3" x14ac:dyDescent="0.2">
      <c r="B56" t="s">
        <v>739</v>
      </c>
      <c r="C56" s="682">
        <f>'Section 3 data'!$K$12</f>
        <v>4.1224650338751161E-2</v>
      </c>
    </row>
    <row r="57" spans="2:3" x14ac:dyDescent="0.2">
      <c r="B57" t="s">
        <v>740</v>
      </c>
      <c r="C57" s="682">
        <f>'Section 3 data'!$J$12</f>
        <v>0.16811104095347007</v>
      </c>
    </row>
    <row r="58" spans="2:3" x14ac:dyDescent="0.2">
      <c r="B58" t="s">
        <v>741</v>
      </c>
      <c r="C58" s="682">
        <f>'Section 4 data'!$K$12</f>
        <v>1.6953543243437629E-2</v>
      </c>
    </row>
    <row r="59" spans="2:3" x14ac:dyDescent="0.2">
      <c r="B59" t="s">
        <v>742</v>
      </c>
      <c r="C59" s="682">
        <f>'Section 4 data'!$J$12</f>
        <v>0.1425575420330934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07" t="s">
        <v>298</v>
      </c>
      <c r="C5" s="807" t="s">
        <v>299</v>
      </c>
      <c r="D5" s="807" t="s">
        <v>310</v>
      </c>
    </row>
    <row r="6" spans="2:4" ht="15" customHeight="1" x14ac:dyDescent="0.2">
      <c r="B6" s="808"/>
      <c r="C6" s="808"/>
      <c r="D6" s="808"/>
    </row>
    <row r="7" spans="2:4" ht="15" customHeight="1" x14ac:dyDescent="0.2">
      <c r="B7" s="265"/>
      <c r="C7" s="265"/>
      <c r="D7" s="266"/>
    </row>
    <row r="8" spans="2:4" ht="15" customHeight="1" x14ac:dyDescent="0.2">
      <c r="B8" s="267" t="s">
        <v>285</v>
      </c>
      <c r="C8" s="267" t="s">
        <v>285</v>
      </c>
      <c r="D8" s="263" t="s">
        <v>312</v>
      </c>
    </row>
    <row r="9" spans="2:4" ht="15" customHeight="1" x14ac:dyDescent="0.2">
      <c r="B9" s="267" t="s">
        <v>306</v>
      </c>
      <c r="C9" s="267" t="s">
        <v>297</v>
      </c>
      <c r="D9" s="263" t="s">
        <v>324</v>
      </c>
    </row>
    <row r="10" spans="2:4" ht="15" customHeight="1" x14ac:dyDescent="0.2">
      <c r="B10" s="267" t="s">
        <v>286</v>
      </c>
      <c r="C10" s="267" t="s">
        <v>286</v>
      </c>
      <c r="D10" s="263" t="s">
        <v>318</v>
      </c>
    </row>
    <row r="11" spans="2:4" ht="15" customHeight="1" x14ac:dyDescent="0.2">
      <c r="B11" s="267" t="s">
        <v>287</v>
      </c>
      <c r="C11" s="267" t="s">
        <v>287</v>
      </c>
      <c r="D11" s="263" t="s">
        <v>316</v>
      </c>
    </row>
    <row r="12" spans="2:4" ht="15" customHeight="1" x14ac:dyDescent="0.2">
      <c r="B12" s="267" t="s">
        <v>304</v>
      </c>
      <c r="C12" s="267" t="s">
        <v>300</v>
      </c>
      <c r="D12" s="263" t="s">
        <v>314</v>
      </c>
    </row>
    <row r="13" spans="2:4" ht="15" customHeight="1" x14ac:dyDescent="0.2">
      <c r="B13" s="267" t="s">
        <v>288</v>
      </c>
      <c r="C13" s="267" t="s">
        <v>301</v>
      </c>
      <c r="D13" s="263" t="s">
        <v>319</v>
      </c>
    </row>
    <row r="14" spans="2:4" ht="15" customHeight="1" x14ac:dyDescent="0.2">
      <c r="B14" s="267" t="s">
        <v>305</v>
      </c>
      <c r="C14" s="267" t="s">
        <v>302</v>
      </c>
      <c r="D14" s="263" t="s">
        <v>320</v>
      </c>
    </row>
    <row r="15" spans="2:4" ht="15" customHeight="1" x14ac:dyDescent="0.2">
      <c r="B15" s="267" t="s">
        <v>289</v>
      </c>
      <c r="C15" s="267" t="s">
        <v>303</v>
      </c>
      <c r="D15" s="263" t="s">
        <v>317</v>
      </c>
    </row>
    <row r="16" spans="2:4" ht="15" customHeight="1" x14ac:dyDescent="0.2">
      <c r="B16" s="267" t="s">
        <v>290</v>
      </c>
      <c r="C16" s="267" t="s">
        <v>290</v>
      </c>
      <c r="D16" s="263" t="s">
        <v>311</v>
      </c>
    </row>
    <row r="17" spans="2:4" ht="15" customHeight="1" x14ac:dyDescent="0.2">
      <c r="B17" s="267" t="s">
        <v>291</v>
      </c>
      <c r="C17" s="267" t="s">
        <v>291</v>
      </c>
      <c r="D17" s="263" t="s">
        <v>321</v>
      </c>
    </row>
    <row r="18" spans="2:4" ht="15" customHeight="1" x14ac:dyDescent="0.2">
      <c r="B18" s="267" t="s">
        <v>292</v>
      </c>
      <c r="C18" s="267" t="s">
        <v>292</v>
      </c>
      <c r="D18" s="263" t="s">
        <v>322</v>
      </c>
    </row>
    <row r="19" spans="2:4" ht="15" customHeight="1" x14ac:dyDescent="0.2">
      <c r="B19" s="267" t="s">
        <v>293</v>
      </c>
      <c r="C19" s="267" t="s">
        <v>293</v>
      </c>
      <c r="D19" s="263" t="s">
        <v>323</v>
      </c>
    </row>
    <row r="20" spans="2:4" ht="15" customHeight="1" x14ac:dyDescent="0.2">
      <c r="B20" s="267" t="s">
        <v>294</v>
      </c>
      <c r="C20" s="267" t="s">
        <v>294</v>
      </c>
      <c r="D20" s="263" t="s">
        <v>315</v>
      </c>
    </row>
    <row r="21" spans="2:4" ht="15" customHeight="1" x14ac:dyDescent="0.2">
      <c r="B21" s="268" t="s">
        <v>295</v>
      </c>
      <c r="C21" s="268" t="s">
        <v>295</v>
      </c>
      <c r="D21" s="264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09" t="s">
        <v>358</v>
      </c>
      <c r="C2" s="809"/>
      <c r="D2" s="809"/>
      <c r="E2" s="809"/>
    </row>
    <row r="3" spans="2:5" ht="15" x14ac:dyDescent="0.2">
      <c r="B3" s="467"/>
      <c r="C3" s="467"/>
      <c r="D3" s="467"/>
      <c r="E3" s="467"/>
    </row>
    <row r="4" spans="2:5" ht="15" x14ac:dyDescent="0.2">
      <c r="B4" s="809" t="s">
        <v>292</v>
      </c>
      <c r="C4" s="809"/>
      <c r="D4" s="809"/>
      <c r="E4" s="809"/>
    </row>
    <row r="6" spans="2:5" x14ac:dyDescent="0.2">
      <c r="B6" s="504" t="s">
        <v>448</v>
      </c>
      <c r="C6" s="504"/>
      <c r="D6" s="504"/>
      <c r="E6" s="517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5" t="s">
        <v>449</v>
      </c>
      <c r="C16" s="505"/>
      <c r="D16" s="505"/>
      <c r="E16" s="519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463</v>
      </c>
    </row>
    <row r="19" spans="2:5" x14ac:dyDescent="0.2">
      <c r="D19" t="s">
        <v>115</v>
      </c>
      <c r="E19" t="s">
        <v>464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6" t="s">
        <v>450</v>
      </c>
      <c r="C25" s="506"/>
      <c r="D25" s="506"/>
      <c r="E25" s="520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465</v>
      </c>
    </row>
    <row r="28" spans="2:5" x14ac:dyDescent="0.2">
      <c r="D28" t="s">
        <v>142</v>
      </c>
      <c r="E28" t="s">
        <v>466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7" t="s">
        <v>451</v>
      </c>
      <c r="C32" s="507"/>
      <c r="D32" s="507"/>
      <c r="E32" s="521" t="s">
        <v>753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08" t="s">
        <v>452</v>
      </c>
      <c r="C37" s="508"/>
      <c r="D37" s="508"/>
      <c r="E37" s="522" t="s">
        <v>754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09" t="s">
        <v>453</v>
      </c>
      <c r="C40" s="509"/>
      <c r="D40" s="509"/>
      <c r="E40" s="523" t="s">
        <v>755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1" t="s">
        <v>454</v>
      </c>
      <c r="C43" s="511"/>
      <c r="D43" s="511"/>
      <c r="E43" s="524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467</v>
      </c>
    </row>
    <row r="46" spans="2:5" x14ac:dyDescent="0.2">
      <c r="D46" t="s">
        <v>171</v>
      </c>
      <c r="E46" t="s">
        <v>468</v>
      </c>
    </row>
    <row r="47" spans="2:5" x14ac:dyDescent="0.2">
      <c r="D47" t="s">
        <v>174</v>
      </c>
      <c r="E47" t="s">
        <v>469</v>
      </c>
    </row>
    <row r="48" spans="2:5" x14ac:dyDescent="0.2">
      <c r="D48" t="s">
        <v>177</v>
      </c>
      <c r="E48" t="s">
        <v>756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0" t="s">
        <v>455</v>
      </c>
      <c r="C56" s="510"/>
      <c r="D56" s="510"/>
      <c r="E56" s="525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4" t="s">
        <v>456</v>
      </c>
      <c r="C60" s="504"/>
      <c r="D60" s="504"/>
      <c r="E60" s="517" t="s">
        <v>444</v>
      </c>
    </row>
    <row r="61" spans="2:5" x14ac:dyDescent="0.2">
      <c r="D61" t="s">
        <v>196</v>
      </c>
      <c r="E61" t="s">
        <v>768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5" t="s">
        <v>457</v>
      </c>
      <c r="C70" s="505"/>
      <c r="D70" s="505"/>
      <c r="E70" s="519" t="s">
        <v>445</v>
      </c>
    </row>
    <row r="71" spans="2:5" x14ac:dyDescent="0.2">
      <c r="D71" t="s">
        <v>206</v>
      </c>
      <c r="E71" t="s">
        <v>446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6" t="s">
        <v>458</v>
      </c>
      <c r="C79" s="506"/>
      <c r="D79" s="506"/>
      <c r="E79" s="520" t="s">
        <v>447</v>
      </c>
    </row>
    <row r="80" spans="2:5" x14ac:dyDescent="0.2">
      <c r="D80" t="s">
        <v>237</v>
      </c>
      <c r="E80" t="s">
        <v>769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19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19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19"/>
    </row>
    <row r="88" spans="2:7" x14ac:dyDescent="0.2">
      <c r="D88" t="s">
        <v>245</v>
      </c>
      <c r="E88" t="s">
        <v>188</v>
      </c>
    </row>
    <row r="90" spans="2:7" x14ac:dyDescent="0.2">
      <c r="B90" s="507" t="s">
        <v>459</v>
      </c>
      <c r="C90" s="507"/>
      <c r="D90" s="507"/>
      <c r="E90" s="521" t="s">
        <v>747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8" t="s">
        <v>460</v>
      </c>
      <c r="C102" s="508"/>
      <c r="D102" s="508"/>
      <c r="E102" s="522" t="s">
        <v>748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09" t="s">
        <v>461</v>
      </c>
      <c r="C114" s="509"/>
      <c r="D114" s="509"/>
      <c r="E114" s="523" t="s">
        <v>749</v>
      </c>
    </row>
    <row r="115" spans="2:5" x14ac:dyDescent="0.2">
      <c r="C115" t="str">
        <f>'Table 62'!$B$3</f>
        <v>Table 62</v>
      </c>
      <c r="D115" t="s">
        <v>470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471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472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473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498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499</v>
      </c>
      <c r="E120" t="str">
        <f>'Table 67'!$C$3</f>
        <v>Number of sweet chestnut trees by mean stand dbh class</v>
      </c>
    </row>
    <row r="121" spans="2:5" x14ac:dyDescent="0.2">
      <c r="D121" t="s">
        <v>500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1" t="s">
        <v>615</v>
      </c>
      <c r="C126" s="511"/>
      <c r="D126" s="511"/>
      <c r="E126" s="524" t="s">
        <v>750</v>
      </c>
    </row>
    <row r="127" spans="2:5" x14ac:dyDescent="0.2">
      <c r="C127" t="str">
        <f>'Table 71'!$B$3</f>
        <v>Table 71</v>
      </c>
      <c r="D127" t="s">
        <v>616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617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618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619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620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621</v>
      </c>
      <c r="E132" t="str">
        <f>'Table 76'!$C$3</f>
        <v>Number of larch trees by mean stand dbh class</v>
      </c>
    </row>
    <row r="133" spans="2:5" x14ac:dyDescent="0.2">
      <c r="D133" t="s">
        <v>622</v>
      </c>
      <c r="E133" t="s">
        <v>757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x14ac:dyDescent="0.2">
      <c r="B138" s="777" t="s">
        <v>773</v>
      </c>
      <c r="C138" s="777"/>
      <c r="D138" s="777"/>
      <c r="E138" s="777"/>
    </row>
  </sheetData>
  <mergeCells count="2">
    <mergeCell ref="B2:E2"/>
    <mergeCell ref="B4:E4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1" t="s">
        <v>0</v>
      </c>
      <c r="C5" s="472" t="s">
        <v>1</v>
      </c>
      <c r="D5" s="473" t="s">
        <v>2</v>
      </c>
    </row>
    <row r="6" spans="2:4" ht="15" customHeight="1" x14ac:dyDescent="0.2">
      <c r="B6" s="478" t="str">
        <f>Index!$B$4</f>
        <v>Thames</v>
      </c>
      <c r="C6" s="478"/>
      <c r="D6" s="478"/>
    </row>
    <row r="7" spans="2:4" ht="15" customHeight="1" x14ac:dyDescent="0.2">
      <c r="B7" s="28" t="s">
        <v>3</v>
      </c>
      <c r="C7" s="468">
        <v>95698.493569903556</v>
      </c>
      <c r="D7" s="474">
        <v>0.98410717367423672</v>
      </c>
    </row>
    <row r="8" spans="2:4" ht="15" customHeight="1" x14ac:dyDescent="0.2">
      <c r="B8" s="28" t="s">
        <v>4</v>
      </c>
      <c r="C8" s="468">
        <v>1100.7307820656929</v>
      </c>
      <c r="D8" s="474">
        <v>1.1319269703275361E-2</v>
      </c>
    </row>
    <row r="9" spans="2:4" ht="15" customHeight="1" x14ac:dyDescent="0.2">
      <c r="B9" s="28" t="s">
        <v>5</v>
      </c>
      <c r="C9" s="468">
        <v>444.75082667533997</v>
      </c>
      <c r="D9" s="474">
        <v>4.5735566224879105E-3</v>
      </c>
    </row>
    <row r="10" spans="2:4" ht="15" customHeight="1" x14ac:dyDescent="0.2">
      <c r="B10" s="118" t="s">
        <v>6</v>
      </c>
      <c r="C10" s="87">
        <v>97243.975178644585</v>
      </c>
      <c r="D10" s="475">
        <v>1</v>
      </c>
    </row>
    <row r="11" spans="2:4" ht="15" customHeight="1" x14ac:dyDescent="0.2">
      <c r="B11" s="28" t="s">
        <v>674</v>
      </c>
      <c r="C11" s="468">
        <f>C12-C10</f>
        <v>628156.02482135547</v>
      </c>
      <c r="D11" s="474"/>
    </row>
    <row r="12" spans="2:4" ht="15" customHeight="1" x14ac:dyDescent="0.2">
      <c r="B12" s="28" t="s">
        <v>307</v>
      </c>
      <c r="C12" s="468">
        <v>725400</v>
      </c>
      <c r="D12" s="474"/>
    </row>
    <row r="13" spans="2:4" ht="15" customHeight="1" x14ac:dyDescent="0.2">
      <c r="B13" s="476" t="s">
        <v>675</v>
      </c>
      <c r="C13" s="222"/>
      <c r="D13" s="477">
        <f>C10/C12</f>
        <v>0.13405565919305842</v>
      </c>
    </row>
    <row r="14" spans="2:4" ht="15" customHeight="1" x14ac:dyDescent="0.2">
      <c r="B14" s="476" t="s">
        <v>676</v>
      </c>
      <c r="C14" s="222"/>
      <c r="D14" s="477">
        <f>C11/C12</f>
        <v>0.8659443408069416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4" t="s">
        <v>9</v>
      </c>
      <c r="C5" s="443" t="s">
        <v>1</v>
      </c>
      <c r="D5" s="444" t="s">
        <v>10</v>
      </c>
    </row>
    <row r="6" spans="2:4" ht="15" customHeight="1" x14ac:dyDescent="0.2">
      <c r="B6" s="481" t="str">
        <f>Index!$B$4</f>
        <v>Thames</v>
      </c>
      <c r="C6" s="478"/>
      <c r="D6" s="478"/>
    </row>
    <row r="7" spans="2:4" ht="15" customHeight="1" x14ac:dyDescent="0.2">
      <c r="B7" s="479" t="s">
        <v>11</v>
      </c>
      <c r="C7" s="468">
        <v>3085.8239381461217</v>
      </c>
      <c r="D7" s="469">
        <v>3.1732803317400672E-2</v>
      </c>
    </row>
    <row r="8" spans="2:4" ht="15" customHeight="1" x14ac:dyDescent="0.2">
      <c r="B8" s="479" t="s">
        <v>12</v>
      </c>
      <c r="C8" s="468">
        <v>94158.151240498482</v>
      </c>
      <c r="D8" s="469">
        <v>0.96826719668259942</v>
      </c>
    </row>
    <row r="9" spans="2:4" ht="15" customHeight="1" x14ac:dyDescent="0.2">
      <c r="B9" s="72" t="s">
        <v>13</v>
      </c>
      <c r="C9" s="87">
        <v>97243.9751786446</v>
      </c>
      <c r="D9" s="470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0" t="s">
        <v>16</v>
      </c>
      <c r="C5" s="812" t="s">
        <v>17</v>
      </c>
      <c r="D5" s="814" t="s">
        <v>18</v>
      </c>
    </row>
    <row r="6" spans="2:4" ht="15" customHeight="1" x14ac:dyDescent="0.2">
      <c r="B6" s="811"/>
      <c r="C6" s="813"/>
      <c r="D6" s="815"/>
    </row>
    <row r="7" spans="2:4" ht="15" customHeight="1" x14ac:dyDescent="0.2">
      <c r="B7" s="481" t="str">
        <f>Index!$B$4</f>
        <v>Thames</v>
      </c>
      <c r="C7" s="478"/>
      <c r="D7" s="478"/>
    </row>
    <row r="8" spans="2:4" ht="15" customHeight="1" x14ac:dyDescent="0.2">
      <c r="B8" s="109" t="s">
        <v>19</v>
      </c>
      <c r="C8" s="468">
        <v>66757.173990904004</v>
      </c>
      <c r="D8" s="474">
        <v>0.68649161933442149</v>
      </c>
    </row>
    <row r="9" spans="2:4" ht="15" customHeight="1" x14ac:dyDescent="0.2">
      <c r="B9" s="109" t="s">
        <v>20</v>
      </c>
      <c r="C9" s="468">
        <v>17799.412577271494</v>
      </c>
      <c r="D9" s="474">
        <v>0.18303871828123666</v>
      </c>
    </row>
    <row r="10" spans="2:4" ht="15" customHeight="1" x14ac:dyDescent="0.2">
      <c r="B10" s="109" t="s">
        <v>21</v>
      </c>
      <c r="C10" s="468">
        <v>793.11301470544527</v>
      </c>
      <c r="D10" s="474">
        <v>8.1559090241676811E-3</v>
      </c>
    </row>
    <row r="11" spans="2:4" ht="15" customHeight="1" x14ac:dyDescent="0.2">
      <c r="B11" s="109" t="s">
        <v>22</v>
      </c>
      <c r="C11" s="468">
        <v>471.42662418934754</v>
      </c>
      <c r="D11" s="474">
        <v>4.8478748768065166E-3</v>
      </c>
    </row>
    <row r="12" spans="2:4" ht="15" customHeight="1" x14ac:dyDescent="0.2">
      <c r="B12" s="109" t="s">
        <v>23</v>
      </c>
      <c r="C12" s="468">
        <v>2056.6742505209772</v>
      </c>
      <c r="D12" s="474">
        <v>2.1149631601780062E-2</v>
      </c>
    </row>
    <row r="13" spans="2:4" ht="15" customHeight="1" x14ac:dyDescent="0.2">
      <c r="B13" s="109" t="s">
        <v>24</v>
      </c>
      <c r="C13" s="468">
        <v>2889.8880958810246</v>
      </c>
      <c r="D13" s="474">
        <v>2.9717914046315779E-2</v>
      </c>
    </row>
    <row r="14" spans="2:4" ht="15" customHeight="1" x14ac:dyDescent="0.2">
      <c r="B14" s="109" t="s">
        <v>25</v>
      </c>
      <c r="C14" s="468">
        <v>4566.4022311704166</v>
      </c>
      <c r="D14" s="474">
        <v>4.6958202014896949E-2</v>
      </c>
    </row>
    <row r="15" spans="2:4" ht="15" customHeight="1" x14ac:dyDescent="0.2">
      <c r="B15" s="109" t="s">
        <v>26</v>
      </c>
      <c r="C15" s="468">
        <v>36.111905391297498</v>
      </c>
      <c r="D15" s="474">
        <v>3.7135365275799538E-4</v>
      </c>
    </row>
    <row r="16" spans="2:4" ht="15" customHeight="1" x14ac:dyDescent="0.2">
      <c r="B16" s="109" t="s">
        <v>27</v>
      </c>
      <c r="C16" s="468">
        <v>9.9037381237499993</v>
      </c>
      <c r="D16" s="474">
        <v>1.0184423359448315E-4</v>
      </c>
    </row>
    <row r="17" spans="2:4" ht="15" customHeight="1" x14ac:dyDescent="0.2">
      <c r="B17" s="109" t="s">
        <v>28</v>
      </c>
      <c r="C17" s="468">
        <v>318.38714174576495</v>
      </c>
      <c r="D17" s="474">
        <v>3.2741066082589035E-3</v>
      </c>
    </row>
    <row r="18" spans="2:4" ht="15" customHeight="1" x14ac:dyDescent="0.2">
      <c r="B18" s="109" t="s">
        <v>4</v>
      </c>
      <c r="C18" s="468">
        <v>1089.6104939798929</v>
      </c>
      <c r="D18" s="474">
        <v>1.1204915183467105E-2</v>
      </c>
    </row>
    <row r="19" spans="2:4" ht="15" customHeight="1" x14ac:dyDescent="0.2">
      <c r="B19" s="109" t="s">
        <v>5</v>
      </c>
      <c r="C19" s="468">
        <v>455.87111476113995</v>
      </c>
      <c r="D19" s="474">
        <v>4.6879111422961691E-3</v>
      </c>
    </row>
    <row r="20" spans="2:4" ht="15" customHeight="1" x14ac:dyDescent="0.2">
      <c r="B20" s="109" t="s">
        <v>671</v>
      </c>
      <c r="C20" s="468">
        <v>0</v>
      </c>
      <c r="D20" s="474">
        <v>0</v>
      </c>
    </row>
    <row r="21" spans="2:4" ht="15" customHeight="1" x14ac:dyDescent="0.2">
      <c r="B21" s="109" t="s">
        <v>672</v>
      </c>
      <c r="C21" s="468">
        <v>0</v>
      </c>
      <c r="D21" s="474">
        <v>0</v>
      </c>
    </row>
    <row r="22" spans="2:4" ht="15" customHeight="1" x14ac:dyDescent="0.2">
      <c r="B22" s="109" t="s">
        <v>29</v>
      </c>
      <c r="C22" s="468">
        <v>0</v>
      </c>
      <c r="D22" s="474">
        <v>0</v>
      </c>
    </row>
    <row r="23" spans="2:4" ht="15" customHeight="1" x14ac:dyDescent="0.2">
      <c r="B23" s="107" t="s">
        <v>30</v>
      </c>
      <c r="C23" s="87">
        <v>97243.97517864457</v>
      </c>
      <c r="D23" s="475">
        <v>0.99999999999999967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0" t="s">
        <v>16</v>
      </c>
      <c r="C5" s="816" t="s">
        <v>34</v>
      </c>
      <c r="D5" s="816"/>
      <c r="E5" s="817" t="s">
        <v>17</v>
      </c>
    </row>
    <row r="6" spans="2:5" ht="15" customHeight="1" x14ac:dyDescent="0.2">
      <c r="B6" s="811"/>
      <c r="C6" s="482" t="s">
        <v>35</v>
      </c>
      <c r="D6" s="482" t="s">
        <v>348</v>
      </c>
      <c r="E6" s="818"/>
    </row>
    <row r="7" spans="2:5" ht="15" customHeight="1" x14ac:dyDescent="0.2">
      <c r="B7" s="478" t="str">
        <f>Index!$B$4</f>
        <v>Thames</v>
      </c>
      <c r="C7" s="478"/>
      <c r="D7" s="478"/>
      <c r="E7" s="478"/>
    </row>
    <row r="8" spans="2:5" ht="15" customHeight="1" x14ac:dyDescent="0.2">
      <c r="B8" s="109" t="s">
        <v>19</v>
      </c>
      <c r="C8" s="468">
        <v>59188.241135273776</v>
      </c>
      <c r="D8" s="468">
        <v>7568.9328481004895</v>
      </c>
      <c r="E8" s="484">
        <v>66757.173983374261</v>
      </c>
    </row>
    <row r="9" spans="2:5" ht="15" customHeight="1" x14ac:dyDescent="0.2">
      <c r="B9" s="109" t="s">
        <v>20</v>
      </c>
      <c r="C9" s="468">
        <v>17103.445905523789</v>
      </c>
      <c r="D9" s="468">
        <v>695.9666695454664</v>
      </c>
      <c r="E9" s="484">
        <v>17799.412575069255</v>
      </c>
    </row>
    <row r="10" spans="2:5" ht="15" customHeight="1" x14ac:dyDescent="0.2">
      <c r="B10" s="109" t="s">
        <v>21</v>
      </c>
      <c r="C10" s="468">
        <v>784.61791333969541</v>
      </c>
      <c r="D10" s="468">
        <v>8.4951018772250002</v>
      </c>
      <c r="E10" s="484">
        <v>793.11301521692042</v>
      </c>
    </row>
    <row r="11" spans="2:5" ht="15" customHeight="1" x14ac:dyDescent="0.2">
      <c r="B11" s="109" t="s">
        <v>22</v>
      </c>
      <c r="C11" s="468">
        <v>426.24916329261242</v>
      </c>
      <c r="D11" s="468">
        <v>45.177461942865023</v>
      </c>
      <c r="E11" s="484">
        <v>471.42662523547745</v>
      </c>
    </row>
    <row r="12" spans="2:5" ht="15" customHeight="1" x14ac:dyDescent="0.2">
      <c r="B12" s="485" t="s">
        <v>23</v>
      </c>
      <c r="C12" s="195">
        <v>1698.6615543167834</v>
      </c>
      <c r="D12" s="195">
        <v>358.0126961400681</v>
      </c>
      <c r="E12" s="486">
        <v>2056.6742504568515</v>
      </c>
    </row>
    <row r="13" spans="2:5" ht="15" customHeight="1" x14ac:dyDescent="0.2">
      <c r="B13" s="109" t="s">
        <v>24</v>
      </c>
      <c r="C13" s="468">
        <v>2466.3835852058137</v>
      </c>
      <c r="D13" s="468">
        <v>423.50451303578683</v>
      </c>
      <c r="E13" s="484">
        <v>2889.8880982416003</v>
      </c>
    </row>
    <row r="14" spans="2:5" ht="15" customHeight="1" x14ac:dyDescent="0.2">
      <c r="B14" s="109" t="s">
        <v>25</v>
      </c>
      <c r="C14" s="468">
        <v>3717.6508746186687</v>
      </c>
      <c r="D14" s="468">
        <v>848.75135556450823</v>
      </c>
      <c r="E14" s="484">
        <v>4566.4022301831774</v>
      </c>
    </row>
    <row r="15" spans="2:5" ht="15" customHeight="1" x14ac:dyDescent="0.2">
      <c r="B15" s="109" t="s">
        <v>26</v>
      </c>
      <c r="C15" s="468">
        <v>36.111905391297498</v>
      </c>
      <c r="D15" s="468">
        <v>0</v>
      </c>
      <c r="E15" s="484">
        <v>36.111905391297498</v>
      </c>
    </row>
    <row r="16" spans="2:5" ht="15" customHeight="1" x14ac:dyDescent="0.2">
      <c r="B16" s="485" t="s">
        <v>27</v>
      </c>
      <c r="C16" s="195">
        <v>9.9037381237499993</v>
      </c>
      <c r="D16" s="195">
        <v>0</v>
      </c>
      <c r="E16" s="486">
        <v>9.9037381237499993</v>
      </c>
    </row>
    <row r="17" spans="2:5" ht="15" customHeight="1" x14ac:dyDescent="0.2">
      <c r="B17" s="109" t="s">
        <v>28</v>
      </c>
      <c r="C17" s="468">
        <v>239.18781572151991</v>
      </c>
      <c r="D17" s="468">
        <v>79.199326187625019</v>
      </c>
      <c r="E17" s="484">
        <v>318.38714190914493</v>
      </c>
    </row>
    <row r="18" spans="2:5" ht="15" customHeight="1" x14ac:dyDescent="0.2">
      <c r="B18" s="109" t="s">
        <v>4</v>
      </c>
      <c r="C18" s="468">
        <v>958.21550795274891</v>
      </c>
      <c r="D18" s="468">
        <v>131.39499126105187</v>
      </c>
      <c r="E18" s="484">
        <v>1089.6104992138007</v>
      </c>
    </row>
    <row r="19" spans="2:5" ht="15" customHeight="1" x14ac:dyDescent="0.2">
      <c r="B19" s="109" t="s">
        <v>5</v>
      </c>
      <c r="C19" s="468">
        <v>435.77581628268496</v>
      </c>
      <c r="D19" s="468">
        <v>20.095298887674996</v>
      </c>
      <c r="E19" s="484">
        <v>455.87111517035993</v>
      </c>
    </row>
    <row r="20" spans="2:5" ht="15" customHeight="1" x14ac:dyDescent="0.2">
      <c r="B20" s="109" t="s">
        <v>671</v>
      </c>
      <c r="C20" s="468">
        <v>0</v>
      </c>
      <c r="D20" s="468">
        <v>0</v>
      </c>
      <c r="E20" s="484">
        <v>0</v>
      </c>
    </row>
    <row r="21" spans="2:5" ht="15" customHeight="1" x14ac:dyDescent="0.2">
      <c r="B21" s="109" t="s">
        <v>672</v>
      </c>
      <c r="C21" s="468">
        <v>0</v>
      </c>
      <c r="D21" s="468">
        <v>0</v>
      </c>
      <c r="E21" s="484">
        <v>0</v>
      </c>
    </row>
    <row r="22" spans="2:5" ht="15" customHeight="1" x14ac:dyDescent="0.2">
      <c r="B22" s="109" t="s">
        <v>29</v>
      </c>
      <c r="C22" s="195">
        <v>0</v>
      </c>
      <c r="D22" s="195">
        <v>0</v>
      </c>
      <c r="E22" s="486">
        <v>0</v>
      </c>
    </row>
    <row r="23" spans="2:5" ht="15" customHeight="1" x14ac:dyDescent="0.2">
      <c r="B23" s="487" t="s">
        <v>30</v>
      </c>
      <c r="C23" s="488">
        <v>87064.444915043132</v>
      </c>
      <c r="D23" s="488">
        <v>10179.530262542759</v>
      </c>
      <c r="E23" s="489">
        <v>97243.975177585889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H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8" ht="15" customHeight="1" x14ac:dyDescent="0.2">
      <c r="B3" t="s">
        <v>39</v>
      </c>
      <c r="C3" t="s">
        <v>40</v>
      </c>
    </row>
    <row r="5" spans="2:8" ht="15" customHeight="1" x14ac:dyDescent="0.2">
      <c r="B5" s="819" t="s">
        <v>16</v>
      </c>
      <c r="C5" s="821" t="s">
        <v>11</v>
      </c>
      <c r="D5" s="822"/>
      <c r="E5" s="821" t="s">
        <v>12</v>
      </c>
      <c r="F5" s="822"/>
    </row>
    <row r="6" spans="2:8" ht="30" customHeight="1" x14ac:dyDescent="0.2">
      <c r="B6" s="820"/>
      <c r="C6" s="480" t="s">
        <v>1</v>
      </c>
      <c r="D6" s="480" t="s">
        <v>44</v>
      </c>
      <c r="E6" s="480" t="s">
        <v>1</v>
      </c>
      <c r="F6" s="480" t="s">
        <v>44</v>
      </c>
    </row>
    <row r="7" spans="2:8" ht="15" customHeight="1" x14ac:dyDescent="0.2">
      <c r="B7" s="490" t="str">
        <f>Index!$B$4</f>
        <v>Thames</v>
      </c>
      <c r="C7" s="490"/>
      <c r="D7" s="490"/>
      <c r="E7" s="490"/>
      <c r="F7" s="490"/>
    </row>
    <row r="8" spans="2:8" ht="15" customHeight="1" x14ac:dyDescent="0.2">
      <c r="B8" s="479" t="s">
        <v>19</v>
      </c>
      <c r="C8" s="468">
        <v>1505.7380457577106</v>
      </c>
      <c r="D8" s="469">
        <v>0.48795332328562813</v>
      </c>
      <c r="E8" s="468">
        <v>65251.435937616552</v>
      </c>
      <c r="F8" s="469">
        <v>0.69299827023767135</v>
      </c>
      <c r="H8" s="768"/>
    </row>
    <row r="9" spans="2:8" ht="15" customHeight="1" x14ac:dyDescent="0.2">
      <c r="B9" s="479" t="s">
        <v>20</v>
      </c>
      <c r="C9" s="468">
        <v>1183.6581114584437</v>
      </c>
      <c r="D9" s="469">
        <v>0.38357927578929973</v>
      </c>
      <c r="E9" s="468">
        <v>16615.754463610814</v>
      </c>
      <c r="F9" s="469">
        <v>0.17646644761940178</v>
      </c>
      <c r="H9" s="768"/>
    </row>
    <row r="10" spans="2:8" ht="15" customHeight="1" x14ac:dyDescent="0.2">
      <c r="B10" s="479" t="s">
        <v>21</v>
      </c>
      <c r="C10" s="468">
        <v>104.92394500886499</v>
      </c>
      <c r="D10" s="469">
        <v>3.4001922049828097E-2</v>
      </c>
      <c r="E10" s="468">
        <v>688.18907020805534</v>
      </c>
      <c r="F10" s="469">
        <v>7.3088634510144086E-3</v>
      </c>
    </row>
    <row r="11" spans="2:8" ht="15" customHeight="1" x14ac:dyDescent="0.2">
      <c r="B11" s="479" t="s">
        <v>22</v>
      </c>
      <c r="C11" s="468">
        <v>41.0580428086</v>
      </c>
      <c r="D11" s="469">
        <v>1.3305374392647649E-2</v>
      </c>
      <c r="E11" s="468">
        <v>430.36858242687759</v>
      </c>
      <c r="F11" s="469">
        <v>4.5706991562852479E-3</v>
      </c>
    </row>
    <row r="12" spans="2:8" ht="15" customHeight="1" x14ac:dyDescent="0.2">
      <c r="B12" s="483" t="s">
        <v>23</v>
      </c>
      <c r="C12" s="195">
        <v>61.155037845453037</v>
      </c>
      <c r="D12" s="491">
        <v>1.9818058019069856E-2</v>
      </c>
      <c r="E12" s="195">
        <v>1995.5192126113986</v>
      </c>
      <c r="F12" s="491">
        <v>2.1193270963229812E-2</v>
      </c>
    </row>
    <row r="13" spans="2:8" ht="15" customHeight="1" x14ac:dyDescent="0.2">
      <c r="B13" s="479" t="s">
        <v>24</v>
      </c>
      <c r="C13" s="468">
        <v>50.049235834271926</v>
      </c>
      <c r="D13" s="469">
        <v>1.6219083407001091E-2</v>
      </c>
      <c r="E13" s="468">
        <v>2839.8388624073282</v>
      </c>
      <c r="F13" s="469">
        <v>3.016030821579925E-2</v>
      </c>
    </row>
    <row r="14" spans="2:8" ht="15" customHeight="1" x14ac:dyDescent="0.2">
      <c r="B14" s="479" t="s">
        <v>25</v>
      </c>
      <c r="C14" s="468">
        <v>106.84804524844736</v>
      </c>
      <c r="D14" s="469">
        <v>3.4625450895953813E-2</v>
      </c>
      <c r="E14" s="468">
        <v>4459.554184934731</v>
      </c>
      <c r="F14" s="469">
        <v>4.7362380486853435E-2</v>
      </c>
    </row>
    <row r="15" spans="2:8" ht="15" customHeight="1" x14ac:dyDescent="0.2">
      <c r="B15" s="479" t="s">
        <v>26</v>
      </c>
      <c r="C15" s="468">
        <v>0</v>
      </c>
      <c r="D15" s="469">
        <v>0</v>
      </c>
      <c r="E15" s="468">
        <v>36.111905391297498</v>
      </c>
      <c r="F15" s="469">
        <v>3.835239426007598E-4</v>
      </c>
    </row>
    <row r="16" spans="2:8" ht="15" customHeight="1" x14ac:dyDescent="0.2">
      <c r="B16" s="483" t="s">
        <v>27</v>
      </c>
      <c r="C16" s="195">
        <v>0</v>
      </c>
      <c r="D16" s="491">
        <v>0</v>
      </c>
      <c r="E16" s="195">
        <v>9.9037381237499993</v>
      </c>
      <c r="F16" s="491">
        <v>1.0518195178428323E-4</v>
      </c>
    </row>
    <row r="17" spans="2:6" ht="15" customHeight="1" x14ac:dyDescent="0.2">
      <c r="B17" s="479" t="s">
        <v>28</v>
      </c>
      <c r="C17" s="468">
        <v>3.9440482600949003</v>
      </c>
      <c r="D17" s="469">
        <v>1.27811836935007E-3</v>
      </c>
      <c r="E17" s="468">
        <v>314.44309364905007</v>
      </c>
      <c r="F17" s="469">
        <v>3.3395206841931361E-3</v>
      </c>
    </row>
    <row r="18" spans="2:6" ht="15" customHeight="1" x14ac:dyDescent="0.2">
      <c r="B18" s="479" t="s">
        <v>296</v>
      </c>
      <c r="C18" s="468">
        <v>27.689814348749998</v>
      </c>
      <c r="D18" s="469">
        <v>8.9732320775859249E-3</v>
      </c>
      <c r="E18" s="468">
        <v>1061.920684865051</v>
      </c>
      <c r="F18" s="469">
        <v>1.1278053688268985E-2</v>
      </c>
    </row>
    <row r="19" spans="2:6" ht="15" customHeight="1" x14ac:dyDescent="0.2">
      <c r="B19" s="479" t="s">
        <v>43</v>
      </c>
      <c r="C19" s="468">
        <v>0.75961170862500005</v>
      </c>
      <c r="D19" s="469">
        <v>2.4616171363573645E-4</v>
      </c>
      <c r="E19" s="468">
        <v>455.11150346173497</v>
      </c>
      <c r="F19" s="469">
        <v>4.8334796028975894E-3</v>
      </c>
    </row>
    <row r="20" spans="2:6" ht="15" customHeight="1" x14ac:dyDescent="0.2">
      <c r="B20" s="479" t="s">
        <v>671</v>
      </c>
      <c r="C20" s="468">
        <v>0</v>
      </c>
      <c r="D20" s="469">
        <v>0</v>
      </c>
      <c r="E20" s="468">
        <v>0</v>
      </c>
      <c r="F20" s="469">
        <v>0</v>
      </c>
    </row>
    <row r="21" spans="2:6" ht="15" customHeight="1" x14ac:dyDescent="0.2">
      <c r="B21" s="479" t="s">
        <v>672</v>
      </c>
      <c r="C21" s="468">
        <v>0</v>
      </c>
      <c r="D21" s="469">
        <v>0</v>
      </c>
      <c r="E21" s="468">
        <v>0</v>
      </c>
      <c r="F21" s="469">
        <v>0</v>
      </c>
    </row>
    <row r="22" spans="2:6" ht="15" customHeight="1" x14ac:dyDescent="0.2">
      <c r="B22" s="483" t="s">
        <v>29</v>
      </c>
      <c r="C22" s="195">
        <v>0</v>
      </c>
      <c r="D22" s="491">
        <v>0</v>
      </c>
      <c r="E22" s="195">
        <v>0</v>
      </c>
      <c r="F22" s="491">
        <v>0</v>
      </c>
    </row>
    <row r="23" spans="2:6" ht="15" customHeight="1" x14ac:dyDescent="0.2">
      <c r="B23" s="72" t="s">
        <v>30</v>
      </c>
      <c r="C23" s="87">
        <v>3085.8239382792613</v>
      </c>
      <c r="D23" s="470">
        <v>1.0000000000000002</v>
      </c>
      <c r="E23" s="87">
        <v>94158.151239306637</v>
      </c>
      <c r="F23" s="470">
        <v>1.0000000000000002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0" t="s">
        <v>611</v>
      </c>
      <c r="C3" s="781"/>
      <c r="D3" s="781"/>
      <c r="E3" s="781"/>
      <c r="F3" s="781"/>
      <c r="G3" s="781"/>
      <c r="H3" s="781"/>
      <c r="J3" s="782" t="s">
        <v>743</v>
      </c>
      <c r="K3" s="782" t="s">
        <v>744</v>
      </c>
    </row>
    <row r="4" spans="1:19" x14ac:dyDescent="0.2">
      <c r="A4" s="149"/>
      <c r="B4" s="279"/>
      <c r="C4" s="279" t="s">
        <v>610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487</v>
      </c>
      <c r="I4" s="149"/>
      <c r="J4" s="783"/>
      <c r="K4" s="783"/>
    </row>
    <row r="5" spans="1:19" s="23" customFormat="1" x14ac:dyDescent="0.2">
      <c r="A5" s="426"/>
      <c r="B5" s="434"/>
      <c r="C5" s="424" t="s">
        <v>106</v>
      </c>
      <c r="D5" s="425">
        <v>2485.41</v>
      </c>
      <c r="E5" s="427">
        <v>91781.61</v>
      </c>
      <c r="F5" s="432">
        <v>3.58</v>
      </c>
      <c r="G5" s="439">
        <f>E5*F5/100</f>
        <v>3285.7816379999999</v>
      </c>
      <c r="H5" s="440">
        <f>SUM(D5,E5)</f>
        <v>94267.02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825.09900000000005</v>
      </c>
      <c r="E6" s="427">
        <v>10385.531999999999</v>
      </c>
      <c r="F6" s="432">
        <v>10.029999999999999</v>
      </c>
      <c r="G6" s="439">
        <f t="shared" ref="G6:G26" si="0">E6*F6/100</f>
        <v>1041.6688595999999</v>
      </c>
      <c r="H6" s="440">
        <f>SUM(D6,E6)</f>
        <v>11210.630999999999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1660.3109999999999</v>
      </c>
      <c r="E7" s="427">
        <v>81289.407999999996</v>
      </c>
      <c r="F7" s="432">
        <v>3.99</v>
      </c>
      <c r="G7" s="439">
        <f>E7*F7/100</f>
        <v>3243.4473791999999</v>
      </c>
      <c r="H7" s="440">
        <f>SUM(D7,E7)</f>
        <v>82949.718999999997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2.7E-2</v>
      </c>
      <c r="E8" s="429">
        <v>117.10299999999999</v>
      </c>
      <c r="F8" s="432">
        <v>49.54</v>
      </c>
      <c r="G8" s="439">
        <f t="shared" si="0"/>
        <v>58.012826199999999</v>
      </c>
      <c r="H8" s="440">
        <f>SUM(D8,E8)</f>
        <v>117.13</v>
      </c>
      <c r="I8" s="428"/>
      <c r="J8" s="687">
        <f>H8/$H$6</f>
        <v>1.0448118397617405E-2</v>
      </c>
      <c r="K8" s="687">
        <f>H8/$H$5</f>
        <v>1.2425342394402623E-3</v>
      </c>
    </row>
    <row r="9" spans="1:19" s="24" customFormat="1" x14ac:dyDescent="0.2">
      <c r="A9" s="428"/>
      <c r="B9" s="435"/>
      <c r="C9" s="424" t="s">
        <v>85</v>
      </c>
      <c r="D9" s="425">
        <v>99.058000000000007</v>
      </c>
      <c r="E9" s="429">
        <v>4024.6979999999999</v>
      </c>
      <c r="F9" s="432">
        <v>18.600000000000001</v>
      </c>
      <c r="G9" s="439">
        <f t="shared" si="0"/>
        <v>748.59382800000003</v>
      </c>
      <c r="H9" s="440">
        <f t="shared" ref="H9:H15" si="1">SUM(D9,E9)</f>
        <v>4123.7560000000003</v>
      </c>
      <c r="I9" s="428"/>
      <c r="J9" s="687">
        <f t="shared" ref="J9:J15" si="2">H9/$H$6</f>
        <v>0.36784334441121114</v>
      </c>
      <c r="K9" s="687">
        <f t="shared" ref="K9:K26" si="3">H9/$H$5</f>
        <v>4.3745479596151444E-2</v>
      </c>
    </row>
    <row r="10" spans="1:19" s="24" customFormat="1" x14ac:dyDescent="0.2">
      <c r="A10" s="428"/>
      <c r="B10" s="435"/>
      <c r="C10" s="424" t="s">
        <v>86</v>
      </c>
      <c r="D10" s="425">
        <v>415.78800000000001</v>
      </c>
      <c r="E10" s="429">
        <v>439.34699999999998</v>
      </c>
      <c r="F10" s="432">
        <v>47.69</v>
      </c>
      <c r="G10" s="439">
        <f t="shared" si="0"/>
        <v>209.52458429999999</v>
      </c>
      <c r="H10" s="440">
        <f t="shared" si="1"/>
        <v>855.13499999999999</v>
      </c>
      <c r="I10" s="428"/>
      <c r="J10" s="687">
        <f t="shared" si="2"/>
        <v>7.6278935592474686E-2</v>
      </c>
      <c r="K10" s="687">
        <f t="shared" si="3"/>
        <v>9.0714122500106607E-3</v>
      </c>
    </row>
    <row r="11" spans="1:19" s="24" customFormat="1" x14ac:dyDescent="0.2">
      <c r="A11" s="428"/>
      <c r="B11" s="435"/>
      <c r="C11" s="424" t="s">
        <v>87</v>
      </c>
      <c r="D11" s="425">
        <v>115.485</v>
      </c>
      <c r="E11" s="429">
        <v>2098.3989999999999</v>
      </c>
      <c r="F11" s="432">
        <v>18.579999999999998</v>
      </c>
      <c r="G11" s="439">
        <f t="shared" si="0"/>
        <v>389.88253419999995</v>
      </c>
      <c r="H11" s="440">
        <f t="shared" si="1"/>
        <v>2213.884</v>
      </c>
      <c r="I11" s="428"/>
      <c r="J11" s="687">
        <f t="shared" si="2"/>
        <v>0.19748076624768046</v>
      </c>
      <c r="K11" s="687">
        <f t="shared" si="3"/>
        <v>2.3485244362238245E-2</v>
      </c>
    </row>
    <row r="12" spans="1:19" s="24" customFormat="1" x14ac:dyDescent="0.2">
      <c r="A12" s="428"/>
      <c r="B12" s="435"/>
      <c r="C12" s="424" t="s">
        <v>88</v>
      </c>
      <c r="D12" s="425">
        <v>57.790999999999997</v>
      </c>
      <c r="E12" s="429">
        <v>1540.3689999999999</v>
      </c>
      <c r="F12" s="432">
        <v>21.71</v>
      </c>
      <c r="G12" s="439">
        <f t="shared" si="0"/>
        <v>334.41410989999997</v>
      </c>
      <c r="H12" s="440">
        <f t="shared" si="1"/>
        <v>1598.1599999999999</v>
      </c>
      <c r="I12" s="428"/>
      <c r="J12" s="687">
        <f t="shared" si="2"/>
        <v>0.1425575420330934</v>
      </c>
      <c r="K12" s="687">
        <f t="shared" si="3"/>
        <v>1.6953543243437629E-2</v>
      </c>
    </row>
    <row r="13" spans="1:19" s="24" customFormat="1" x14ac:dyDescent="0.2">
      <c r="A13" s="428"/>
      <c r="B13" s="435"/>
      <c r="C13" s="424" t="s">
        <v>89</v>
      </c>
      <c r="D13" s="425">
        <v>42.954999999999998</v>
      </c>
      <c r="E13" s="429">
        <v>640.66300000000001</v>
      </c>
      <c r="F13" s="432">
        <v>57.33</v>
      </c>
      <c r="G13" s="439">
        <f t="shared" si="0"/>
        <v>367.29209789999999</v>
      </c>
      <c r="H13" s="440">
        <f t="shared" si="1"/>
        <v>683.61800000000005</v>
      </c>
      <c r="I13" s="428"/>
      <c r="J13" s="687">
        <f t="shared" si="2"/>
        <v>6.0979439961943271E-2</v>
      </c>
      <c r="K13" s="687">
        <f t="shared" si="3"/>
        <v>7.25193179968986E-3</v>
      </c>
    </row>
    <row r="14" spans="1:19" s="24" customFormat="1" x14ac:dyDescent="0.2">
      <c r="A14" s="428"/>
      <c r="B14" s="435"/>
      <c r="C14" s="424" t="s">
        <v>90</v>
      </c>
      <c r="D14" s="425">
        <v>2.3E-2</v>
      </c>
      <c r="E14" s="429">
        <v>0</v>
      </c>
      <c r="F14" s="432">
        <v>0</v>
      </c>
      <c r="G14" s="439">
        <f t="shared" si="0"/>
        <v>0</v>
      </c>
      <c r="H14" s="440">
        <f t="shared" si="1"/>
        <v>2.3E-2</v>
      </c>
      <c r="I14" s="428"/>
      <c r="J14" s="687">
        <f t="shared" si="2"/>
        <v>2.0516240343652378E-6</v>
      </c>
      <c r="K14" s="687">
        <f t="shared" si="3"/>
        <v>2.4398777005998493E-7</v>
      </c>
    </row>
    <row r="15" spans="1:19" s="24" customFormat="1" x14ac:dyDescent="0.2">
      <c r="A15" s="428"/>
      <c r="B15" s="435"/>
      <c r="C15" s="424" t="s">
        <v>91</v>
      </c>
      <c r="D15" s="425">
        <v>93.971000000000004</v>
      </c>
      <c r="E15" s="429">
        <v>1520.5550000000001</v>
      </c>
      <c r="F15" s="432">
        <v>22.22</v>
      </c>
      <c r="G15" s="439">
        <f t="shared" si="0"/>
        <v>337.867321</v>
      </c>
      <c r="H15" s="440">
        <f t="shared" si="1"/>
        <v>1614.5260000000001</v>
      </c>
      <c r="I15" s="428"/>
      <c r="J15" s="688">
        <f t="shared" si="2"/>
        <v>0.14401740633511176</v>
      </c>
      <c r="K15" s="687">
        <f t="shared" si="3"/>
        <v>1.7127156454081183E-2</v>
      </c>
    </row>
    <row r="16" spans="1:19" s="24" customFormat="1" x14ac:dyDescent="0.2">
      <c r="A16" s="428"/>
      <c r="B16" s="435"/>
      <c r="C16" s="424" t="s">
        <v>94</v>
      </c>
      <c r="D16" s="425">
        <v>357.8</v>
      </c>
      <c r="E16" s="429">
        <v>7248.0349999999999</v>
      </c>
      <c r="F16" s="432">
        <v>13.23</v>
      </c>
      <c r="G16" s="439">
        <f t="shared" si="0"/>
        <v>958.91503049999994</v>
      </c>
      <c r="H16" s="440">
        <f t="shared" ref="H16:H26" si="4">SUM(D16,E16)</f>
        <v>7605.835</v>
      </c>
      <c r="I16" s="428"/>
      <c r="J16" s="687">
        <f>H16/$H$7</f>
        <v>9.1692112905168488E-2</v>
      </c>
      <c r="K16" s="687">
        <f t="shared" si="3"/>
        <v>8.068394439539936E-2</v>
      </c>
    </row>
    <row r="17" spans="1:11" s="24" customFormat="1" x14ac:dyDescent="0.2">
      <c r="A17" s="428"/>
      <c r="B17" s="435"/>
      <c r="C17" s="424" t="s">
        <v>95</v>
      </c>
      <c r="D17" s="425">
        <v>417.48500000000001</v>
      </c>
      <c r="E17" s="429">
        <v>7069.89</v>
      </c>
      <c r="F17" s="432">
        <v>11.83</v>
      </c>
      <c r="G17" s="439">
        <f t="shared" si="0"/>
        <v>836.36798699999997</v>
      </c>
      <c r="H17" s="440">
        <f t="shared" si="4"/>
        <v>7487.375</v>
      </c>
      <c r="I17" s="428"/>
      <c r="J17" s="687">
        <f t="shared" ref="J17:J26" si="5">H17/$H$7</f>
        <v>9.026401885701385E-2</v>
      </c>
      <c r="K17" s="687">
        <f t="shared" si="3"/>
        <v>7.942730129795128E-2</v>
      </c>
    </row>
    <row r="18" spans="1:11" s="24" customFormat="1" x14ac:dyDescent="0.2">
      <c r="A18" s="428"/>
      <c r="B18" s="435"/>
      <c r="C18" s="424" t="s">
        <v>96</v>
      </c>
      <c r="D18" s="425">
        <v>7.9340000000000002</v>
      </c>
      <c r="E18" s="429">
        <v>3576.221</v>
      </c>
      <c r="F18" s="432">
        <v>16.399999999999999</v>
      </c>
      <c r="G18" s="439">
        <f t="shared" si="0"/>
        <v>586.50024399999995</v>
      </c>
      <c r="H18" s="440">
        <f t="shared" si="4"/>
        <v>3584.1550000000002</v>
      </c>
      <c r="I18" s="428"/>
      <c r="J18" s="687">
        <f t="shared" si="5"/>
        <v>4.3208766023667911E-2</v>
      </c>
      <c r="K18" s="687">
        <f t="shared" si="3"/>
        <v>3.8021303739101966E-2</v>
      </c>
    </row>
    <row r="19" spans="1:11" s="24" customFormat="1" x14ac:dyDescent="0.2">
      <c r="A19" s="428"/>
      <c r="B19" s="435"/>
      <c r="C19" s="424" t="s">
        <v>97</v>
      </c>
      <c r="D19" s="425">
        <v>134.43100000000001</v>
      </c>
      <c r="E19" s="429">
        <v>9108.02</v>
      </c>
      <c r="F19" s="432">
        <v>10.75</v>
      </c>
      <c r="G19" s="439">
        <f t="shared" si="0"/>
        <v>979.11215000000016</v>
      </c>
      <c r="H19" s="440">
        <f t="shared" si="4"/>
        <v>9242.4510000000009</v>
      </c>
      <c r="I19" s="428"/>
      <c r="J19" s="687">
        <f t="shared" si="5"/>
        <v>0.11142233043610432</v>
      </c>
      <c r="K19" s="687">
        <f t="shared" si="3"/>
        <v>9.8045435190377297E-2</v>
      </c>
    </row>
    <row r="20" spans="1:11" s="24" customFormat="1" x14ac:dyDescent="0.2">
      <c r="A20" s="428"/>
      <c r="B20" s="435"/>
      <c r="C20" s="424" t="s">
        <v>98</v>
      </c>
      <c r="D20" s="425">
        <v>196.61</v>
      </c>
      <c r="E20" s="429">
        <v>11152.968000000001</v>
      </c>
      <c r="F20" s="432">
        <v>12.3</v>
      </c>
      <c r="G20" s="439">
        <f t="shared" si="0"/>
        <v>1371.8150640000001</v>
      </c>
      <c r="H20" s="440">
        <f t="shared" si="4"/>
        <v>11349.578000000001</v>
      </c>
      <c r="I20" s="428"/>
      <c r="J20" s="687">
        <f t="shared" si="5"/>
        <v>0.13682479141369969</v>
      </c>
      <c r="K20" s="687">
        <f t="shared" si="3"/>
        <v>0.12039818379747234</v>
      </c>
    </row>
    <row r="21" spans="1:11" s="24" customFormat="1" x14ac:dyDescent="0.2">
      <c r="A21" s="428"/>
      <c r="B21" s="435"/>
      <c r="C21" s="424" t="s">
        <v>99</v>
      </c>
      <c r="D21" s="425">
        <v>36.723999999999997</v>
      </c>
      <c r="E21" s="429">
        <v>1394.0229999999999</v>
      </c>
      <c r="F21" s="432">
        <v>24.32</v>
      </c>
      <c r="G21" s="439">
        <f t="shared" si="0"/>
        <v>339.02639360000001</v>
      </c>
      <c r="H21" s="440">
        <f t="shared" si="4"/>
        <v>1430.7469999999998</v>
      </c>
      <c r="I21" s="428"/>
      <c r="J21" s="687">
        <f t="shared" si="5"/>
        <v>1.7248364638824152E-2</v>
      </c>
      <c r="K21" s="687">
        <f t="shared" si="3"/>
        <v>1.5177598697826662E-2</v>
      </c>
    </row>
    <row r="22" spans="1:11" s="24" customFormat="1" x14ac:dyDescent="0.2">
      <c r="A22" s="428"/>
      <c r="B22" s="435"/>
      <c r="C22" s="424" t="s">
        <v>100</v>
      </c>
      <c r="D22" s="425">
        <v>30.05</v>
      </c>
      <c r="E22" s="429">
        <v>11632.578</v>
      </c>
      <c r="F22" s="432">
        <v>13.38</v>
      </c>
      <c r="G22" s="439">
        <f t="shared" si="0"/>
        <v>1556.4389363999999</v>
      </c>
      <c r="H22" s="440">
        <f t="shared" si="4"/>
        <v>11662.627999999999</v>
      </c>
      <c r="I22" s="428"/>
      <c r="J22" s="687">
        <f t="shared" si="5"/>
        <v>0.14059876441534419</v>
      </c>
      <c r="K22" s="687">
        <f t="shared" si="3"/>
        <v>0.12371906951126702</v>
      </c>
    </row>
    <row r="23" spans="1:11" s="24" customFormat="1" x14ac:dyDescent="0.2">
      <c r="A23" s="428"/>
      <c r="B23" s="435"/>
      <c r="C23" s="424" t="s">
        <v>101</v>
      </c>
      <c r="D23" s="425">
        <v>0</v>
      </c>
      <c r="E23" s="429">
        <v>10154.85</v>
      </c>
      <c r="F23" s="432">
        <v>16.510000000000002</v>
      </c>
      <c r="G23" s="439">
        <f t="shared" si="0"/>
        <v>1676.5657350000004</v>
      </c>
      <c r="H23" s="440">
        <f t="shared" si="4"/>
        <v>10154.85</v>
      </c>
      <c r="I23" s="428"/>
      <c r="J23" s="687">
        <f t="shared" si="5"/>
        <v>0.1224217528693497</v>
      </c>
      <c r="K23" s="687">
        <f t="shared" si="3"/>
        <v>0.10772431333885382</v>
      </c>
    </row>
    <row r="24" spans="1:11" s="24" customFormat="1" x14ac:dyDescent="0.2">
      <c r="A24" s="428"/>
      <c r="B24" s="435"/>
      <c r="C24" s="424" t="s">
        <v>102</v>
      </c>
      <c r="D24" s="425">
        <v>14.218999999999999</v>
      </c>
      <c r="E24" s="429">
        <v>1680.421</v>
      </c>
      <c r="F24" s="432">
        <v>26.52</v>
      </c>
      <c r="G24" s="439">
        <f t="shared" si="0"/>
        <v>445.64764919999999</v>
      </c>
      <c r="H24" s="440">
        <f t="shared" si="4"/>
        <v>1694.64</v>
      </c>
      <c r="I24" s="428"/>
      <c r="J24" s="687">
        <f t="shared" si="5"/>
        <v>2.0429725626918641E-2</v>
      </c>
      <c r="K24" s="687">
        <f t="shared" si="3"/>
        <v>1.7977018898019691E-2</v>
      </c>
    </row>
    <row r="25" spans="1:11" s="24" customFormat="1" x14ac:dyDescent="0.2">
      <c r="A25" s="428"/>
      <c r="B25" s="435"/>
      <c r="C25" s="424" t="s">
        <v>103</v>
      </c>
      <c r="D25" s="425">
        <v>0</v>
      </c>
      <c r="E25" s="429">
        <v>3217.19</v>
      </c>
      <c r="F25" s="432">
        <v>18.39</v>
      </c>
      <c r="G25" s="439">
        <f t="shared" si="0"/>
        <v>591.64124100000004</v>
      </c>
      <c r="H25" s="440">
        <f t="shared" si="4"/>
        <v>3217.19</v>
      </c>
      <c r="I25" s="428"/>
      <c r="J25" s="687">
        <f t="shared" si="5"/>
        <v>3.8784820958826877E-2</v>
      </c>
      <c r="K25" s="687">
        <f t="shared" si="3"/>
        <v>3.4128478867794909E-2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465.05799999999999</v>
      </c>
      <c r="E26" s="433">
        <v>14981.9</v>
      </c>
      <c r="F26" s="431">
        <v>8.8000000000000007</v>
      </c>
      <c r="G26" s="329">
        <f t="shared" si="0"/>
        <v>1318.4072000000001</v>
      </c>
      <c r="H26" s="337">
        <f t="shared" si="4"/>
        <v>15446.957999999999</v>
      </c>
      <c r="I26" s="428"/>
      <c r="J26" s="689">
        <f t="shared" si="5"/>
        <v>0.18622073933728456</v>
      </c>
      <c r="K26" s="689">
        <f t="shared" si="3"/>
        <v>0.16386386246218454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80" t="s">
        <v>611</v>
      </c>
      <c r="C29" s="781"/>
      <c r="D29" s="781"/>
      <c r="E29" s="781"/>
      <c r="F29" s="781"/>
      <c r="G29" s="781"/>
      <c r="H29" s="781"/>
    </row>
    <row r="30" spans="1:11" s="24" customFormat="1" x14ac:dyDescent="0.2">
      <c r="B30" s="279"/>
      <c r="C30" s="279" t="s">
        <v>686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487</v>
      </c>
    </row>
    <row r="31" spans="1:11" s="23" customFormat="1" x14ac:dyDescent="0.2">
      <c r="B31" s="434" t="s">
        <v>92</v>
      </c>
      <c r="C31" s="424" t="s">
        <v>119</v>
      </c>
      <c r="D31" s="425">
        <v>4.18</v>
      </c>
      <c r="E31" s="427">
        <v>25.724</v>
      </c>
      <c r="F31" s="432">
        <v>73.19</v>
      </c>
      <c r="G31" s="439">
        <f>E31*F31/100</f>
        <v>18.827395599999999</v>
      </c>
      <c r="H31" s="440">
        <f>SUM(D31,E31)</f>
        <v>29.904</v>
      </c>
    </row>
    <row r="32" spans="1:11" s="23" customFormat="1" x14ac:dyDescent="0.2">
      <c r="B32" s="434"/>
      <c r="C32" s="424" t="s">
        <v>120</v>
      </c>
      <c r="D32" s="425">
        <v>260.28899999999999</v>
      </c>
      <c r="E32" s="427">
        <v>1423.741</v>
      </c>
      <c r="F32" s="432">
        <v>49.22</v>
      </c>
      <c r="G32" s="439">
        <f t="shared" ref="G32:G37" si="6">E32*F32/100</f>
        <v>700.76532020000002</v>
      </c>
      <c r="H32" s="440">
        <f t="shared" ref="H32:H37" si="7">SUM(D32,E32)</f>
        <v>1684.03</v>
      </c>
    </row>
    <row r="33" spans="2:8" s="23" customFormat="1" x14ac:dyDescent="0.2">
      <c r="B33" s="434"/>
      <c r="C33" s="424" t="s">
        <v>121</v>
      </c>
      <c r="D33" s="425">
        <v>201.69</v>
      </c>
      <c r="E33" s="427">
        <v>4237.924</v>
      </c>
      <c r="F33" s="432">
        <v>16.454687235808358</v>
      </c>
      <c r="G33" s="439">
        <f t="shared" si="6"/>
        <v>697.33713949125899</v>
      </c>
      <c r="H33" s="440">
        <f t="shared" si="7"/>
        <v>4439.6139999999996</v>
      </c>
    </row>
    <row r="34" spans="2:8" s="23" customFormat="1" x14ac:dyDescent="0.2">
      <c r="B34" s="434"/>
      <c r="C34" s="424" t="s">
        <v>122</v>
      </c>
      <c r="D34" s="425">
        <v>305.67899999999997</v>
      </c>
      <c r="E34" s="427">
        <v>3941.1390000000001</v>
      </c>
      <c r="F34" s="432">
        <v>13.435276303149299</v>
      </c>
      <c r="G34" s="439">
        <f t="shared" si="6"/>
        <v>529.50291414117532</v>
      </c>
      <c r="H34" s="440">
        <f t="shared" si="7"/>
        <v>4246.8180000000002</v>
      </c>
    </row>
    <row r="35" spans="2:8" s="23" customFormat="1" x14ac:dyDescent="0.2">
      <c r="B35" s="434"/>
      <c r="C35" s="424" t="s">
        <v>123</v>
      </c>
      <c r="D35" s="425">
        <v>23.302</v>
      </c>
      <c r="E35" s="427">
        <v>511.61700000000002</v>
      </c>
      <c r="F35" s="432">
        <v>24.96</v>
      </c>
      <c r="G35" s="439">
        <f t="shared" si="6"/>
        <v>127.6996032</v>
      </c>
      <c r="H35" s="440">
        <f t="shared" si="7"/>
        <v>534.91899999999998</v>
      </c>
    </row>
    <row r="36" spans="2:8" s="23" customFormat="1" x14ac:dyDescent="0.2">
      <c r="B36" s="434"/>
      <c r="C36" s="424" t="s">
        <v>124</v>
      </c>
      <c r="D36" s="425">
        <v>23.89</v>
      </c>
      <c r="E36" s="427">
        <v>187.19</v>
      </c>
      <c r="F36" s="432">
        <v>56.58</v>
      </c>
      <c r="G36" s="439">
        <f t="shared" si="6"/>
        <v>105.91210199999999</v>
      </c>
      <c r="H36" s="440">
        <f t="shared" si="7"/>
        <v>211.07999999999998</v>
      </c>
    </row>
    <row r="37" spans="2:8" s="23" customFormat="1" x14ac:dyDescent="0.2">
      <c r="B37" s="434"/>
      <c r="C37" s="424" t="s">
        <v>125</v>
      </c>
      <c r="D37" s="425">
        <v>6.069</v>
      </c>
      <c r="E37" s="427">
        <v>58.198</v>
      </c>
      <c r="F37" s="432">
        <v>64.276375386590374</v>
      </c>
      <c r="G37" s="439">
        <f t="shared" si="6"/>
        <v>37.40756494748787</v>
      </c>
      <c r="H37" s="440">
        <f t="shared" si="7"/>
        <v>64.266999999999996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0</v>
      </c>
      <c r="E39" s="427">
        <v>713.07600000000002</v>
      </c>
      <c r="F39" s="432">
        <v>43.6</v>
      </c>
      <c r="G39" s="439">
        <f>E39*F39/100</f>
        <v>310.90113600000001</v>
      </c>
      <c r="H39" s="440">
        <f>SUM(D39,E39)</f>
        <v>713.07600000000002</v>
      </c>
    </row>
    <row r="40" spans="2:8" s="23" customFormat="1" x14ac:dyDescent="0.2">
      <c r="B40" s="434"/>
      <c r="C40" s="424" t="s">
        <v>120</v>
      </c>
      <c r="D40" s="425">
        <v>128.63999999999999</v>
      </c>
      <c r="E40" s="427">
        <v>20695.364000000001</v>
      </c>
      <c r="F40" s="432">
        <v>12.48</v>
      </c>
      <c r="G40" s="439">
        <f t="shared" ref="G40:G45" si="8">E40*F40/100</f>
        <v>2582.7814272000005</v>
      </c>
      <c r="H40" s="440">
        <f t="shared" ref="H40:H45" si="9">SUM(D40,E40)</f>
        <v>20824.004000000001</v>
      </c>
    </row>
    <row r="41" spans="2:8" s="23" customFormat="1" x14ac:dyDescent="0.2">
      <c r="B41" s="434"/>
      <c r="C41" s="424" t="s">
        <v>121</v>
      </c>
      <c r="D41" s="425">
        <v>320.30700000000002</v>
      </c>
      <c r="E41" s="427">
        <v>37356.258000000002</v>
      </c>
      <c r="F41" s="432">
        <v>6.2978220860086198</v>
      </c>
      <c r="G41" s="439">
        <f t="shared" si="8"/>
        <v>2352.6306668303619</v>
      </c>
      <c r="H41" s="440">
        <f t="shared" si="9"/>
        <v>37676.565000000002</v>
      </c>
    </row>
    <row r="42" spans="2:8" s="23" customFormat="1" x14ac:dyDescent="0.2">
      <c r="B42" s="434"/>
      <c r="C42" s="424" t="s">
        <v>122</v>
      </c>
      <c r="D42" s="425">
        <v>643.42100000000005</v>
      </c>
      <c r="E42" s="427">
        <v>11111.228999999999</v>
      </c>
      <c r="F42" s="432">
        <v>10.352344815378803</v>
      </c>
      <c r="G42" s="439">
        <f t="shared" si="8"/>
        <v>1150.272739306366</v>
      </c>
      <c r="H42" s="440">
        <f t="shared" si="9"/>
        <v>11754.65</v>
      </c>
    </row>
    <row r="43" spans="2:8" s="23" customFormat="1" x14ac:dyDescent="0.2">
      <c r="B43" s="434"/>
      <c r="C43" s="424" t="s">
        <v>123</v>
      </c>
      <c r="D43" s="425">
        <v>272.47899999999998</v>
      </c>
      <c r="E43" s="427">
        <v>6654.0950000000003</v>
      </c>
      <c r="F43" s="432">
        <v>17.98</v>
      </c>
      <c r="G43" s="439">
        <f t="shared" si="8"/>
        <v>1196.406281</v>
      </c>
      <c r="H43" s="440">
        <f t="shared" si="9"/>
        <v>6926.5740000000005</v>
      </c>
    </row>
    <row r="44" spans="2:8" s="23" customFormat="1" x14ac:dyDescent="0.2">
      <c r="B44" s="434"/>
      <c r="C44" s="424" t="s">
        <v>124</v>
      </c>
      <c r="D44" s="425">
        <v>116.26900000000001</v>
      </c>
      <c r="E44" s="427">
        <v>3341.7809999999999</v>
      </c>
      <c r="F44" s="432">
        <v>12.36</v>
      </c>
      <c r="G44" s="439">
        <f t="shared" si="8"/>
        <v>413.04413159999996</v>
      </c>
      <c r="H44" s="440">
        <f t="shared" si="9"/>
        <v>3458.05</v>
      </c>
    </row>
    <row r="45" spans="2:8" s="23" customFormat="1" x14ac:dyDescent="0.2">
      <c r="B45" s="434"/>
      <c r="C45" s="424" t="s">
        <v>125</v>
      </c>
      <c r="D45" s="425">
        <v>179.19499999999999</v>
      </c>
      <c r="E45" s="427">
        <v>1417.605</v>
      </c>
      <c r="F45" s="432">
        <v>17.796224299443526</v>
      </c>
      <c r="G45" s="439">
        <f t="shared" si="8"/>
        <v>252.28016548012641</v>
      </c>
      <c r="H45" s="440">
        <f t="shared" si="9"/>
        <v>1596.8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4.18</v>
      </c>
      <c r="E47" s="427">
        <v>740.33399999999995</v>
      </c>
      <c r="F47" s="432">
        <v>42.08</v>
      </c>
      <c r="G47" s="439">
        <f>E47*F47/100</f>
        <v>311.53254719999995</v>
      </c>
      <c r="H47" s="440">
        <f>SUM(D47,E47)</f>
        <v>744.5139999999999</v>
      </c>
    </row>
    <row r="48" spans="2:8" s="23" customFormat="1" x14ac:dyDescent="0.2">
      <c r="B48" s="434"/>
      <c r="C48" s="424" t="s">
        <v>120</v>
      </c>
      <c r="D48" s="425">
        <v>388.92899999999997</v>
      </c>
      <c r="E48" s="427">
        <v>22109.403999999999</v>
      </c>
      <c r="F48" s="432">
        <v>11.87</v>
      </c>
      <c r="G48" s="439">
        <f t="shared" ref="G48:G53" si="10">E48*F48/100</f>
        <v>2624.3862547999997</v>
      </c>
      <c r="H48" s="440">
        <f t="shared" ref="H48:H53" si="11">SUM(D48,E48)</f>
        <v>22498.332999999999</v>
      </c>
    </row>
    <row r="49" spans="2:8" s="23" customFormat="1" x14ac:dyDescent="0.2">
      <c r="B49" s="434"/>
      <c r="C49" s="424" t="s">
        <v>121</v>
      </c>
      <c r="D49" s="425">
        <v>521.99800000000005</v>
      </c>
      <c r="E49" s="427">
        <v>41675.127</v>
      </c>
      <c r="F49" s="432">
        <v>5.9370874728087584</v>
      </c>
      <c r="G49" s="439">
        <f t="shared" si="10"/>
        <v>2474.2887443941408</v>
      </c>
      <c r="H49" s="440">
        <f t="shared" si="11"/>
        <v>42197.125</v>
      </c>
    </row>
    <row r="50" spans="2:8" s="23" customFormat="1" x14ac:dyDescent="0.2">
      <c r="B50" s="434"/>
      <c r="C50" s="424" t="s">
        <v>122</v>
      </c>
      <c r="D50" s="425">
        <v>949.09900000000005</v>
      </c>
      <c r="E50" s="427">
        <v>15069.239</v>
      </c>
      <c r="F50" s="432">
        <v>8.4652638466941745</v>
      </c>
      <c r="G50" s="439">
        <f t="shared" si="10"/>
        <v>1275.6508410389388</v>
      </c>
      <c r="H50" s="440">
        <f t="shared" si="11"/>
        <v>16018.338</v>
      </c>
    </row>
    <row r="51" spans="2:8" s="23" customFormat="1" x14ac:dyDescent="0.2">
      <c r="B51" s="434"/>
      <c r="C51" s="424" t="s">
        <v>123</v>
      </c>
      <c r="D51" s="425">
        <v>295.78199999999998</v>
      </c>
      <c r="E51" s="427">
        <v>7166.6509999999998</v>
      </c>
      <c r="F51" s="432">
        <v>16.8</v>
      </c>
      <c r="G51" s="439">
        <f t="shared" si="10"/>
        <v>1203.9973680000001</v>
      </c>
      <c r="H51" s="440">
        <f t="shared" si="11"/>
        <v>7462.433</v>
      </c>
    </row>
    <row r="52" spans="2:8" s="23" customFormat="1" x14ac:dyDescent="0.2">
      <c r="B52" s="434"/>
      <c r="C52" s="424" t="s">
        <v>124</v>
      </c>
      <c r="D52" s="425">
        <v>140.15799999999999</v>
      </c>
      <c r="E52" s="427">
        <v>3536.4119999999998</v>
      </c>
      <c r="F52" s="432">
        <v>12.04</v>
      </c>
      <c r="G52" s="439">
        <f t="shared" si="10"/>
        <v>425.78400479999999</v>
      </c>
      <c r="H52" s="440">
        <f t="shared" si="11"/>
        <v>3676.5699999999997</v>
      </c>
    </row>
    <row r="53" spans="2:8" s="23" customFormat="1" ht="13.5" thickBot="1" x14ac:dyDescent="0.25">
      <c r="B53" s="290"/>
      <c r="C53" s="430" t="s">
        <v>125</v>
      </c>
      <c r="D53" s="433">
        <v>185.26499999999999</v>
      </c>
      <c r="E53" s="433">
        <v>1484.442</v>
      </c>
      <c r="F53" s="431">
        <v>17.218930373589949</v>
      </c>
      <c r="G53" s="329">
        <f t="shared" si="10"/>
        <v>255.60503441632608</v>
      </c>
      <c r="H53" s="337">
        <f t="shared" si="11"/>
        <v>1669.7069999999999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0" t="s">
        <v>611</v>
      </c>
      <c r="C56" s="781"/>
      <c r="D56" s="781"/>
      <c r="E56" s="781"/>
      <c r="F56" s="781"/>
      <c r="G56" s="781"/>
      <c r="H56" s="781"/>
    </row>
    <row r="57" spans="2:8" s="23" customFormat="1" ht="25.5" x14ac:dyDescent="0.2">
      <c r="B57" s="279"/>
      <c r="C57" s="526" t="s">
        <v>687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487</v>
      </c>
    </row>
    <row r="58" spans="2:8" s="23" customFormat="1" x14ac:dyDescent="0.2">
      <c r="B58" s="434" t="s">
        <v>92</v>
      </c>
      <c r="C58" s="424" t="s">
        <v>127</v>
      </c>
      <c r="D58" s="425">
        <v>0.81399999999999995</v>
      </c>
      <c r="E58" s="427">
        <v>53.685000000000002</v>
      </c>
      <c r="F58" s="432">
        <v>64.16</v>
      </c>
      <c r="G58" s="439">
        <f>E58*F58/100</f>
        <v>34.444296000000001</v>
      </c>
      <c r="H58" s="440">
        <f t="shared" ref="H58:H86" si="12">SUM(D58,E58)</f>
        <v>54.499000000000002</v>
      </c>
    </row>
    <row r="59" spans="2:8" s="23" customFormat="1" x14ac:dyDescent="0.2">
      <c r="B59" s="434"/>
      <c r="C59" s="424" t="s">
        <v>128</v>
      </c>
      <c r="D59" s="425">
        <v>97.67</v>
      </c>
      <c r="E59" s="427">
        <v>1821.444</v>
      </c>
      <c r="F59" s="432">
        <v>37.08</v>
      </c>
      <c r="G59" s="439">
        <f t="shared" ref="G59:G66" si="13">E59*F59/100</f>
        <v>675.39143519999993</v>
      </c>
      <c r="H59" s="440">
        <f t="shared" si="12"/>
        <v>1919.114</v>
      </c>
    </row>
    <row r="60" spans="2:8" s="23" customFormat="1" x14ac:dyDescent="0.2">
      <c r="B60" s="434"/>
      <c r="C60" s="424" t="s">
        <v>129</v>
      </c>
      <c r="D60" s="425">
        <v>321.642</v>
      </c>
      <c r="E60" s="427">
        <v>1126.9390000000001</v>
      </c>
      <c r="F60" s="432">
        <v>24.82</v>
      </c>
      <c r="G60" s="439">
        <f t="shared" si="13"/>
        <v>279.7062598</v>
      </c>
      <c r="H60" s="440">
        <f t="shared" si="12"/>
        <v>1448.5810000000001</v>
      </c>
    </row>
    <row r="61" spans="2:8" s="23" customFormat="1" x14ac:dyDescent="0.2">
      <c r="B61" s="434"/>
      <c r="C61" s="424" t="s">
        <v>130</v>
      </c>
      <c r="D61" s="425">
        <v>33.302</v>
      </c>
      <c r="E61" s="427">
        <v>1221.5550000000001</v>
      </c>
      <c r="F61" s="432">
        <v>30.65</v>
      </c>
      <c r="G61" s="439">
        <f t="shared" si="13"/>
        <v>374.40660750000001</v>
      </c>
      <c r="H61" s="440">
        <f t="shared" si="12"/>
        <v>1254.857</v>
      </c>
    </row>
    <row r="62" spans="2:8" s="23" customFormat="1" x14ac:dyDescent="0.2">
      <c r="B62" s="434"/>
      <c r="C62" s="424" t="s">
        <v>131</v>
      </c>
      <c r="D62" s="425">
        <v>180.298</v>
      </c>
      <c r="E62" s="427">
        <v>3617.7420000000002</v>
      </c>
      <c r="F62" s="432">
        <v>16.88</v>
      </c>
      <c r="G62" s="439">
        <f t="shared" si="13"/>
        <v>610.67484960000002</v>
      </c>
      <c r="H62" s="440">
        <f t="shared" si="12"/>
        <v>3798.04</v>
      </c>
    </row>
    <row r="63" spans="2:8" s="23" customFormat="1" x14ac:dyDescent="0.2">
      <c r="B63" s="434"/>
      <c r="C63" s="424" t="s">
        <v>132</v>
      </c>
      <c r="D63" s="425">
        <v>157.708</v>
      </c>
      <c r="E63" s="427">
        <v>1604.9369999999999</v>
      </c>
      <c r="F63" s="432">
        <v>13.68</v>
      </c>
      <c r="G63" s="439">
        <f t="shared" si="13"/>
        <v>219.55538159999998</v>
      </c>
      <c r="H63" s="440">
        <f t="shared" si="12"/>
        <v>1762.645</v>
      </c>
    </row>
    <row r="64" spans="2:8" s="23" customFormat="1" x14ac:dyDescent="0.2">
      <c r="B64" s="434"/>
      <c r="C64" s="424" t="s">
        <v>133</v>
      </c>
      <c r="D64" s="425">
        <v>32.305999999999997</v>
      </c>
      <c r="E64" s="427">
        <v>880.35</v>
      </c>
      <c r="F64" s="432">
        <v>17.07</v>
      </c>
      <c r="G64" s="439">
        <f t="shared" si="13"/>
        <v>150.275745</v>
      </c>
      <c r="H64" s="440">
        <f t="shared" si="12"/>
        <v>912.65600000000006</v>
      </c>
    </row>
    <row r="65" spans="2:8" s="23" customFormat="1" x14ac:dyDescent="0.2">
      <c r="B65" s="434"/>
      <c r="C65" s="424" t="s">
        <v>134</v>
      </c>
      <c r="D65" s="425">
        <v>1.3580000000000001</v>
      </c>
      <c r="E65" s="427">
        <v>31.109000000000002</v>
      </c>
      <c r="F65" s="432">
        <v>38.83</v>
      </c>
      <c r="G65" s="439">
        <f t="shared" si="13"/>
        <v>12.0796247</v>
      </c>
      <c r="H65" s="440">
        <f t="shared" si="12"/>
        <v>32.466999999999999</v>
      </c>
    </row>
    <row r="66" spans="2:8" s="23" customFormat="1" x14ac:dyDescent="0.2">
      <c r="B66" s="434"/>
      <c r="C66" s="424" t="s">
        <v>135</v>
      </c>
      <c r="D66" s="425">
        <v>2E-3</v>
      </c>
      <c r="E66" s="427">
        <v>27.771999999999998</v>
      </c>
      <c r="F66" s="432">
        <v>45.06</v>
      </c>
      <c r="G66" s="439">
        <f t="shared" si="13"/>
        <v>12.514063200000001</v>
      </c>
      <c r="H66" s="440">
        <f t="shared" si="12"/>
        <v>27.773999999999997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87.528000000000006</v>
      </c>
      <c r="E68" s="427">
        <v>7757.1229999999996</v>
      </c>
      <c r="F68" s="432">
        <v>23.34</v>
      </c>
      <c r="G68" s="439">
        <f t="shared" ref="G68:G76" si="14">E68*F68/100</f>
        <v>1810.5125082</v>
      </c>
      <c r="H68" s="440">
        <f t="shared" si="12"/>
        <v>7844.6509999999998</v>
      </c>
    </row>
    <row r="69" spans="2:8" s="23" customFormat="1" x14ac:dyDescent="0.2">
      <c r="B69" s="434"/>
      <c r="C69" s="424" t="s">
        <v>128</v>
      </c>
      <c r="D69" s="425">
        <v>349.12</v>
      </c>
      <c r="E69" s="427">
        <v>35467.942000000003</v>
      </c>
      <c r="F69" s="432">
        <v>6.79</v>
      </c>
      <c r="G69" s="439">
        <f t="shared" si="14"/>
        <v>2408.2732618000005</v>
      </c>
      <c r="H69" s="440">
        <f t="shared" si="12"/>
        <v>35817.062000000005</v>
      </c>
    </row>
    <row r="70" spans="2:8" s="23" customFormat="1" x14ac:dyDescent="0.2">
      <c r="B70" s="434"/>
      <c r="C70" s="424" t="s">
        <v>129</v>
      </c>
      <c r="D70" s="425">
        <v>531.82899999999995</v>
      </c>
      <c r="E70" s="427">
        <v>16248.772000000001</v>
      </c>
      <c r="F70" s="432">
        <v>8.99</v>
      </c>
      <c r="G70" s="439">
        <f t="shared" si="14"/>
        <v>1460.7646027999999</v>
      </c>
      <c r="H70" s="440">
        <f t="shared" si="12"/>
        <v>16780.601000000002</v>
      </c>
    </row>
    <row r="71" spans="2:8" s="23" customFormat="1" x14ac:dyDescent="0.2">
      <c r="B71" s="434"/>
      <c r="C71" s="424" t="s">
        <v>130</v>
      </c>
      <c r="D71" s="425">
        <v>427.85</v>
      </c>
      <c r="E71" s="427">
        <v>8153.6270000000004</v>
      </c>
      <c r="F71" s="432">
        <v>9.7799999999999994</v>
      </c>
      <c r="G71" s="439">
        <f t="shared" si="14"/>
        <v>797.4247206</v>
      </c>
      <c r="H71" s="440">
        <f t="shared" si="12"/>
        <v>8581.4770000000008</v>
      </c>
    </row>
    <row r="72" spans="2:8" s="23" customFormat="1" x14ac:dyDescent="0.2">
      <c r="B72" s="434"/>
      <c r="C72" s="424" t="s">
        <v>131</v>
      </c>
      <c r="D72" s="425">
        <v>210.80600000000001</v>
      </c>
      <c r="E72" s="427">
        <v>7069.6639999999998</v>
      </c>
      <c r="F72" s="432">
        <v>8.4499999999999993</v>
      </c>
      <c r="G72" s="439">
        <f t="shared" si="14"/>
        <v>597.38660799999991</v>
      </c>
      <c r="H72" s="440">
        <f t="shared" si="12"/>
        <v>7280.4699999999993</v>
      </c>
    </row>
    <row r="73" spans="2:8" s="23" customFormat="1" x14ac:dyDescent="0.2">
      <c r="B73" s="434"/>
      <c r="C73" s="424" t="s">
        <v>132</v>
      </c>
      <c r="D73" s="425">
        <v>37.950000000000003</v>
      </c>
      <c r="E73" s="427">
        <v>3424.5970000000002</v>
      </c>
      <c r="F73" s="432">
        <v>10.3</v>
      </c>
      <c r="G73" s="439">
        <f t="shared" si="14"/>
        <v>352.73349100000007</v>
      </c>
      <c r="H73" s="440">
        <f t="shared" si="12"/>
        <v>3462.547</v>
      </c>
    </row>
    <row r="74" spans="2:8" s="23" customFormat="1" x14ac:dyDescent="0.2">
      <c r="B74" s="434"/>
      <c r="C74" s="424" t="s">
        <v>133</v>
      </c>
      <c r="D74" s="425">
        <v>14.628</v>
      </c>
      <c r="E74" s="427">
        <v>2495.1819999999998</v>
      </c>
      <c r="F74" s="432">
        <v>9.01</v>
      </c>
      <c r="G74" s="439">
        <f t="shared" si="14"/>
        <v>224.81589819999996</v>
      </c>
      <c r="H74" s="440">
        <f t="shared" si="12"/>
        <v>2509.81</v>
      </c>
    </row>
    <row r="75" spans="2:8" s="23" customFormat="1" x14ac:dyDescent="0.2">
      <c r="B75" s="434"/>
      <c r="C75" s="424" t="s">
        <v>134</v>
      </c>
      <c r="D75" s="425">
        <v>0.58799999999999997</v>
      </c>
      <c r="E75" s="427">
        <v>496.04599999999999</v>
      </c>
      <c r="F75" s="432">
        <v>14.01</v>
      </c>
      <c r="G75" s="439">
        <f t="shared" si="14"/>
        <v>69.496044599999991</v>
      </c>
      <c r="H75" s="440">
        <f t="shared" si="12"/>
        <v>496.63400000000001</v>
      </c>
    </row>
    <row r="76" spans="2:8" s="23" customFormat="1" x14ac:dyDescent="0.2">
      <c r="B76" s="434"/>
      <c r="C76" s="424" t="s">
        <v>135</v>
      </c>
      <c r="D76" s="425">
        <v>1.2E-2</v>
      </c>
      <c r="E76" s="427">
        <v>176.45500000000001</v>
      </c>
      <c r="F76" s="432">
        <v>24.9</v>
      </c>
      <c r="G76" s="439">
        <f t="shared" si="14"/>
        <v>43.937295000000006</v>
      </c>
      <c r="H76" s="440">
        <f t="shared" si="12"/>
        <v>176.46700000000001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88.341999999999999</v>
      </c>
      <c r="E78" s="427">
        <v>7825.4589999999998</v>
      </c>
      <c r="F78" s="432">
        <v>23.16</v>
      </c>
      <c r="G78" s="439">
        <f t="shared" ref="G78:G86" si="15">E78*F78/100</f>
        <v>1812.3763044</v>
      </c>
      <c r="H78" s="440">
        <f t="shared" si="12"/>
        <v>7913.8009999999995</v>
      </c>
    </row>
    <row r="79" spans="2:8" s="23" customFormat="1" x14ac:dyDescent="0.2">
      <c r="B79" s="434"/>
      <c r="C79" s="424" t="s">
        <v>128</v>
      </c>
      <c r="D79" s="425">
        <v>446.78899999999999</v>
      </c>
      <c r="E79" s="427">
        <v>37378.417000000001</v>
      </c>
      <c r="F79" s="432">
        <v>6.65</v>
      </c>
      <c r="G79" s="439">
        <f t="shared" si="15"/>
        <v>2485.6647305000001</v>
      </c>
      <c r="H79" s="440">
        <f t="shared" si="12"/>
        <v>37825.205999999998</v>
      </c>
    </row>
    <row r="80" spans="2:8" s="23" customFormat="1" x14ac:dyDescent="0.2">
      <c r="B80" s="434"/>
      <c r="C80" s="424" t="s">
        <v>129</v>
      </c>
      <c r="D80" s="425">
        <v>853.471</v>
      </c>
      <c r="E80" s="427">
        <v>17442.185000000001</v>
      </c>
      <c r="F80" s="432">
        <v>8.5399999999999991</v>
      </c>
      <c r="G80" s="439">
        <f t="shared" si="15"/>
        <v>1489.5625990000001</v>
      </c>
      <c r="H80" s="440">
        <f t="shared" si="12"/>
        <v>18295.656000000003</v>
      </c>
    </row>
    <row r="81" spans="2:8" s="23" customFormat="1" x14ac:dyDescent="0.2">
      <c r="B81" s="434"/>
      <c r="C81" s="424" t="s">
        <v>130</v>
      </c>
      <c r="D81" s="425">
        <v>461.15199999999999</v>
      </c>
      <c r="E81" s="427">
        <v>9442.3019999999997</v>
      </c>
      <c r="F81" s="432">
        <v>9.31</v>
      </c>
      <c r="G81" s="439">
        <f t="shared" si="15"/>
        <v>879.07831620000002</v>
      </c>
      <c r="H81" s="440">
        <f t="shared" si="12"/>
        <v>9903.4539999999997</v>
      </c>
    </row>
    <row r="82" spans="2:8" s="23" customFormat="1" x14ac:dyDescent="0.2">
      <c r="B82" s="434"/>
      <c r="C82" s="424" t="s">
        <v>131</v>
      </c>
      <c r="D82" s="425">
        <v>391.10399999999998</v>
      </c>
      <c r="E82" s="427">
        <v>10567.282999999999</v>
      </c>
      <c r="F82" s="432">
        <v>7.74</v>
      </c>
      <c r="G82" s="439">
        <f t="shared" si="15"/>
        <v>817.90770420000001</v>
      </c>
      <c r="H82" s="440">
        <f t="shared" si="12"/>
        <v>10958.386999999999</v>
      </c>
    </row>
    <row r="83" spans="2:8" s="23" customFormat="1" x14ac:dyDescent="0.2">
      <c r="B83" s="434"/>
      <c r="C83" s="424" t="s">
        <v>132</v>
      </c>
      <c r="D83" s="425">
        <v>195.65700000000001</v>
      </c>
      <c r="E83" s="427">
        <v>5040.3270000000002</v>
      </c>
      <c r="F83" s="432">
        <v>8.07</v>
      </c>
      <c r="G83" s="439">
        <f t="shared" si="15"/>
        <v>406.75438890000004</v>
      </c>
      <c r="H83" s="440">
        <f t="shared" si="12"/>
        <v>5235.9840000000004</v>
      </c>
    </row>
    <row r="84" spans="2:8" s="23" customFormat="1" x14ac:dyDescent="0.2">
      <c r="B84" s="434"/>
      <c r="C84" s="424" t="s">
        <v>133</v>
      </c>
      <c r="D84" s="425">
        <v>46.933999999999997</v>
      </c>
      <c r="E84" s="427">
        <v>3359.2669999999998</v>
      </c>
      <c r="F84" s="432">
        <v>7.97</v>
      </c>
      <c r="G84" s="439">
        <f t="shared" si="15"/>
        <v>267.7335799</v>
      </c>
      <c r="H84" s="440">
        <f t="shared" si="12"/>
        <v>3406.201</v>
      </c>
    </row>
    <row r="85" spans="2:8" s="23" customFormat="1" x14ac:dyDescent="0.2">
      <c r="B85" s="434"/>
      <c r="C85" s="424" t="s">
        <v>134</v>
      </c>
      <c r="D85" s="425">
        <v>1.946</v>
      </c>
      <c r="E85" s="427">
        <v>521.10699999999997</v>
      </c>
      <c r="F85" s="432">
        <v>13.46</v>
      </c>
      <c r="G85" s="439">
        <f t="shared" si="15"/>
        <v>70.141002200000003</v>
      </c>
      <c r="H85" s="440">
        <f t="shared" si="12"/>
        <v>523.053</v>
      </c>
    </row>
    <row r="86" spans="2:8" ht="13.5" thickBot="1" x14ac:dyDescent="0.25">
      <c r="B86" s="290"/>
      <c r="C86" s="430" t="s">
        <v>135</v>
      </c>
      <c r="D86" s="433">
        <v>1.4E-2</v>
      </c>
      <c r="E86" s="433">
        <v>205.26300000000001</v>
      </c>
      <c r="F86" s="431">
        <v>22.47</v>
      </c>
      <c r="G86" s="329">
        <f t="shared" si="15"/>
        <v>46.122596100000003</v>
      </c>
      <c r="H86" s="337">
        <f t="shared" si="12"/>
        <v>205.27700000000002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673</v>
      </c>
    </row>
    <row r="5" spans="2:7" ht="15" customHeight="1" x14ac:dyDescent="0.2">
      <c r="B5" s="823" t="s">
        <v>16</v>
      </c>
      <c r="C5" s="816" t="s">
        <v>35</v>
      </c>
      <c r="D5" s="816"/>
      <c r="E5" s="816" t="s">
        <v>348</v>
      </c>
      <c r="F5" s="816"/>
      <c r="G5" s="817" t="s">
        <v>17</v>
      </c>
    </row>
    <row r="6" spans="2:7" ht="30" customHeight="1" x14ac:dyDescent="0.2">
      <c r="B6" s="824"/>
      <c r="C6" s="480" t="s">
        <v>11</v>
      </c>
      <c r="D6" s="480" t="s">
        <v>42</v>
      </c>
      <c r="E6" s="480" t="s">
        <v>11</v>
      </c>
      <c r="F6" s="480" t="s">
        <v>42</v>
      </c>
      <c r="G6" s="818"/>
    </row>
    <row r="7" spans="2:7" ht="15" customHeight="1" x14ac:dyDescent="0.2">
      <c r="B7" s="478" t="str">
        <f>Index!$B$4</f>
        <v>Thames</v>
      </c>
      <c r="C7" s="478"/>
      <c r="D7" s="478"/>
      <c r="E7" s="478"/>
      <c r="F7" s="478"/>
      <c r="G7" s="478"/>
    </row>
    <row r="8" spans="2:7" ht="15" customHeight="1" x14ac:dyDescent="0.2">
      <c r="B8" s="109" t="s">
        <v>19</v>
      </c>
      <c r="C8" s="468">
        <v>1502.4042597833093</v>
      </c>
      <c r="D8" s="468">
        <v>57685.626202029263</v>
      </c>
      <c r="E8" s="468">
        <v>3.3337902768171004</v>
      </c>
      <c r="F8" s="468">
        <v>7565.4092246350338</v>
      </c>
      <c r="G8" s="484">
        <v>66756.773476724426</v>
      </c>
    </row>
    <row r="9" spans="2:7" ht="15" customHeight="1" x14ac:dyDescent="0.2">
      <c r="B9" s="109" t="s">
        <v>20</v>
      </c>
      <c r="C9" s="468">
        <v>1183.6581466430155</v>
      </c>
      <c r="D9" s="468">
        <v>15919.811278045618</v>
      </c>
      <c r="E9" s="468">
        <v>0</v>
      </c>
      <c r="F9" s="468">
        <v>695.96667058951596</v>
      </c>
      <c r="G9" s="484">
        <v>17799.436095278146</v>
      </c>
    </row>
    <row r="10" spans="2:7" ht="15" customHeight="1" x14ac:dyDescent="0.2">
      <c r="B10" s="109" t="s">
        <v>21</v>
      </c>
      <c r="C10" s="468">
        <v>104.92394501952496</v>
      </c>
      <c r="D10" s="468">
        <v>679.69396877391785</v>
      </c>
      <c r="E10" s="468">
        <v>0</v>
      </c>
      <c r="F10" s="468">
        <v>8.4951036077999991</v>
      </c>
      <c r="G10" s="484">
        <v>793.11301740124281</v>
      </c>
    </row>
    <row r="11" spans="2:7" ht="15" customHeight="1" x14ac:dyDescent="0.2">
      <c r="B11" s="109" t="s">
        <v>22</v>
      </c>
      <c r="C11" s="468">
        <v>41.0580428086</v>
      </c>
      <c r="D11" s="468">
        <v>385.19112073671755</v>
      </c>
      <c r="E11" s="468">
        <v>0</v>
      </c>
      <c r="F11" s="468">
        <v>45.177461890845024</v>
      </c>
      <c r="G11" s="484">
        <v>471.42662543616257</v>
      </c>
    </row>
    <row r="12" spans="2:7" ht="15" customHeight="1" x14ac:dyDescent="0.2">
      <c r="B12" s="109" t="s">
        <v>23</v>
      </c>
      <c r="C12" s="468">
        <v>61.155038138633046</v>
      </c>
      <c r="D12" s="468">
        <v>1637.5039671995492</v>
      </c>
      <c r="E12" s="468">
        <v>0</v>
      </c>
      <c r="F12" s="468">
        <v>358.01269526961835</v>
      </c>
      <c r="G12" s="484">
        <v>2056.6717006078006</v>
      </c>
    </row>
    <row r="13" spans="2:7" ht="15" customHeight="1" x14ac:dyDescent="0.2">
      <c r="B13" s="109" t="s">
        <v>24</v>
      </c>
      <c r="C13" s="468">
        <v>48.478458794801917</v>
      </c>
      <c r="D13" s="468">
        <v>2417.9482395781929</v>
      </c>
      <c r="E13" s="468">
        <v>1.57077718127</v>
      </c>
      <c r="F13" s="468">
        <v>421.93371347726702</v>
      </c>
      <c r="G13" s="484">
        <v>2889.9311890315321</v>
      </c>
    </row>
    <row r="14" spans="2:7" ht="15" customHeight="1" x14ac:dyDescent="0.2">
      <c r="B14" s="109" t="s">
        <v>25</v>
      </c>
      <c r="C14" s="468">
        <v>106.84804524844735</v>
      </c>
      <c r="D14" s="468">
        <v>3610.9123660079099</v>
      </c>
      <c r="E14" s="468">
        <v>0</v>
      </c>
      <c r="F14" s="468">
        <v>848.74617681460643</v>
      </c>
      <c r="G14" s="484">
        <v>4566.5065880709635</v>
      </c>
    </row>
    <row r="15" spans="2:7" ht="15" customHeight="1" x14ac:dyDescent="0.2">
      <c r="B15" s="109" t="s">
        <v>26</v>
      </c>
      <c r="C15" s="468">
        <v>0</v>
      </c>
      <c r="D15" s="468">
        <v>36.111905391297498</v>
      </c>
      <c r="E15" s="468">
        <v>0</v>
      </c>
      <c r="F15" s="468">
        <v>0</v>
      </c>
      <c r="G15" s="484">
        <v>36.111905391297498</v>
      </c>
    </row>
    <row r="16" spans="2:7" ht="15" customHeight="1" x14ac:dyDescent="0.2">
      <c r="B16" s="109" t="s">
        <v>27</v>
      </c>
      <c r="C16" s="468">
        <v>0</v>
      </c>
      <c r="D16" s="468">
        <v>9.9037381237499993</v>
      </c>
      <c r="E16" s="468">
        <v>0</v>
      </c>
      <c r="F16" s="468">
        <v>0</v>
      </c>
      <c r="G16" s="484">
        <v>9.9037381237499993</v>
      </c>
    </row>
    <row r="17" spans="2:7" ht="15" customHeight="1" x14ac:dyDescent="0.2">
      <c r="B17" s="109" t="s">
        <v>28</v>
      </c>
      <c r="C17" s="468">
        <v>3.9440482600949003</v>
      </c>
      <c r="D17" s="468">
        <v>235.23559873787519</v>
      </c>
      <c r="E17" s="468">
        <v>0</v>
      </c>
      <c r="F17" s="468">
        <v>79.199326388063028</v>
      </c>
      <c r="G17" s="484">
        <v>318.37897338603312</v>
      </c>
    </row>
    <row r="18" spans="2:7" ht="15" customHeight="1" x14ac:dyDescent="0.2">
      <c r="B18" s="109" t="s">
        <v>4</v>
      </c>
      <c r="C18" s="468">
        <v>27.689814348749998</v>
      </c>
      <c r="D18" s="468">
        <v>930.52569461500684</v>
      </c>
      <c r="E18" s="468">
        <v>0</v>
      </c>
      <c r="F18" s="468">
        <v>131.39499091518283</v>
      </c>
      <c r="G18" s="484">
        <v>1089.6104998789397</v>
      </c>
    </row>
    <row r="19" spans="2:7" ht="15" customHeight="1" x14ac:dyDescent="0.2">
      <c r="B19" s="109" t="s">
        <v>43</v>
      </c>
      <c r="C19" s="468">
        <v>0.75961170862500005</v>
      </c>
      <c r="D19" s="468">
        <v>435.02893374065985</v>
      </c>
      <c r="E19" s="468">
        <v>0</v>
      </c>
      <c r="F19" s="468">
        <v>20.095298887675</v>
      </c>
      <c r="G19" s="484">
        <v>455.8838443369599</v>
      </c>
    </row>
    <row r="20" spans="2:7" ht="15" customHeight="1" x14ac:dyDescent="0.2">
      <c r="B20" s="109" t="s">
        <v>671</v>
      </c>
      <c r="C20" s="468">
        <v>0</v>
      </c>
      <c r="D20" s="468">
        <v>0</v>
      </c>
      <c r="E20" s="468">
        <v>0</v>
      </c>
      <c r="F20" s="468">
        <v>0</v>
      </c>
      <c r="G20" s="484">
        <v>0</v>
      </c>
    </row>
    <row r="21" spans="2:7" ht="15" customHeight="1" x14ac:dyDescent="0.2">
      <c r="B21" s="109" t="s">
        <v>672</v>
      </c>
      <c r="C21" s="468">
        <v>0</v>
      </c>
      <c r="D21" s="468">
        <v>0</v>
      </c>
      <c r="E21" s="468">
        <v>0</v>
      </c>
      <c r="F21" s="468">
        <v>0</v>
      </c>
      <c r="G21" s="484">
        <v>0</v>
      </c>
    </row>
    <row r="22" spans="2:7" ht="15" customHeight="1" x14ac:dyDescent="0.2">
      <c r="B22" s="485" t="s">
        <v>29</v>
      </c>
      <c r="C22" s="468">
        <v>0</v>
      </c>
      <c r="D22" s="468">
        <v>0</v>
      </c>
      <c r="E22" s="468">
        <v>0</v>
      </c>
      <c r="F22" s="468">
        <v>0</v>
      </c>
      <c r="G22" s="484">
        <v>0</v>
      </c>
    </row>
    <row r="23" spans="2:7" ht="15" customHeight="1" x14ac:dyDescent="0.2">
      <c r="B23" s="492" t="s">
        <v>36</v>
      </c>
      <c r="C23" s="222">
        <v>3080.9194107538024</v>
      </c>
      <c r="D23" s="222">
        <v>83983.493012979743</v>
      </c>
      <c r="E23" s="222">
        <v>4.9045674580871008</v>
      </c>
      <c r="F23" s="222">
        <v>10174.430662475608</v>
      </c>
      <c r="G23" s="224">
        <v>97243.747653667218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4" t="s">
        <v>45</v>
      </c>
      <c r="C5" s="472" t="s">
        <v>46</v>
      </c>
      <c r="D5" s="472" t="s">
        <v>47</v>
      </c>
      <c r="E5" s="495" t="s">
        <v>18</v>
      </c>
      <c r="F5" s="496" t="s">
        <v>48</v>
      </c>
    </row>
    <row r="6" spans="2:6" ht="15" customHeight="1" x14ac:dyDescent="0.2">
      <c r="B6" s="69" t="str">
        <f>Index!B4</f>
        <v>Thames</v>
      </c>
      <c r="C6" s="478"/>
      <c r="D6" s="478"/>
      <c r="E6" s="478"/>
      <c r="F6" s="478"/>
    </row>
    <row r="7" spans="2:6" ht="15" customHeight="1" x14ac:dyDescent="0.2">
      <c r="B7" s="109" t="s">
        <v>49</v>
      </c>
      <c r="C7" s="238">
        <v>10179.530219930841</v>
      </c>
      <c r="D7" s="238">
        <v>10194</v>
      </c>
      <c r="E7" s="493">
        <v>0.10468031770358417</v>
      </c>
      <c r="F7" s="497">
        <v>0.99858055914565835</v>
      </c>
    </row>
    <row r="8" spans="2:6" ht="15" customHeight="1" x14ac:dyDescent="0.2">
      <c r="B8" s="109" t="s">
        <v>349</v>
      </c>
      <c r="C8" s="238">
        <v>19050.052117387277</v>
      </c>
      <c r="D8" s="238">
        <v>4682</v>
      </c>
      <c r="E8" s="493">
        <v>0.19589956165300179</v>
      </c>
      <c r="F8" s="497">
        <v>4.0687851596299183</v>
      </c>
    </row>
    <row r="9" spans="2:6" ht="15" customHeight="1" x14ac:dyDescent="0.2">
      <c r="B9" s="109" t="s">
        <v>350</v>
      </c>
      <c r="C9" s="238">
        <v>10396.300927069689</v>
      </c>
      <c r="D9" s="238">
        <v>785</v>
      </c>
      <c r="E9" s="493">
        <v>0.10690946050309143</v>
      </c>
      <c r="F9" s="497">
        <v>13.243695448496419</v>
      </c>
    </row>
    <row r="10" spans="2:6" ht="15" customHeight="1" x14ac:dyDescent="0.2">
      <c r="B10" s="109" t="s">
        <v>351</v>
      </c>
      <c r="C10" s="238">
        <v>15057.571242649874</v>
      </c>
      <c r="D10" s="238">
        <v>497</v>
      </c>
      <c r="E10" s="493">
        <v>0.15484323023461199</v>
      </c>
      <c r="F10" s="497">
        <v>30.296924029476607</v>
      </c>
    </row>
    <row r="11" spans="2:6" ht="15" customHeight="1" x14ac:dyDescent="0.2">
      <c r="B11" s="109" t="s">
        <v>352</v>
      </c>
      <c r="C11" s="238">
        <v>13479.742910803805</v>
      </c>
      <c r="D11" s="238">
        <v>212</v>
      </c>
      <c r="E11" s="493">
        <v>0.13861776918769886</v>
      </c>
      <c r="F11" s="497">
        <v>63.583692975489647</v>
      </c>
    </row>
    <row r="12" spans="2:6" ht="15" customHeight="1" x14ac:dyDescent="0.2">
      <c r="B12" s="109" t="s">
        <v>353</v>
      </c>
      <c r="C12" s="238">
        <v>25712.291498110961</v>
      </c>
      <c r="D12" s="238">
        <v>171</v>
      </c>
      <c r="E12" s="493">
        <v>0.26441012352804905</v>
      </c>
      <c r="F12" s="497">
        <v>150.36427776673077</v>
      </c>
    </row>
    <row r="13" spans="2:6" ht="15" customHeight="1" x14ac:dyDescent="0.2">
      <c r="B13" s="109" t="s">
        <v>50</v>
      </c>
      <c r="C13" s="238">
        <v>3368.4862958490003</v>
      </c>
      <c r="D13" s="238">
        <v>4</v>
      </c>
      <c r="E13" s="493">
        <v>3.4639537189962627E-2</v>
      </c>
      <c r="F13" s="497">
        <v>842.12157396225007</v>
      </c>
    </row>
    <row r="14" spans="2:6" ht="15" customHeight="1" x14ac:dyDescent="0.2">
      <c r="B14" s="492" t="s">
        <v>51</v>
      </c>
      <c r="C14" s="498">
        <v>97243.975211801458</v>
      </c>
      <c r="D14" s="498">
        <v>16545</v>
      </c>
      <c r="E14" s="499">
        <v>0.99999999999999989</v>
      </c>
      <c r="F14" s="500">
        <v>5.8775445882019621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25" t="s">
        <v>56</v>
      </c>
      <c r="C5" s="827" t="s">
        <v>17</v>
      </c>
      <c r="D5" s="814" t="s">
        <v>18</v>
      </c>
    </row>
    <row r="6" spans="2:4" ht="15" customHeight="1" x14ac:dyDescent="0.2">
      <c r="B6" s="826"/>
      <c r="C6" s="828"/>
      <c r="D6" s="815"/>
    </row>
    <row r="7" spans="2:4" ht="15" customHeight="1" x14ac:dyDescent="0.2">
      <c r="B7" s="478" t="str">
        <f>Index!$B$4</f>
        <v>Thames</v>
      </c>
      <c r="C7" s="478"/>
      <c r="D7" s="478"/>
    </row>
    <row r="8" spans="2:4" ht="15" customHeight="1" x14ac:dyDescent="0.2">
      <c r="B8" s="109" t="s">
        <v>57</v>
      </c>
      <c r="C8" s="468">
        <v>208.74257441124996</v>
      </c>
      <c r="D8" s="474">
        <v>7.9149944218164972E-2</v>
      </c>
    </row>
    <row r="9" spans="2:4" ht="15" customHeight="1" x14ac:dyDescent="0.2">
      <c r="B9" s="109" t="s">
        <v>58</v>
      </c>
      <c r="C9" s="468">
        <v>213.638816580325</v>
      </c>
      <c r="D9" s="474">
        <v>8.1006476339865338E-2</v>
      </c>
    </row>
    <row r="10" spans="2:4" ht="15" customHeight="1" x14ac:dyDescent="0.2">
      <c r="B10" s="109" t="s">
        <v>59</v>
      </c>
      <c r="C10" s="468">
        <v>1667.739523780966</v>
      </c>
      <c r="D10" s="474">
        <v>0.63236496268189357</v>
      </c>
    </row>
    <row r="11" spans="2:4" ht="15" customHeight="1" x14ac:dyDescent="0.2">
      <c r="B11" s="109" t="s">
        <v>60</v>
      </c>
      <c r="C11" s="468">
        <v>4.1572281755000002</v>
      </c>
      <c r="D11" s="474">
        <v>1.5763165665704047E-3</v>
      </c>
    </row>
    <row r="12" spans="2:4" ht="15" customHeight="1" x14ac:dyDescent="0.2">
      <c r="B12" s="109" t="s">
        <v>61</v>
      </c>
      <c r="C12" s="468">
        <v>19.427171144949998</v>
      </c>
      <c r="D12" s="474">
        <v>7.3662956240548591E-3</v>
      </c>
    </row>
    <row r="13" spans="2:4" ht="15" customHeight="1" x14ac:dyDescent="0.2">
      <c r="B13" s="109" t="s">
        <v>62</v>
      </c>
      <c r="C13" s="468">
        <v>0.60414886894999997</v>
      </c>
      <c r="D13" s="474">
        <v>2.2907808534856718E-4</v>
      </c>
    </row>
    <row r="14" spans="2:4" ht="15" customHeight="1" x14ac:dyDescent="0.2">
      <c r="B14" s="109" t="s">
        <v>63</v>
      </c>
      <c r="C14" s="468">
        <v>1.3354755921000001</v>
      </c>
      <c r="D14" s="474">
        <v>5.0637882050447245E-4</v>
      </c>
    </row>
    <row r="15" spans="2:4" ht="15" customHeight="1" x14ac:dyDescent="0.2">
      <c r="B15" s="109" t="s">
        <v>64</v>
      </c>
      <c r="C15" s="468">
        <v>122.25684501822396</v>
      </c>
      <c r="D15" s="474">
        <v>4.6356726656139935E-2</v>
      </c>
    </row>
    <row r="16" spans="2:4" ht="15" customHeight="1" x14ac:dyDescent="0.2">
      <c r="B16" s="109" t="s">
        <v>65</v>
      </c>
      <c r="C16" s="468">
        <v>262.65513207607495</v>
      </c>
      <c r="D16" s="474">
        <v>9.9592232734845854E-2</v>
      </c>
    </row>
    <row r="17" spans="2:4" ht="15" customHeight="1" x14ac:dyDescent="0.2">
      <c r="B17" s="109" t="s">
        <v>66</v>
      </c>
      <c r="C17" s="468">
        <v>136.74847317015789</v>
      </c>
      <c r="D17" s="474">
        <v>5.1851588272612097E-2</v>
      </c>
    </row>
    <row r="18" spans="2:4" ht="15" customHeight="1" x14ac:dyDescent="0.2">
      <c r="B18" s="109" t="s">
        <v>67</v>
      </c>
      <c r="C18" s="468">
        <v>0</v>
      </c>
      <c r="D18" s="474">
        <v>0</v>
      </c>
    </row>
    <row r="19" spans="2:4" ht="15" customHeight="1" x14ac:dyDescent="0.2">
      <c r="B19" s="492" t="s">
        <v>30</v>
      </c>
      <c r="C19" s="222">
        <v>2637.3053888184977</v>
      </c>
      <c r="D19" s="477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29" t="s">
        <v>77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30"/>
      <c r="C6" s="36" t="s">
        <v>81</v>
      </c>
      <c r="D6" s="36" t="s">
        <v>81</v>
      </c>
      <c r="E6" s="3" t="s">
        <v>82</v>
      </c>
      <c r="F6" s="205" t="s">
        <v>81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60">
        <f>'Section 2 data'!$D$8</f>
        <v>3.1E-4</v>
      </c>
      <c r="D8" s="258">
        <f>'Section 2 data'!$E$8</f>
        <v>9.8930000000000004E-2</v>
      </c>
      <c r="E8" s="198">
        <f>'Section 2 data'!$F$8</f>
        <v>41.29</v>
      </c>
      <c r="F8" s="259">
        <f>SUM(C8,D8)</f>
        <v>9.9240000000000009E-2</v>
      </c>
    </row>
    <row r="9" spans="2:6" ht="15" customHeight="1" x14ac:dyDescent="0.2">
      <c r="B9" s="133" t="s">
        <v>85</v>
      </c>
      <c r="C9" s="60">
        <f>'Section 2 data'!$D$9</f>
        <v>0.21011000000000002</v>
      </c>
      <c r="D9" s="258">
        <f>'Section 2 data'!$E$9</f>
        <v>5.9398400000000002</v>
      </c>
      <c r="E9" s="198">
        <f>'Section 2 data'!$F$9</f>
        <v>12.8</v>
      </c>
      <c r="F9" s="259">
        <f t="shared" ref="F9:F16" si="0">SUM(C9,D9)</f>
        <v>6.1499500000000005</v>
      </c>
    </row>
    <row r="10" spans="2:6" ht="15" customHeight="1" x14ac:dyDescent="0.2">
      <c r="B10" s="133" t="s">
        <v>86</v>
      </c>
      <c r="C10" s="60">
        <f>'Section 2 data'!$D$10</f>
        <v>0.34777999999999998</v>
      </c>
      <c r="D10" s="258">
        <f>'Section 2 data'!$E$10</f>
        <v>0.66665999999999992</v>
      </c>
      <c r="E10" s="198">
        <f>'Section 2 data'!$F$10</f>
        <v>40.29</v>
      </c>
      <c r="F10" s="259">
        <f t="shared" si="0"/>
        <v>1.01444</v>
      </c>
    </row>
    <row r="11" spans="2:6" ht="15" customHeight="1" x14ac:dyDescent="0.2">
      <c r="B11" s="133" t="s">
        <v>87</v>
      </c>
      <c r="C11" s="60">
        <f>'Section 2 data'!$D$11</f>
        <v>0.23236999999999999</v>
      </c>
      <c r="D11" s="258">
        <f>'Section 2 data'!$E$11</f>
        <v>2.1991399999999999</v>
      </c>
      <c r="E11" s="198">
        <f>'Section 2 data'!$F$11</f>
        <v>16.88</v>
      </c>
      <c r="F11" s="259">
        <f t="shared" si="0"/>
        <v>2.4315099999999998</v>
      </c>
    </row>
    <row r="12" spans="2:6" ht="15" customHeight="1" x14ac:dyDescent="0.2">
      <c r="B12" s="133" t="s">
        <v>88</v>
      </c>
      <c r="C12" s="60">
        <f>'Section 2 data'!$D$12</f>
        <v>8.1170000000000006E-2</v>
      </c>
      <c r="D12" s="258">
        <f>'Section 2 data'!$E$12</f>
        <v>2.5034200000000002</v>
      </c>
      <c r="E12" s="198">
        <f>'Section 2 data'!$F$12</f>
        <v>16.96</v>
      </c>
      <c r="F12" s="259">
        <f t="shared" si="0"/>
        <v>2.5845900000000004</v>
      </c>
    </row>
    <row r="13" spans="2:6" ht="15" customHeight="1" x14ac:dyDescent="0.2">
      <c r="B13" s="133" t="s">
        <v>89</v>
      </c>
      <c r="C13" s="60">
        <f>'Section 2 data'!$D$13</f>
        <v>0.10259</v>
      </c>
      <c r="D13" s="258">
        <f>'Section 2 data'!$E$13</f>
        <v>0.70038</v>
      </c>
      <c r="E13" s="198">
        <f>'Section 2 data'!$F$13</f>
        <v>32.630000000000003</v>
      </c>
      <c r="F13" s="259">
        <f t="shared" si="0"/>
        <v>0.80296999999999996</v>
      </c>
    </row>
    <row r="14" spans="2:6" ht="15" customHeight="1" x14ac:dyDescent="0.2">
      <c r="B14" s="133" t="s">
        <v>90</v>
      </c>
      <c r="C14" s="60">
        <f>'Section 2 data'!$D$14</f>
        <v>8.5999999999999998E-4</v>
      </c>
      <c r="D14" s="258">
        <f>'Section 2 data'!$E$14</f>
        <v>0</v>
      </c>
      <c r="E14" s="198">
        <f>'Section 2 data'!$F$14</f>
        <v>0</v>
      </c>
      <c r="F14" s="259">
        <f t="shared" si="0"/>
        <v>8.5999999999999998E-4</v>
      </c>
    </row>
    <row r="15" spans="2:6" ht="15" customHeight="1" x14ac:dyDescent="0.2">
      <c r="B15" s="133" t="s">
        <v>91</v>
      </c>
      <c r="C15" s="60">
        <f>'Section 2 data'!$D$15</f>
        <v>0.16535</v>
      </c>
      <c r="D15" s="258">
        <f>'Section 2 data'!$E$15</f>
        <v>1.88774</v>
      </c>
      <c r="E15" s="198">
        <f>'Section 2 data'!$F$15</f>
        <v>17.809999999999999</v>
      </c>
      <c r="F15" s="259">
        <f t="shared" si="0"/>
        <v>2.0530900000000001</v>
      </c>
    </row>
    <row r="16" spans="2:6" ht="15" customHeight="1" x14ac:dyDescent="0.2">
      <c r="B16" s="132" t="s">
        <v>92</v>
      </c>
      <c r="C16" s="260">
        <f>'Section 2 data'!$D$6</f>
        <v>1.1405399999999999</v>
      </c>
      <c r="D16" s="261">
        <f>'Section 2 data'!$E$6</f>
        <v>14.0055</v>
      </c>
      <c r="E16" s="202">
        <f>'Section 2 data'!$F$6</f>
        <v>5.93</v>
      </c>
      <c r="F16" s="262">
        <f t="shared" si="0"/>
        <v>15.146039999999999</v>
      </c>
    </row>
    <row r="17" spans="2:6" ht="15" customHeight="1" x14ac:dyDescent="0.2">
      <c r="B17" s="196" t="s">
        <v>93</v>
      </c>
      <c r="C17" s="197"/>
      <c r="D17" s="197"/>
      <c r="E17" s="4"/>
      <c r="F17" s="197"/>
    </row>
    <row r="18" spans="2:6" ht="15" customHeight="1" x14ac:dyDescent="0.2">
      <c r="B18" s="133" t="s">
        <v>94</v>
      </c>
      <c r="C18" s="60">
        <f>'Section 2 data'!$D$16</f>
        <v>0.44812000000000002</v>
      </c>
      <c r="D18" s="258">
        <f>'Section 2 data'!$E$16</f>
        <v>11.128360000000001</v>
      </c>
      <c r="E18" s="198">
        <f>'Section 2 data'!$F$16</f>
        <v>7.67</v>
      </c>
      <c r="F18" s="259">
        <f t="shared" ref="F18:F29" si="1">SUM(C18,D18)</f>
        <v>11.57648</v>
      </c>
    </row>
    <row r="19" spans="2:6" ht="15" customHeight="1" x14ac:dyDescent="0.2">
      <c r="B19" s="133" t="s">
        <v>95</v>
      </c>
      <c r="C19" s="60">
        <f>'Section 2 data'!$D$17</f>
        <v>0.37113999999999997</v>
      </c>
      <c r="D19" s="258">
        <f>'Section 2 data'!$E$17</f>
        <v>10.93183</v>
      </c>
      <c r="E19" s="198">
        <f>'Section 2 data'!$F$17</f>
        <v>9.35</v>
      </c>
      <c r="F19" s="259">
        <f t="shared" si="1"/>
        <v>11.30297</v>
      </c>
    </row>
    <row r="20" spans="2:6" ht="15" customHeight="1" x14ac:dyDescent="0.2">
      <c r="B20" s="133" t="s">
        <v>96</v>
      </c>
      <c r="C20" s="60">
        <f>'Section 2 data'!$D$18</f>
        <v>8.8699999999999994E-3</v>
      </c>
      <c r="D20" s="258">
        <f>'Section 2 data'!$E$18</f>
        <v>3.2897099999999999</v>
      </c>
      <c r="E20" s="198">
        <f>'Section 2 data'!$F$18</f>
        <v>13.55</v>
      </c>
      <c r="F20" s="259">
        <f t="shared" si="1"/>
        <v>3.2985799999999998</v>
      </c>
    </row>
    <row r="21" spans="2:6" ht="15" customHeight="1" x14ac:dyDescent="0.2">
      <c r="B21" s="133" t="s">
        <v>97</v>
      </c>
      <c r="C21" s="60">
        <f>'Section 2 data'!$D$19</f>
        <v>9.7869999999999999E-2</v>
      </c>
      <c r="D21" s="258">
        <f>'Section 2 data'!$E$19</f>
        <v>10.66949</v>
      </c>
      <c r="E21" s="198">
        <f>'Section 2 data'!$F$19</f>
        <v>7.76</v>
      </c>
      <c r="F21" s="259">
        <f t="shared" si="1"/>
        <v>10.76736</v>
      </c>
    </row>
    <row r="22" spans="2:6" ht="15" customHeight="1" x14ac:dyDescent="0.2">
      <c r="B22" s="133" t="s">
        <v>98</v>
      </c>
      <c r="C22" s="60">
        <f>'Section 2 data'!$D$20</f>
        <v>0.13438</v>
      </c>
      <c r="D22" s="258">
        <f>'Section 2 data'!$E$20</f>
        <v>8.5262600000000006</v>
      </c>
      <c r="E22" s="198">
        <f>'Section 2 data'!$F$20</f>
        <v>9.48</v>
      </c>
      <c r="F22" s="259">
        <f t="shared" si="1"/>
        <v>8.6606400000000008</v>
      </c>
    </row>
    <row r="23" spans="2:6" ht="15" customHeight="1" x14ac:dyDescent="0.2">
      <c r="B23" s="133" t="s">
        <v>99</v>
      </c>
      <c r="C23" s="60">
        <f>'Section 2 data'!$D$21</f>
        <v>2.027E-2</v>
      </c>
      <c r="D23" s="258">
        <f>'Section 2 data'!$E$21</f>
        <v>1.6646300000000001</v>
      </c>
      <c r="E23" s="198">
        <f>'Section 2 data'!$F$21</f>
        <v>20.440000000000001</v>
      </c>
      <c r="F23" s="259">
        <f t="shared" si="1"/>
        <v>1.6849000000000001</v>
      </c>
    </row>
    <row r="24" spans="2:6" ht="15" customHeight="1" x14ac:dyDescent="0.2">
      <c r="B24" s="133" t="s">
        <v>100</v>
      </c>
      <c r="C24" s="60">
        <f>'Section 2 data'!$D$22</f>
        <v>2.3600000000000003E-2</v>
      </c>
      <c r="D24" s="258">
        <f>'Section 2 data'!$E$22</f>
        <v>4.9901899999999992</v>
      </c>
      <c r="E24" s="198">
        <f>'Section 2 data'!$F$22</f>
        <v>11.37</v>
      </c>
      <c r="F24" s="259">
        <f t="shared" si="1"/>
        <v>5.0137899999999993</v>
      </c>
    </row>
    <row r="25" spans="2:6" ht="15" customHeight="1" x14ac:dyDescent="0.2">
      <c r="B25" s="133" t="s">
        <v>101</v>
      </c>
      <c r="C25" s="60">
        <f>'Section 2 data'!$D$23</f>
        <v>0</v>
      </c>
      <c r="D25" s="258">
        <f>'Section 2 data'!$E$23</f>
        <v>4.9671199999999995</v>
      </c>
      <c r="E25" s="198">
        <f>'Section 2 data'!$F$23</f>
        <v>11.85</v>
      </c>
      <c r="F25" s="259">
        <f t="shared" si="1"/>
        <v>4.9671199999999995</v>
      </c>
    </row>
    <row r="26" spans="2:6" ht="15" customHeight="1" x14ac:dyDescent="0.2">
      <c r="B26" s="133" t="s">
        <v>102</v>
      </c>
      <c r="C26" s="60">
        <f>'Section 2 data'!$D$24</f>
        <v>7.1600000000000006E-3</v>
      </c>
      <c r="D26" s="258">
        <f>'Section 2 data'!$E$24</f>
        <v>1.4345000000000001</v>
      </c>
      <c r="E26" s="198">
        <f>'Section 2 data'!$F$24</f>
        <v>22.44</v>
      </c>
      <c r="F26" s="259">
        <f t="shared" si="1"/>
        <v>1.4416600000000002</v>
      </c>
    </row>
    <row r="27" spans="2:6" ht="15" customHeight="1" x14ac:dyDescent="0.2">
      <c r="B27" s="133" t="s">
        <v>103</v>
      </c>
      <c r="C27" s="60">
        <f>'Section 2 data'!$D$25</f>
        <v>0</v>
      </c>
      <c r="D27" s="258">
        <f>'Section 2 data'!$E$25</f>
        <v>2.9285799999999997</v>
      </c>
      <c r="E27" s="198">
        <f>'Section 2 data'!$F$25</f>
        <v>17.41</v>
      </c>
      <c r="F27" s="259">
        <f t="shared" si="1"/>
        <v>2.9285799999999997</v>
      </c>
    </row>
    <row r="28" spans="2:6" ht="15" customHeight="1" x14ac:dyDescent="0.2">
      <c r="B28" s="133" t="s">
        <v>104</v>
      </c>
      <c r="C28" s="60">
        <f>'Section 2 data'!$D$26</f>
        <v>0.31093999999999999</v>
      </c>
      <c r="D28" s="258">
        <f>'Section 2 data'!$E$26</f>
        <v>11.280749999999999</v>
      </c>
      <c r="E28" s="198">
        <f>'Section 2 data'!$F$26</f>
        <v>7.1</v>
      </c>
      <c r="F28" s="259">
        <f t="shared" si="1"/>
        <v>11.59169</v>
      </c>
    </row>
    <row r="29" spans="2:6" ht="15" customHeight="1" x14ac:dyDescent="0.2">
      <c r="B29" s="132" t="s">
        <v>105</v>
      </c>
      <c r="C29" s="260">
        <f>'Section 2 data'!$D$7</f>
        <v>1.42235</v>
      </c>
      <c r="D29" s="261">
        <f>'Section 2 data'!$E$7</f>
        <v>72.163589999999999</v>
      </c>
      <c r="E29" s="202">
        <f>'Section 2 data'!$F$7</f>
        <v>1.51</v>
      </c>
      <c r="F29" s="262">
        <f t="shared" si="1"/>
        <v>73.585939999999994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60">
        <f>'Section 2 data'!$D$5</f>
        <v>2.5629</v>
      </c>
      <c r="D31" s="261">
        <f>'Section 2 data'!$E$5</f>
        <v>86.046720000000008</v>
      </c>
      <c r="E31" s="202">
        <f>'Section 2 data'!$F$5</f>
        <v>0.94</v>
      </c>
      <c r="F31" s="262">
        <f>SUM(C31,D31)</f>
        <v>88.609620000000007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2" t="s">
        <v>267</v>
      </c>
      <c r="C5" s="6" t="s">
        <v>78</v>
      </c>
      <c r="D5" s="834" t="s">
        <v>79</v>
      </c>
      <c r="E5" s="834"/>
      <c r="F5" s="7" t="s">
        <v>80</v>
      </c>
    </row>
    <row r="6" spans="2:6" ht="30" customHeight="1" x14ac:dyDescent="0.2">
      <c r="B6" s="833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57">
        <f>'Section 2 data'!$D$31</f>
        <v>5.8049999999999997E-2</v>
      </c>
      <c r="D8" s="252">
        <f>'Section 2 data'!$E$31</f>
        <v>0.40266000000000002</v>
      </c>
      <c r="E8" s="216">
        <f>'Section 2 data'!$F$31</f>
        <v>55.27</v>
      </c>
      <c r="F8" s="253">
        <f>SUM(C8,D8)</f>
        <v>0.46071000000000001</v>
      </c>
    </row>
    <row r="9" spans="2:6" ht="15" customHeight="1" x14ac:dyDescent="0.2">
      <c r="B9" s="218" t="s">
        <v>360</v>
      </c>
      <c r="C9" s="57">
        <f>'Section 2 data'!$D$32</f>
        <v>0.1188</v>
      </c>
      <c r="D9" s="257">
        <f>'Section 2 data'!$E$32</f>
        <v>0.60841000000000001</v>
      </c>
      <c r="E9" s="216">
        <f>'Section 2 data'!$F$32</f>
        <v>42.55</v>
      </c>
      <c r="F9" s="253">
        <f t="shared" ref="F9:F15" si="0">SUM(C9,D9)</f>
        <v>0.72721000000000002</v>
      </c>
    </row>
    <row r="10" spans="2:6" ht="15" customHeight="1" x14ac:dyDescent="0.2">
      <c r="B10" s="215" t="s">
        <v>361</v>
      </c>
      <c r="C10" s="57">
        <f>'Section 2 data'!$D$33</f>
        <v>0.12329</v>
      </c>
      <c r="D10" s="252">
        <f>'Section 2 data'!$E$33</f>
        <v>3.47967</v>
      </c>
      <c r="E10" s="216">
        <f>'Section 2 data'!$F$33</f>
        <v>14.627174615796307</v>
      </c>
      <c r="F10" s="253">
        <f t="shared" si="0"/>
        <v>3.6029599999999999</v>
      </c>
    </row>
    <row r="11" spans="2:6" ht="15" customHeight="1" x14ac:dyDescent="0.2">
      <c r="B11" s="215" t="s">
        <v>362</v>
      </c>
      <c r="C11" s="57">
        <f>'Section 2 data'!$D$34</f>
        <v>0.70046000000000008</v>
      </c>
      <c r="D11" s="252">
        <f>'Section 2 data'!$E$34</f>
        <v>7.5020300000000004</v>
      </c>
      <c r="E11" s="239">
        <f>'Section 2 data'!$F$34</f>
        <v>11.18771495416151</v>
      </c>
      <c r="F11" s="253">
        <f t="shared" si="0"/>
        <v>8.2024900000000009</v>
      </c>
    </row>
    <row r="12" spans="2:6" ht="15" customHeight="1" x14ac:dyDescent="0.2">
      <c r="B12" s="215" t="s">
        <v>363</v>
      </c>
      <c r="C12" s="57">
        <f>'Section 2 data'!$D$35</f>
        <v>6.7799999999999999E-2</v>
      </c>
      <c r="D12" s="252">
        <f>'Section 2 data'!$E$35</f>
        <v>1.43177</v>
      </c>
      <c r="E12" s="239">
        <f>'Section 2 data'!$F$35</f>
        <v>24.06</v>
      </c>
      <c r="F12" s="253">
        <f t="shared" si="0"/>
        <v>1.4995700000000001</v>
      </c>
    </row>
    <row r="13" spans="2:6" ht="15" customHeight="1" x14ac:dyDescent="0.2">
      <c r="B13" s="215" t="s">
        <v>364</v>
      </c>
      <c r="C13" s="57">
        <f>'Section 2 data'!$D$36</f>
        <v>6.695000000000001E-2</v>
      </c>
      <c r="D13" s="252">
        <f>'Section 2 data'!$E$36</f>
        <v>0.50626000000000004</v>
      </c>
      <c r="E13" s="216">
        <f>'Section 2 data'!$F$36</f>
        <v>39.979999999999997</v>
      </c>
      <c r="F13" s="253">
        <f t="shared" si="0"/>
        <v>0.57321</v>
      </c>
    </row>
    <row r="14" spans="2:6" ht="15" customHeight="1" x14ac:dyDescent="0.2">
      <c r="B14" s="215" t="s">
        <v>365</v>
      </c>
      <c r="C14" s="57">
        <f>'Section 2 data'!$D$37</f>
        <v>5.2100000000000002E-3</v>
      </c>
      <c r="D14" s="252">
        <f>'Section 2 data'!$E$37</f>
        <v>7.4689999999999993E-2</v>
      </c>
      <c r="E14" s="216">
        <f>'Section 2 data'!$F$37</f>
        <v>47.592427820375256</v>
      </c>
      <c r="F14" s="253">
        <f t="shared" si="0"/>
        <v>7.9899999999999999E-2</v>
      </c>
    </row>
    <row r="15" spans="2:6" ht="15" customHeight="1" x14ac:dyDescent="0.2">
      <c r="B15" s="219" t="s">
        <v>80</v>
      </c>
      <c r="C15" s="73">
        <f>'Section 2 data'!$D$6</f>
        <v>1.1405399999999999</v>
      </c>
      <c r="D15" s="73">
        <f>'Section 2 data'!$E$6</f>
        <v>14.0055</v>
      </c>
      <c r="E15" s="240">
        <f>'Section 2 data'!$F$6</f>
        <v>5.93</v>
      </c>
      <c r="F15" s="254">
        <f t="shared" si="0"/>
        <v>15.146039999999999</v>
      </c>
    </row>
    <row r="16" spans="2:6" ht="15" customHeight="1" x14ac:dyDescent="0.2">
      <c r="B16" s="213" t="s">
        <v>105</v>
      </c>
      <c r="C16" s="214"/>
      <c r="D16" s="214"/>
      <c r="E16" s="214"/>
      <c r="F16" s="214"/>
    </row>
    <row r="17" spans="2:6" ht="15" customHeight="1" x14ac:dyDescent="0.2">
      <c r="B17" s="215" t="s">
        <v>359</v>
      </c>
      <c r="C17" s="57">
        <f>'Section 2 data'!$D$39</f>
        <v>7.0980000000000001E-2</v>
      </c>
      <c r="D17" s="252">
        <f>'Section 2 data'!$E$39</f>
        <v>7.1121999999999996</v>
      </c>
      <c r="E17" s="216">
        <f>'Section 2 data'!$F$39</f>
        <v>10.17</v>
      </c>
      <c r="F17" s="253">
        <f t="shared" ref="F17:F24" si="1">SUM(C17,D17)</f>
        <v>7.1831799999999992</v>
      </c>
    </row>
    <row r="18" spans="2:6" ht="15" customHeight="1" x14ac:dyDescent="0.2">
      <c r="B18" s="218" t="s">
        <v>360</v>
      </c>
      <c r="C18" s="57">
        <f>'Section 2 data'!$D$40</f>
        <v>5.8529999999999999E-2</v>
      </c>
      <c r="D18" s="257">
        <f>'Section 2 data'!$E$40</f>
        <v>9.3603100000000001</v>
      </c>
      <c r="E18" s="216">
        <f>'Section 2 data'!$F$40</f>
        <v>9.57</v>
      </c>
      <c r="F18" s="253">
        <f t="shared" si="1"/>
        <v>9.4188399999999994</v>
      </c>
    </row>
    <row r="19" spans="2:6" ht="15" customHeight="1" x14ac:dyDescent="0.2">
      <c r="B19" s="215" t="s">
        <v>361</v>
      </c>
      <c r="C19" s="57">
        <f>'Section 2 data'!$D$41</f>
        <v>0.10764</v>
      </c>
      <c r="D19" s="252">
        <f>'Section 2 data'!$E$41</f>
        <v>21.098800000000001</v>
      </c>
      <c r="E19" s="216">
        <f>'Section 2 data'!$F$41</f>
        <v>5.288005259980495</v>
      </c>
      <c r="F19" s="253">
        <f t="shared" si="1"/>
        <v>21.206440000000001</v>
      </c>
    </row>
    <row r="20" spans="2:6" ht="15" customHeight="1" x14ac:dyDescent="0.2">
      <c r="B20" s="215" t="s">
        <v>362</v>
      </c>
      <c r="C20" s="57">
        <f>'Section 2 data'!$D$42</f>
        <v>0.47292000000000001</v>
      </c>
      <c r="D20" s="252">
        <f>'Section 2 data'!$E$42</f>
        <v>12.02722</v>
      </c>
      <c r="E20" s="239">
        <f>'Section 2 data'!$F$42</f>
        <v>7.8330084066632031</v>
      </c>
      <c r="F20" s="253">
        <f t="shared" si="1"/>
        <v>12.50014</v>
      </c>
    </row>
    <row r="21" spans="2:6" ht="15" customHeight="1" x14ac:dyDescent="0.2">
      <c r="B21" s="215" t="s">
        <v>363</v>
      </c>
      <c r="C21" s="57">
        <f>'Section 2 data'!$D$43</f>
        <v>0.27051999999999998</v>
      </c>
      <c r="D21" s="252">
        <f>'Section 2 data'!$E$43</f>
        <v>9.0811799999999998</v>
      </c>
      <c r="E21" s="239">
        <f>'Section 2 data'!$F$43</f>
        <v>9.2200000000000006</v>
      </c>
      <c r="F21" s="253">
        <f t="shared" si="1"/>
        <v>9.3516999999999992</v>
      </c>
    </row>
    <row r="22" spans="2:6" ht="15" customHeight="1" x14ac:dyDescent="0.2">
      <c r="B22" s="215" t="s">
        <v>364</v>
      </c>
      <c r="C22" s="57">
        <f>'Section 2 data'!$D$44</f>
        <v>0.1976</v>
      </c>
      <c r="D22" s="252">
        <f>'Section 2 data'!$E$44</f>
        <v>9.2403999999999993</v>
      </c>
      <c r="E22" s="239">
        <f>'Section 2 data'!$F$44</f>
        <v>9.66</v>
      </c>
      <c r="F22" s="253">
        <f t="shared" si="1"/>
        <v>9.4379999999999988</v>
      </c>
    </row>
    <row r="23" spans="2:6" ht="15" customHeight="1" x14ac:dyDescent="0.2">
      <c r="B23" s="215" t="s">
        <v>365</v>
      </c>
      <c r="C23" s="57">
        <f>'Section 2 data'!$D$45</f>
        <v>0.24415999999999996</v>
      </c>
      <c r="D23" s="252">
        <f>'Section 2 data'!$E$45</f>
        <v>4.2434799999999999</v>
      </c>
      <c r="E23" s="216">
        <f>'Section 2 data'!$F$45</f>
        <v>14.401171475444954</v>
      </c>
      <c r="F23" s="253">
        <f t="shared" si="1"/>
        <v>4.4876399999999999</v>
      </c>
    </row>
    <row r="24" spans="2:6" ht="15" customHeight="1" x14ac:dyDescent="0.2">
      <c r="B24" s="219" t="s">
        <v>80</v>
      </c>
      <c r="C24" s="73">
        <f>'Section 2 data'!$D$7</f>
        <v>1.42235</v>
      </c>
      <c r="D24" s="73">
        <f>'Section 2 data'!$E$7</f>
        <v>72.163589999999999</v>
      </c>
      <c r="E24" s="240">
        <f>'Section 2 data'!$F$7</f>
        <v>1.51</v>
      </c>
      <c r="F24" s="254">
        <f t="shared" si="1"/>
        <v>73.585939999999994</v>
      </c>
    </row>
    <row r="25" spans="2:6" ht="15" customHeight="1" x14ac:dyDescent="0.2">
      <c r="B25" s="213" t="s">
        <v>106</v>
      </c>
      <c r="C25" s="214"/>
      <c r="D25" s="214"/>
      <c r="E25" s="214"/>
      <c r="F25" s="214"/>
    </row>
    <row r="26" spans="2:6" ht="15" customHeight="1" x14ac:dyDescent="0.2">
      <c r="B26" s="215" t="s">
        <v>359</v>
      </c>
      <c r="C26" s="57">
        <f>'Section 2 data'!$D$47</f>
        <v>0.12903000000000001</v>
      </c>
      <c r="D26" s="252">
        <f>'Section 2 data'!$E$47</f>
        <v>7.5182200000000003</v>
      </c>
      <c r="E26" s="216">
        <f>'Section 2 data'!$F$47</f>
        <v>9.85</v>
      </c>
      <c r="F26" s="253">
        <f t="shared" ref="F26:F33" si="2">SUM(C26,D26)</f>
        <v>7.6472500000000005</v>
      </c>
    </row>
    <row r="27" spans="2:6" ht="15" customHeight="1" x14ac:dyDescent="0.2">
      <c r="B27" s="218" t="s">
        <v>360</v>
      </c>
      <c r="C27" s="57">
        <f>'Section 2 data'!$D$48</f>
        <v>0.17733000000000002</v>
      </c>
      <c r="D27" s="257">
        <f>'Section 2 data'!$E$48</f>
        <v>9.9245200000000011</v>
      </c>
      <c r="E27" s="216">
        <f>'Section 2 data'!$F$48</f>
        <v>9.0299999999999994</v>
      </c>
      <c r="F27" s="253">
        <f t="shared" si="2"/>
        <v>10.101850000000001</v>
      </c>
    </row>
    <row r="28" spans="2:6" ht="15" customHeight="1" x14ac:dyDescent="0.2">
      <c r="B28" s="215" t="s">
        <v>361</v>
      </c>
      <c r="C28" s="57">
        <f>'Section 2 data'!$D$49</f>
        <v>0.23092000000000001</v>
      </c>
      <c r="D28" s="252">
        <f>'Section 2 data'!$E$49</f>
        <v>24.61983</v>
      </c>
      <c r="E28" s="216">
        <f>'Section 2 data'!$F$49</f>
        <v>5.057019587818198</v>
      </c>
      <c r="F28" s="253">
        <f t="shared" si="2"/>
        <v>24.850750000000001</v>
      </c>
    </row>
    <row r="29" spans="2:6" ht="15" customHeight="1" x14ac:dyDescent="0.2">
      <c r="B29" s="215" t="s">
        <v>362</v>
      </c>
      <c r="C29" s="57">
        <f>'Section 2 data'!$D$50</f>
        <v>1.1733699999999998</v>
      </c>
      <c r="D29" s="252">
        <f>'Section 2 data'!$E$50</f>
        <v>19.480879999999999</v>
      </c>
      <c r="E29" s="239">
        <f>'Section 2 data'!$F$50</f>
        <v>6.4752676843242236</v>
      </c>
      <c r="F29" s="253">
        <f t="shared" si="2"/>
        <v>20.654249999999998</v>
      </c>
    </row>
    <row r="30" spans="2:6" ht="15" customHeight="1" x14ac:dyDescent="0.2">
      <c r="B30" s="215" t="s">
        <v>363</v>
      </c>
      <c r="C30" s="57">
        <f>'Section 2 data'!$D$51</f>
        <v>0.33832000000000001</v>
      </c>
      <c r="D30" s="252">
        <f>'Section 2 data'!$E$51</f>
        <v>10.45782</v>
      </c>
      <c r="E30" s="239">
        <f>'Section 2 data'!$F$51</f>
        <v>8.58</v>
      </c>
      <c r="F30" s="253">
        <f t="shared" si="2"/>
        <v>10.796139999999999</v>
      </c>
    </row>
    <row r="31" spans="2:6" ht="15" customHeight="1" x14ac:dyDescent="0.2">
      <c r="B31" s="215" t="s">
        <v>364</v>
      </c>
      <c r="C31" s="57">
        <f>'Section 2 data'!$D$52</f>
        <v>0.26455000000000001</v>
      </c>
      <c r="D31" s="252">
        <f>'Section 2 data'!$E$52</f>
        <v>9.7063500000000005</v>
      </c>
      <c r="E31" s="239">
        <f>'Section 2 data'!$F$52</f>
        <v>9.34</v>
      </c>
      <c r="F31" s="253">
        <f t="shared" si="2"/>
        <v>9.9709000000000003</v>
      </c>
    </row>
    <row r="32" spans="2:6" ht="15" customHeight="1" x14ac:dyDescent="0.2">
      <c r="B32" s="215" t="s">
        <v>365</v>
      </c>
      <c r="C32" s="57">
        <f>'Section 2 data'!$D$53</f>
        <v>0.24937000000000001</v>
      </c>
      <c r="D32" s="252">
        <f>'Section 2 data'!$E$53</f>
        <v>4.3391099999999998</v>
      </c>
      <c r="E32" s="216">
        <f>'Section 2 data'!$F$53</f>
        <v>14.13336063935089</v>
      </c>
      <c r="F32" s="253">
        <f t="shared" si="2"/>
        <v>4.5884799999999997</v>
      </c>
    </row>
    <row r="33" spans="2:6" ht="15" customHeight="1" x14ac:dyDescent="0.2">
      <c r="B33" s="221" t="s">
        <v>80</v>
      </c>
      <c r="C33" s="255">
        <f>'Section 2 data'!$D$5</f>
        <v>2.5629</v>
      </c>
      <c r="D33" s="255">
        <f>'Section 2 data'!$E$5</f>
        <v>86.046720000000008</v>
      </c>
      <c r="E33" s="241">
        <f>'Section 2 data'!$F$5</f>
        <v>0.94</v>
      </c>
      <c r="F33" s="256">
        <f t="shared" si="2"/>
        <v>88.609620000000007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212" t="s">
        <v>80</v>
      </c>
    </row>
    <row r="6" spans="2:6" ht="30" customHeight="1" x14ac:dyDescent="0.2">
      <c r="B6" s="836"/>
      <c r="C6" s="250" t="s">
        <v>81</v>
      </c>
      <c r="D6" s="250" t="s">
        <v>81</v>
      </c>
      <c r="E6" s="11" t="s">
        <v>82</v>
      </c>
      <c r="F6" s="251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366</v>
      </c>
      <c r="C8" s="57">
        <f>'Section 2 data'!$D$58</f>
        <v>6.1359999999999998E-2</v>
      </c>
      <c r="D8" s="252">
        <f>'Section 2 data'!$E$58</f>
        <v>0.46056000000000002</v>
      </c>
      <c r="E8" s="216">
        <f>'Section 2 data'!$F$58</f>
        <v>48.89</v>
      </c>
      <c r="F8" s="253">
        <f>SUM(C8,D8)</f>
        <v>0.52192000000000005</v>
      </c>
    </row>
    <row r="9" spans="2:6" ht="15" customHeight="1" x14ac:dyDescent="0.2">
      <c r="B9" s="217" t="s">
        <v>367</v>
      </c>
      <c r="C9" s="57">
        <f>'Section 2 data'!$D$59</f>
        <v>4.1829999999999999E-2</v>
      </c>
      <c r="D9" s="252">
        <f>'Section 2 data'!$E$59</f>
        <v>0.75875000000000004</v>
      </c>
      <c r="E9" s="216">
        <f>'Section 2 data'!$F$59</f>
        <v>34.729999999999997</v>
      </c>
      <c r="F9" s="253">
        <f t="shared" ref="F9:F17" si="0">SUM(C9,D9)</f>
        <v>0.80058000000000007</v>
      </c>
    </row>
    <row r="10" spans="2:6" ht="15" customHeight="1" x14ac:dyDescent="0.2">
      <c r="B10" s="218" t="s">
        <v>368</v>
      </c>
      <c r="C10" s="57">
        <f>'Section 2 data'!$D$60</f>
        <v>0.14169000000000001</v>
      </c>
      <c r="D10" s="252">
        <f>'Section 2 data'!$E$60</f>
        <v>0.68271999999999999</v>
      </c>
      <c r="E10" s="216">
        <f>'Section 2 data'!$F$60</f>
        <v>25.24</v>
      </c>
      <c r="F10" s="253">
        <f t="shared" si="0"/>
        <v>0.82440999999999998</v>
      </c>
    </row>
    <row r="11" spans="2:6" ht="15" customHeight="1" x14ac:dyDescent="0.2">
      <c r="B11" s="215" t="s">
        <v>369</v>
      </c>
      <c r="C11" s="57">
        <f>'Section 2 data'!$D$61</f>
        <v>2.673E-2</v>
      </c>
      <c r="D11" s="252">
        <f>'Section 2 data'!$E$61</f>
        <v>0.83138999999999996</v>
      </c>
      <c r="E11" s="216">
        <f>'Section 2 data'!$F$61</f>
        <v>26.84</v>
      </c>
      <c r="F11" s="253">
        <f t="shared" si="0"/>
        <v>0.85811999999999999</v>
      </c>
    </row>
    <row r="12" spans="2:6" ht="15" customHeight="1" x14ac:dyDescent="0.2">
      <c r="B12" s="215" t="s">
        <v>370</v>
      </c>
      <c r="C12" s="57">
        <f>'Section 2 data'!$D$62</f>
        <v>0.27811999999999998</v>
      </c>
      <c r="D12" s="252">
        <f>'Section 2 data'!$E$62</f>
        <v>3.9635199999999999</v>
      </c>
      <c r="E12" s="216">
        <f>'Section 2 data'!$F$62</f>
        <v>14.82</v>
      </c>
      <c r="F12" s="253">
        <f t="shared" si="0"/>
        <v>4.2416400000000003</v>
      </c>
    </row>
    <row r="13" spans="2:6" ht="15" customHeight="1" x14ac:dyDescent="0.2">
      <c r="B13" s="215" t="s">
        <v>371</v>
      </c>
      <c r="C13" s="57">
        <f>'Section 2 data'!$D$63</f>
        <v>0.43392999999999998</v>
      </c>
      <c r="D13" s="252">
        <f>'Section 2 data'!$E$63</f>
        <v>3.8184399999999998</v>
      </c>
      <c r="E13" s="216">
        <f>'Section 2 data'!$F$63</f>
        <v>14.86</v>
      </c>
      <c r="F13" s="253">
        <f t="shared" si="0"/>
        <v>4.25237</v>
      </c>
    </row>
    <row r="14" spans="2:6" ht="15" customHeight="1" x14ac:dyDescent="0.2">
      <c r="B14" s="215" t="s">
        <v>372</v>
      </c>
      <c r="C14" s="57">
        <f>'Section 2 data'!$D$64</f>
        <v>0.14651</v>
      </c>
      <c r="D14" s="252">
        <f>'Section 2 data'!$E$64</f>
        <v>3.0015300000000003</v>
      </c>
      <c r="E14" s="216">
        <f>'Section 2 data'!$F$64</f>
        <v>16.690000000000001</v>
      </c>
      <c r="F14" s="253">
        <f t="shared" si="0"/>
        <v>3.1480400000000004</v>
      </c>
    </row>
    <row r="15" spans="2:6" ht="15" customHeight="1" x14ac:dyDescent="0.2">
      <c r="B15" s="215" t="s">
        <v>373</v>
      </c>
      <c r="C15" s="57">
        <f>'Section 2 data'!$D$65</f>
        <v>1.026E-2</v>
      </c>
      <c r="D15" s="252">
        <f>'Section 2 data'!$E$65</f>
        <v>0.20833000000000002</v>
      </c>
      <c r="E15" s="216">
        <f>'Section 2 data'!$F$65</f>
        <v>43.77</v>
      </c>
      <c r="F15" s="253">
        <f t="shared" si="0"/>
        <v>0.21859000000000001</v>
      </c>
    </row>
    <row r="16" spans="2:6" ht="15" customHeight="1" x14ac:dyDescent="0.2">
      <c r="B16" s="215" t="s">
        <v>374</v>
      </c>
      <c r="C16" s="57">
        <f>'Section 2 data'!$D$66</f>
        <v>1.1999999999999999E-4</v>
      </c>
      <c r="D16" s="252">
        <f>'Section 2 data'!$E$66</f>
        <v>0.28026000000000001</v>
      </c>
      <c r="E16" s="216">
        <f>'Section 2 data'!$F$66</f>
        <v>46.47</v>
      </c>
      <c r="F16" s="253">
        <f t="shared" si="0"/>
        <v>0.28038000000000002</v>
      </c>
    </row>
    <row r="17" spans="2:6" ht="15" customHeight="1" x14ac:dyDescent="0.2">
      <c r="B17" s="219" t="s">
        <v>80</v>
      </c>
      <c r="C17" s="73">
        <f>'Section 2 data'!$D$6</f>
        <v>1.1405399999999999</v>
      </c>
      <c r="D17" s="73">
        <f>'Section 2 data'!$E$6</f>
        <v>14.0055</v>
      </c>
      <c r="E17" s="220">
        <f>'Section 2 data'!$F$6</f>
        <v>5.93</v>
      </c>
      <c r="F17" s="254">
        <f t="shared" si="0"/>
        <v>15.146039999999999</v>
      </c>
    </row>
    <row r="18" spans="2:6" ht="15" customHeight="1" x14ac:dyDescent="0.2">
      <c r="B18" s="213" t="s">
        <v>105</v>
      </c>
      <c r="C18" s="214"/>
      <c r="D18" s="214"/>
      <c r="E18" s="214"/>
      <c r="F18" s="214"/>
    </row>
    <row r="19" spans="2:6" ht="15" customHeight="1" x14ac:dyDescent="0.2">
      <c r="B19" s="215" t="s">
        <v>366</v>
      </c>
      <c r="C19" s="57">
        <f>'Section 2 data'!$D$68</f>
        <v>9.9229999999999999E-2</v>
      </c>
      <c r="D19" s="252">
        <f>'Section 2 data'!$E$68</f>
        <v>9.3665900000000004</v>
      </c>
      <c r="E19" s="216">
        <f>'Section 2 data'!$F$68</f>
        <v>8.92</v>
      </c>
      <c r="F19" s="253">
        <f t="shared" ref="F19:F28" si="1">SUM(C19,D19)</f>
        <v>9.4658200000000008</v>
      </c>
    </row>
    <row r="20" spans="2:6" ht="15" customHeight="1" x14ac:dyDescent="0.2">
      <c r="B20" s="217" t="s">
        <v>367</v>
      </c>
      <c r="C20" s="57">
        <f>'Section 2 data'!$D$69</f>
        <v>0.11758</v>
      </c>
      <c r="D20" s="252">
        <f>'Section 2 data'!$E$69</f>
        <v>12.314260000000001</v>
      </c>
      <c r="E20" s="216">
        <f>'Section 2 data'!$F$69</f>
        <v>6.2</v>
      </c>
      <c r="F20" s="253">
        <f t="shared" si="1"/>
        <v>12.431840000000001</v>
      </c>
    </row>
    <row r="21" spans="2:6" ht="15" customHeight="1" x14ac:dyDescent="0.2">
      <c r="B21" s="218" t="s">
        <v>368</v>
      </c>
      <c r="C21" s="57">
        <f>'Section 2 data'!$D$70</f>
        <v>0.22259999999999999</v>
      </c>
      <c r="D21" s="252">
        <f>'Section 2 data'!$E$70</f>
        <v>8.9379500000000007</v>
      </c>
      <c r="E21" s="216">
        <f>'Section 2 data'!$F$70</f>
        <v>7.81</v>
      </c>
      <c r="F21" s="253">
        <f t="shared" si="1"/>
        <v>9.1605500000000006</v>
      </c>
    </row>
    <row r="22" spans="2:6" ht="15" customHeight="1" x14ac:dyDescent="0.2">
      <c r="B22" s="215" t="s">
        <v>369</v>
      </c>
      <c r="C22" s="57">
        <f>'Section 2 data'!$D$71</f>
        <v>0.33173000000000002</v>
      </c>
      <c r="D22" s="252">
        <f>'Section 2 data'!$E$71</f>
        <v>7.5785400000000003</v>
      </c>
      <c r="E22" s="216">
        <f>'Section 2 data'!$F$71</f>
        <v>9.2100000000000009</v>
      </c>
      <c r="F22" s="253">
        <f t="shared" si="1"/>
        <v>7.9102700000000006</v>
      </c>
    </row>
    <row r="23" spans="2:6" ht="15" customHeight="1" x14ac:dyDescent="0.2">
      <c r="B23" s="215" t="s">
        <v>370</v>
      </c>
      <c r="C23" s="57">
        <f>'Section 2 data'!$D$72</f>
        <v>0.39585999999999999</v>
      </c>
      <c r="D23" s="252">
        <f>'Section 2 data'!$E$72</f>
        <v>10.08859</v>
      </c>
      <c r="E23" s="216">
        <f>'Section 2 data'!$F$72</f>
        <v>7.4</v>
      </c>
      <c r="F23" s="253">
        <f t="shared" si="1"/>
        <v>10.484450000000001</v>
      </c>
    </row>
    <row r="24" spans="2:6" ht="15" customHeight="1" x14ac:dyDescent="0.2">
      <c r="B24" s="215" t="s">
        <v>371</v>
      </c>
      <c r="C24" s="57">
        <f>'Section 2 data'!$D$73</f>
        <v>0.14226</v>
      </c>
      <c r="D24" s="252">
        <f>'Section 2 data'!$E$73</f>
        <v>8.4014299999999995</v>
      </c>
      <c r="E24" s="216">
        <f>'Section 2 data'!$F$73</f>
        <v>9.02</v>
      </c>
      <c r="F24" s="253">
        <f t="shared" si="1"/>
        <v>8.5436899999999998</v>
      </c>
    </row>
    <row r="25" spans="2:6" ht="15" customHeight="1" x14ac:dyDescent="0.2">
      <c r="B25" s="215" t="s">
        <v>372</v>
      </c>
      <c r="C25" s="57">
        <f>'Section 2 data'!$D$74</f>
        <v>0.10441</v>
      </c>
      <c r="D25" s="252">
        <f>'Section 2 data'!$E$74</f>
        <v>11.01117</v>
      </c>
      <c r="E25" s="216">
        <f>'Section 2 data'!$F$74</f>
        <v>8.57</v>
      </c>
      <c r="F25" s="253">
        <f t="shared" si="1"/>
        <v>11.11558</v>
      </c>
    </row>
    <row r="26" spans="2:6" ht="15" customHeight="1" x14ac:dyDescent="0.2">
      <c r="B26" s="215" t="s">
        <v>373</v>
      </c>
      <c r="C26" s="57">
        <f>'Section 2 data'!$D$75</f>
        <v>7.9500000000000005E-3</v>
      </c>
      <c r="D26" s="252">
        <f>'Section 2 data'!$E$75</f>
        <v>2.8647800000000001</v>
      </c>
      <c r="E26" s="216">
        <f>'Section 2 data'!$F$75</f>
        <v>14.66</v>
      </c>
      <c r="F26" s="253">
        <f t="shared" si="1"/>
        <v>2.8727300000000002</v>
      </c>
    </row>
    <row r="27" spans="2:6" ht="15" customHeight="1" x14ac:dyDescent="0.2">
      <c r="B27" s="215" t="s">
        <v>374</v>
      </c>
      <c r="C27" s="57">
        <f>'Section 2 data'!$D$76</f>
        <v>7.2999999999999996E-4</v>
      </c>
      <c r="D27" s="252">
        <f>'Section 2 data'!$E$76</f>
        <v>1.6003000000000001</v>
      </c>
      <c r="E27" s="216">
        <f>'Section 2 data'!$F$76</f>
        <v>24.97</v>
      </c>
      <c r="F27" s="253">
        <f t="shared" si="1"/>
        <v>1.60103</v>
      </c>
    </row>
    <row r="28" spans="2:6" ht="15" customHeight="1" x14ac:dyDescent="0.2">
      <c r="B28" s="219" t="s">
        <v>80</v>
      </c>
      <c r="C28" s="73">
        <f>'Section 2 data'!$D$7</f>
        <v>1.42235</v>
      </c>
      <c r="D28" s="73">
        <f>'Section 2 data'!$E$7</f>
        <v>72.163589999999999</v>
      </c>
      <c r="E28" s="220">
        <f>'Section 2 data'!$F$7</f>
        <v>1.51</v>
      </c>
      <c r="F28" s="254">
        <f t="shared" si="1"/>
        <v>73.585939999999994</v>
      </c>
    </row>
    <row r="29" spans="2:6" ht="15" customHeight="1" x14ac:dyDescent="0.2">
      <c r="B29" s="213" t="s">
        <v>106</v>
      </c>
      <c r="C29" s="214"/>
      <c r="D29" s="214"/>
      <c r="E29" s="214"/>
      <c r="F29" s="214"/>
    </row>
    <row r="30" spans="2:6" ht="15" customHeight="1" x14ac:dyDescent="0.2">
      <c r="B30" s="215" t="s">
        <v>366</v>
      </c>
      <c r="C30" s="57">
        <f>'Section 2 data'!$D$78</f>
        <v>0.16059000000000001</v>
      </c>
      <c r="D30" s="252">
        <f>'Section 2 data'!$E$78</f>
        <v>9.8366399999999992</v>
      </c>
      <c r="E30" s="216">
        <f>'Section 2 data'!$F$78</f>
        <v>8.67</v>
      </c>
      <c r="F30" s="253">
        <f t="shared" ref="F30:F39" si="2">SUM(C30,D30)</f>
        <v>9.9972299999999983</v>
      </c>
    </row>
    <row r="31" spans="2:6" ht="15" customHeight="1" x14ac:dyDescent="0.2">
      <c r="B31" s="217" t="s">
        <v>367</v>
      </c>
      <c r="C31" s="57">
        <f>'Section 2 data'!$D$79</f>
        <v>0.15941</v>
      </c>
      <c r="D31" s="252">
        <f>'Section 2 data'!$E$79</f>
        <v>13.059370000000001</v>
      </c>
      <c r="E31" s="216">
        <f>'Section 2 data'!$F$79</f>
        <v>6.15</v>
      </c>
      <c r="F31" s="253">
        <f t="shared" si="2"/>
        <v>13.218780000000001</v>
      </c>
    </row>
    <row r="32" spans="2:6" ht="15" customHeight="1" x14ac:dyDescent="0.2">
      <c r="B32" s="218" t="s">
        <v>368</v>
      </c>
      <c r="C32" s="57">
        <f>'Section 2 data'!$D$80</f>
        <v>0.36429</v>
      </c>
      <c r="D32" s="252">
        <f>'Section 2 data'!$E$80</f>
        <v>9.6782500000000002</v>
      </c>
      <c r="E32" s="216">
        <f>'Section 2 data'!$F$80</f>
        <v>7.44</v>
      </c>
      <c r="F32" s="253">
        <f t="shared" si="2"/>
        <v>10.042540000000001</v>
      </c>
    </row>
    <row r="33" spans="2:6" ht="15" customHeight="1" x14ac:dyDescent="0.2">
      <c r="B33" s="215" t="s">
        <v>369</v>
      </c>
      <c r="C33" s="57">
        <f>'Section 2 data'!$D$81</f>
        <v>0.35846</v>
      </c>
      <c r="D33" s="252">
        <f>'Section 2 data'!$E$81</f>
        <v>8.4678500000000003</v>
      </c>
      <c r="E33" s="216">
        <f>'Section 2 data'!$F$81</f>
        <v>8.65</v>
      </c>
      <c r="F33" s="253">
        <f t="shared" si="2"/>
        <v>8.8263099999999994</v>
      </c>
    </row>
    <row r="34" spans="2:6" ht="15" customHeight="1" x14ac:dyDescent="0.2">
      <c r="B34" s="215" t="s">
        <v>370</v>
      </c>
      <c r="C34" s="57">
        <f>'Section 2 data'!$D$82</f>
        <v>0.67398000000000002</v>
      </c>
      <c r="D34" s="252">
        <f>'Section 2 data'!$E$82</f>
        <v>13.924110000000001</v>
      </c>
      <c r="E34" s="216">
        <f>'Section 2 data'!$F$82</f>
        <v>6.44</v>
      </c>
      <c r="F34" s="253">
        <f t="shared" si="2"/>
        <v>14.598090000000001</v>
      </c>
    </row>
    <row r="35" spans="2:6" ht="15" customHeight="1" x14ac:dyDescent="0.2">
      <c r="B35" s="215" t="s">
        <v>371</v>
      </c>
      <c r="C35" s="57">
        <f>'Section 2 data'!$D$83</f>
        <v>0.57619000000000009</v>
      </c>
      <c r="D35" s="252">
        <f>'Section 2 data'!$E$83</f>
        <v>12.161610000000001</v>
      </c>
      <c r="E35" s="216">
        <f>'Section 2 data'!$F$83</f>
        <v>7.54</v>
      </c>
      <c r="F35" s="253">
        <f t="shared" si="2"/>
        <v>12.737800000000002</v>
      </c>
    </row>
    <row r="36" spans="2:6" ht="15" customHeight="1" x14ac:dyDescent="0.2">
      <c r="B36" s="215" t="s">
        <v>372</v>
      </c>
      <c r="C36" s="57">
        <f>'Section 2 data'!$D$84</f>
        <v>0.25091999999999998</v>
      </c>
      <c r="D36" s="252">
        <f>'Section 2 data'!$E$84</f>
        <v>14.02783</v>
      </c>
      <c r="E36" s="216">
        <f>'Section 2 data'!$F$84</f>
        <v>7.59</v>
      </c>
      <c r="F36" s="253">
        <f t="shared" si="2"/>
        <v>14.27875</v>
      </c>
    </row>
    <row r="37" spans="2:6" ht="15" customHeight="1" x14ac:dyDescent="0.2">
      <c r="B37" s="215" t="s">
        <v>373</v>
      </c>
      <c r="C37" s="57">
        <f>'Section 2 data'!$D$85</f>
        <v>1.821E-2</v>
      </c>
      <c r="D37" s="252">
        <f>'Section 2 data'!$E$85</f>
        <v>3</v>
      </c>
      <c r="E37" s="216">
        <f>'Section 2 data'!$F$85</f>
        <v>14.12</v>
      </c>
      <c r="F37" s="253">
        <f t="shared" si="2"/>
        <v>3.0182099999999998</v>
      </c>
    </row>
    <row r="38" spans="2:6" ht="15" customHeight="1" x14ac:dyDescent="0.2">
      <c r="B38" s="215" t="s">
        <v>374</v>
      </c>
      <c r="C38" s="57">
        <f>'Section 2 data'!$D$86</f>
        <v>8.4999999999999995E-4</v>
      </c>
      <c r="D38" s="252">
        <f>'Section 2 data'!$E$86</f>
        <v>1.8910799999999999</v>
      </c>
      <c r="E38" s="216">
        <f>'Section 2 data'!$F$86</f>
        <v>22.51</v>
      </c>
      <c r="F38" s="253">
        <f t="shared" si="2"/>
        <v>1.8919299999999999</v>
      </c>
    </row>
    <row r="39" spans="2:6" ht="15" customHeight="1" x14ac:dyDescent="0.2">
      <c r="B39" s="221" t="s">
        <v>80</v>
      </c>
      <c r="C39" s="255">
        <f>'Section 2 data'!$D$5</f>
        <v>2.5629</v>
      </c>
      <c r="D39" s="255">
        <f>'Section 2 data'!$E$5</f>
        <v>86.046720000000008</v>
      </c>
      <c r="E39" s="223">
        <f>'Section 2 data'!$F$5</f>
        <v>0.94</v>
      </c>
      <c r="F39" s="256">
        <f t="shared" si="2"/>
        <v>88.609620000000007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2" t="s">
        <v>76</v>
      </c>
      <c r="C5" s="14" t="s">
        <v>78</v>
      </c>
      <c r="D5" s="838" t="s">
        <v>79</v>
      </c>
      <c r="E5" s="839"/>
      <c r="F5" s="15" t="s">
        <v>80</v>
      </c>
    </row>
    <row r="6" spans="2:6" ht="30" customHeight="1" x14ac:dyDescent="0.2">
      <c r="B6" s="833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46" t="str">
        <f>Index!$B$4</f>
        <v>Thames</v>
      </c>
      <c r="C7" s="247">
        <f>'Section 2 data'!$D$91</f>
        <v>0.21093999999999999</v>
      </c>
      <c r="D7" s="247">
        <f>'Section 2 data'!$E$91</f>
        <v>0.76591999999999993</v>
      </c>
      <c r="E7" s="248">
        <f>'Section 2 data'!$F$91</f>
        <v>44.86</v>
      </c>
      <c r="F7" s="249">
        <f>SUM(C7,D7)</f>
        <v>0.97685999999999995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751</v>
      </c>
    </row>
    <row r="5" spans="2:4" ht="30" customHeight="1" x14ac:dyDescent="0.2">
      <c r="B5" s="829"/>
      <c r="C5" s="40" t="s">
        <v>677</v>
      </c>
      <c r="D5" s="225" t="s">
        <v>678</v>
      </c>
    </row>
    <row r="6" spans="2:4" ht="30" customHeight="1" x14ac:dyDescent="0.2">
      <c r="B6" s="830"/>
      <c r="C6" s="840" t="s">
        <v>81</v>
      </c>
      <c r="D6" s="841"/>
    </row>
    <row r="7" spans="2:4" ht="15" customHeight="1" x14ac:dyDescent="0.2">
      <c r="B7" s="196" t="str">
        <f>Index!$B$4</f>
        <v>Thames</v>
      </c>
      <c r="C7" s="197"/>
      <c r="D7" s="197"/>
    </row>
    <row r="8" spans="2:4" ht="15" customHeight="1" x14ac:dyDescent="0.2">
      <c r="B8" s="133" t="s">
        <v>19</v>
      </c>
      <c r="C8" s="60">
        <f>'Section 2 data'!$H$96</f>
        <v>68.859863884940026</v>
      </c>
      <c r="D8" s="501">
        <f>'Section 2 data'!$H$7</f>
        <v>73.585939999999994</v>
      </c>
    </row>
    <row r="9" spans="2:4" ht="15" customHeight="1" x14ac:dyDescent="0.2">
      <c r="B9" s="502" t="s">
        <v>20</v>
      </c>
      <c r="C9" s="62">
        <f>'Section 2 data'!$H$97</f>
        <v>20.68930067315252</v>
      </c>
      <c r="D9" s="503">
        <f>'Section 2 data'!$H$6</f>
        <v>15.146039999999999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0" t="s">
        <v>688</v>
      </c>
      <c r="C3" s="781"/>
      <c r="D3" s="781"/>
      <c r="E3" s="781"/>
      <c r="F3" s="781"/>
      <c r="G3" s="781"/>
      <c r="H3" s="781"/>
    </row>
    <row r="4" spans="1:19" x14ac:dyDescent="0.2">
      <c r="A4" s="149"/>
      <c r="B4" s="279"/>
      <c r="C4" s="279" t="s">
        <v>610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487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373.84300000000002</v>
      </c>
      <c r="E5" s="427">
        <v>16899.489000000001</v>
      </c>
      <c r="F5" s="432">
        <v>3.07</v>
      </c>
      <c r="G5" s="439">
        <f>E5*F5/100</f>
        <v>518.81431229999998</v>
      </c>
      <c r="H5" s="440">
        <f>SUM(D5,E5)</f>
        <v>17273.332000000002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168.262</v>
      </c>
      <c r="E6" s="427">
        <v>3133.623</v>
      </c>
      <c r="F6" s="432">
        <v>7.04</v>
      </c>
      <c r="G6" s="439">
        <f t="shared" ref="G6:G26" si="0">E6*F6/100</f>
        <v>220.60705920000001</v>
      </c>
      <c r="H6" s="440">
        <f>SUM(D6,E6)</f>
        <v>3301.8850000000002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205.58099999999999</v>
      </c>
      <c r="E7" s="427">
        <v>13785.442999999999</v>
      </c>
      <c r="F7" s="432">
        <v>3.59</v>
      </c>
      <c r="G7" s="439">
        <f>E7*F7/100</f>
        <v>494.89740369999993</v>
      </c>
      <c r="H7" s="440">
        <f>SUM(D7,E7)</f>
        <v>13991.023999999999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0.02</v>
      </c>
      <c r="E8" s="429">
        <v>24.417999999999999</v>
      </c>
      <c r="F8" s="432">
        <v>39.840000000000003</v>
      </c>
      <c r="G8" s="439">
        <f t="shared" si="0"/>
        <v>9.7281312</v>
      </c>
      <c r="H8" s="440">
        <f>SUM(D8,E8)</f>
        <v>24.437999999999999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32.722999999999999</v>
      </c>
      <c r="E9" s="429">
        <v>1526.0419999999999</v>
      </c>
      <c r="F9" s="432">
        <v>13.85</v>
      </c>
      <c r="G9" s="439">
        <f t="shared" si="0"/>
        <v>211.35681699999998</v>
      </c>
      <c r="H9" s="440">
        <f t="shared" ref="H9:H26" si="1">SUM(D9,E9)</f>
        <v>1558.7649999999999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39.219000000000001</v>
      </c>
      <c r="E10" s="429">
        <v>135.399</v>
      </c>
      <c r="F10" s="432">
        <v>42.67</v>
      </c>
      <c r="G10" s="439">
        <f t="shared" si="0"/>
        <v>57.7747533</v>
      </c>
      <c r="H10" s="440">
        <f t="shared" si="1"/>
        <v>174.61799999999999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32.563000000000002</v>
      </c>
      <c r="E11" s="429">
        <v>394.93400000000003</v>
      </c>
      <c r="F11" s="432">
        <v>18.190000000000001</v>
      </c>
      <c r="G11" s="439">
        <f t="shared" si="0"/>
        <v>71.838494600000018</v>
      </c>
      <c r="H11" s="440">
        <f t="shared" si="1"/>
        <v>427.49700000000001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9.8859999999999992</v>
      </c>
      <c r="E12" s="429">
        <v>537.33500000000004</v>
      </c>
      <c r="F12" s="432">
        <v>18.52</v>
      </c>
      <c r="G12" s="439">
        <f t="shared" si="0"/>
        <v>99.514442000000003</v>
      </c>
      <c r="H12" s="440">
        <f t="shared" si="1"/>
        <v>547.221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21.957999999999998</v>
      </c>
      <c r="E13" s="429">
        <v>124.941</v>
      </c>
      <c r="F13" s="432">
        <v>31.47</v>
      </c>
      <c r="G13" s="439">
        <f t="shared" si="0"/>
        <v>39.318932699999998</v>
      </c>
      <c r="H13" s="440">
        <f t="shared" si="1"/>
        <v>146.899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8.9999999999999993E-3</v>
      </c>
      <c r="E14" s="429">
        <v>0</v>
      </c>
      <c r="F14" s="432">
        <v>0</v>
      </c>
      <c r="G14" s="439">
        <f t="shared" si="0"/>
        <v>0</v>
      </c>
      <c r="H14" s="440">
        <f t="shared" si="1"/>
        <v>8.9999999999999993E-3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31.882999999999999</v>
      </c>
      <c r="E15" s="429">
        <v>388.26900000000001</v>
      </c>
      <c r="F15" s="432">
        <v>22.96</v>
      </c>
      <c r="G15" s="439">
        <f t="shared" si="0"/>
        <v>89.146562400000008</v>
      </c>
      <c r="H15" s="440">
        <f t="shared" si="1"/>
        <v>420.15199999999999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76.757999999999996</v>
      </c>
      <c r="E16" s="429">
        <v>3268.261</v>
      </c>
      <c r="F16" s="432">
        <v>9.77</v>
      </c>
      <c r="G16" s="439">
        <f t="shared" si="0"/>
        <v>319.30909969999999</v>
      </c>
      <c r="H16" s="440">
        <f t="shared" si="1"/>
        <v>3345.0189999999998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54.558999999999997</v>
      </c>
      <c r="E17" s="429">
        <v>3340.991</v>
      </c>
      <c r="F17" s="432">
        <v>11.76</v>
      </c>
      <c r="G17" s="439">
        <f t="shared" si="0"/>
        <v>392.9005416</v>
      </c>
      <c r="H17" s="440">
        <f t="shared" si="1"/>
        <v>3395.55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1.2290000000000001</v>
      </c>
      <c r="E18" s="429">
        <v>594.01499999999999</v>
      </c>
      <c r="F18" s="432">
        <v>20.27</v>
      </c>
      <c r="G18" s="439">
        <f t="shared" si="0"/>
        <v>120.4068405</v>
      </c>
      <c r="H18" s="440">
        <f t="shared" si="1"/>
        <v>595.24400000000003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14.706</v>
      </c>
      <c r="E19" s="429">
        <v>2263.9960000000001</v>
      </c>
      <c r="F19" s="432">
        <v>9.73</v>
      </c>
      <c r="G19" s="439">
        <f t="shared" si="0"/>
        <v>220.28681080000001</v>
      </c>
      <c r="H19" s="440">
        <f t="shared" si="1"/>
        <v>2278.7020000000002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12.022</v>
      </c>
      <c r="E20" s="429">
        <v>1007.574</v>
      </c>
      <c r="F20" s="432">
        <v>12.43</v>
      </c>
      <c r="G20" s="439">
        <f t="shared" si="0"/>
        <v>125.24144819999999</v>
      </c>
      <c r="H20" s="440">
        <f t="shared" si="1"/>
        <v>1019.596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1.976</v>
      </c>
      <c r="E21" s="429">
        <v>404.07100000000003</v>
      </c>
      <c r="F21" s="432">
        <v>21.21</v>
      </c>
      <c r="G21" s="439">
        <f t="shared" si="0"/>
        <v>85.703459100000003</v>
      </c>
      <c r="H21" s="440">
        <f t="shared" si="1"/>
        <v>406.04700000000003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1.0089999999999999</v>
      </c>
      <c r="E22" s="429">
        <v>406.42599999999999</v>
      </c>
      <c r="F22" s="432">
        <v>15.78</v>
      </c>
      <c r="G22" s="439">
        <f t="shared" si="0"/>
        <v>64.134022799999997</v>
      </c>
      <c r="H22" s="440">
        <f t="shared" si="1"/>
        <v>407.435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313.99700000000001</v>
      </c>
      <c r="F23" s="432">
        <v>16.45</v>
      </c>
      <c r="G23" s="439">
        <f t="shared" si="0"/>
        <v>51.652506500000001</v>
      </c>
      <c r="H23" s="440">
        <f t="shared" si="1"/>
        <v>313.99700000000001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0.93700000000000006</v>
      </c>
      <c r="E24" s="429">
        <v>334.04</v>
      </c>
      <c r="F24" s="432">
        <v>28.48</v>
      </c>
      <c r="G24" s="439">
        <f t="shared" si="0"/>
        <v>95.134592000000012</v>
      </c>
      <c r="H24" s="440">
        <f t="shared" si="1"/>
        <v>334.97700000000003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362.87599999999998</v>
      </c>
      <c r="F25" s="432">
        <v>27.78</v>
      </c>
      <c r="G25" s="439">
        <f t="shared" si="0"/>
        <v>100.8069528</v>
      </c>
      <c r="H25" s="440">
        <f t="shared" si="1"/>
        <v>362.87599999999998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42.384999999999998</v>
      </c>
      <c r="E26" s="433">
        <v>1418.048</v>
      </c>
      <c r="F26" s="431">
        <v>11.97</v>
      </c>
      <c r="G26" s="329">
        <f t="shared" si="0"/>
        <v>169.74034560000001</v>
      </c>
      <c r="H26" s="337">
        <f t="shared" si="1"/>
        <v>1460.433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80" t="s">
        <v>688</v>
      </c>
      <c r="C29" s="781"/>
      <c r="D29" s="781"/>
      <c r="E29" s="781"/>
      <c r="F29" s="781"/>
      <c r="G29" s="781"/>
      <c r="H29" s="781"/>
    </row>
    <row r="30" spans="1:10" s="24" customFormat="1" x14ac:dyDescent="0.2">
      <c r="B30" s="279"/>
      <c r="C30" s="279" t="s">
        <v>686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487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0" t="s">
        <v>688</v>
      </c>
      <c r="C56" s="781"/>
      <c r="D56" s="781"/>
      <c r="E56" s="781"/>
      <c r="F56" s="781"/>
      <c r="G56" s="781"/>
      <c r="H56" s="781"/>
    </row>
    <row r="57" spans="2:8" s="23" customFormat="1" ht="25.5" x14ac:dyDescent="0.2">
      <c r="B57" s="279"/>
      <c r="C57" s="526" t="s">
        <v>687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487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2" t="s">
        <v>77</v>
      </c>
      <c r="C5" s="168" t="s">
        <v>78</v>
      </c>
      <c r="D5" s="844" t="s">
        <v>79</v>
      </c>
      <c r="E5" s="844"/>
      <c r="F5" s="244" t="s">
        <v>80</v>
      </c>
    </row>
    <row r="6" spans="2:6" ht="30" customHeight="1" x14ac:dyDescent="0.2">
      <c r="B6" s="843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83</v>
      </c>
      <c r="C7" s="214"/>
      <c r="D7" s="214"/>
      <c r="E7" s="214"/>
      <c r="F7" s="214"/>
    </row>
    <row r="8" spans="2:6" ht="15" customHeight="1" x14ac:dyDescent="0.2">
      <c r="B8" s="215" t="s">
        <v>84</v>
      </c>
      <c r="C8" s="43">
        <f>'Section 3 data'!$D$8</f>
        <v>3.2000000000000001E-2</v>
      </c>
      <c r="D8" s="44">
        <f>'Section 3 data'!$E$8</f>
        <v>40.92</v>
      </c>
      <c r="E8" s="198">
        <f>'Section 3 data'!$F$8</f>
        <v>40.33</v>
      </c>
      <c r="F8" s="199">
        <f>SUM(C8,D8)</f>
        <v>40.951999999999998</v>
      </c>
    </row>
    <row r="9" spans="2:6" ht="15" customHeight="1" x14ac:dyDescent="0.2">
      <c r="B9" s="215" t="s">
        <v>85</v>
      </c>
      <c r="C9" s="43">
        <f>'Section 3 data'!$D$9</f>
        <v>46.24</v>
      </c>
      <c r="D9" s="44">
        <f>'Section 3 data'!$E$9</f>
        <v>2320.2159999999999</v>
      </c>
      <c r="E9" s="198">
        <f>'Section 3 data'!$F$9</f>
        <v>14.07</v>
      </c>
      <c r="F9" s="199">
        <f t="shared" ref="F9:F16" si="0">SUM(C9,D9)</f>
        <v>2366.4559999999997</v>
      </c>
    </row>
    <row r="10" spans="2:6" ht="15" customHeight="1" x14ac:dyDescent="0.2">
      <c r="B10" s="215" t="s">
        <v>86</v>
      </c>
      <c r="C10" s="43">
        <f>'Section 3 data'!$D$10</f>
        <v>63.787999999999997</v>
      </c>
      <c r="D10" s="44">
        <f>'Section 3 data'!$E$10</f>
        <v>242.17099999999999</v>
      </c>
      <c r="E10" s="198">
        <f>'Section 3 data'!$F$10</f>
        <v>42.26</v>
      </c>
      <c r="F10" s="199">
        <f t="shared" si="0"/>
        <v>305.959</v>
      </c>
    </row>
    <row r="11" spans="2:6" ht="15" customHeight="1" x14ac:dyDescent="0.2">
      <c r="B11" s="215" t="s">
        <v>87</v>
      </c>
      <c r="C11" s="43">
        <f>'Section 3 data'!$D$11</f>
        <v>58.015999999999998</v>
      </c>
      <c r="D11" s="44">
        <f>'Section 3 data'!$E$11</f>
        <v>758.28099999999995</v>
      </c>
      <c r="E11" s="198">
        <f>'Section 3 data'!$F$11</f>
        <v>18.41</v>
      </c>
      <c r="F11" s="199">
        <f t="shared" si="0"/>
        <v>816.29699999999991</v>
      </c>
    </row>
    <row r="12" spans="2:6" ht="15" customHeight="1" x14ac:dyDescent="0.2">
      <c r="B12" s="215" t="s">
        <v>88</v>
      </c>
      <c r="C12" s="43">
        <f>'Section 3 data'!$D$12</f>
        <v>15.005000000000001</v>
      </c>
      <c r="D12" s="44">
        <f>'Section 3 data'!$E$12</f>
        <v>894.21600000000001</v>
      </c>
      <c r="E12" s="198">
        <f>'Section 3 data'!$F$12</f>
        <v>18.600000000000001</v>
      </c>
      <c r="F12" s="199">
        <f t="shared" si="0"/>
        <v>909.221</v>
      </c>
    </row>
    <row r="13" spans="2:6" ht="15" customHeight="1" x14ac:dyDescent="0.2">
      <c r="B13" s="215" t="s">
        <v>89</v>
      </c>
      <c r="C13" s="43">
        <f>'Section 3 data'!$D$13</f>
        <v>32.518999999999998</v>
      </c>
      <c r="D13" s="44">
        <f>'Section 3 data'!$E$13</f>
        <v>184.49299999999999</v>
      </c>
      <c r="E13" s="198">
        <f>'Section 3 data'!$F$13</f>
        <v>32.54</v>
      </c>
      <c r="F13" s="199">
        <f t="shared" si="0"/>
        <v>217.012</v>
      </c>
    </row>
    <row r="14" spans="2:6" ht="15" customHeight="1" x14ac:dyDescent="0.2">
      <c r="B14" s="215" t="s">
        <v>90</v>
      </c>
      <c r="C14" s="43">
        <f>'Section 3 data'!$D$14</f>
        <v>1.2999999999999999E-2</v>
      </c>
      <c r="D14" s="44">
        <f>'Section 3 data'!$E$14</f>
        <v>0</v>
      </c>
      <c r="E14" s="198">
        <f>'Section 3 data'!$F$14</f>
        <v>0</v>
      </c>
      <c r="F14" s="199">
        <f t="shared" si="0"/>
        <v>1.2999999999999999E-2</v>
      </c>
    </row>
    <row r="15" spans="2:6" ht="15" customHeight="1" x14ac:dyDescent="0.2">
      <c r="B15" s="215" t="s">
        <v>91</v>
      </c>
      <c r="C15" s="43">
        <f>'Section 3 data'!$D$15</f>
        <v>57.853999999999999</v>
      </c>
      <c r="D15" s="44">
        <f>'Section 3 data'!$E$15</f>
        <v>691.04899999999998</v>
      </c>
      <c r="E15" s="198">
        <f>'Section 3 data'!$F$15</f>
        <v>23.09</v>
      </c>
      <c r="F15" s="199">
        <f t="shared" si="0"/>
        <v>748.90300000000002</v>
      </c>
    </row>
    <row r="16" spans="2:6" ht="15" customHeight="1" x14ac:dyDescent="0.2">
      <c r="B16" s="219" t="s">
        <v>92</v>
      </c>
      <c r="C16" s="200">
        <f>'Section 3 data'!$D$6</f>
        <v>273.46699999999998</v>
      </c>
      <c r="D16" s="201">
        <f>'Section 3 data'!$E$6</f>
        <v>5134.9880000000003</v>
      </c>
      <c r="E16" s="202">
        <f>'Section 3 data'!$F$6</f>
        <v>7</v>
      </c>
      <c r="F16" s="203">
        <f t="shared" si="0"/>
        <v>5408.4549999999999</v>
      </c>
    </row>
    <row r="17" spans="2:6" ht="15" customHeight="1" x14ac:dyDescent="0.2">
      <c r="B17" s="213" t="s">
        <v>93</v>
      </c>
      <c r="C17" s="197"/>
      <c r="D17" s="197"/>
      <c r="E17" s="704"/>
      <c r="F17" s="197"/>
    </row>
    <row r="18" spans="2:6" ht="15" customHeight="1" x14ac:dyDescent="0.2">
      <c r="B18" s="215" t="s">
        <v>94</v>
      </c>
      <c r="C18" s="43">
        <f>'Section 3 data'!$D$16</f>
        <v>83.831000000000003</v>
      </c>
      <c r="D18" s="44">
        <f>'Section 3 data'!$E$16</f>
        <v>3949.58</v>
      </c>
      <c r="E18" s="198">
        <f>'Section 3 data'!$F$16</f>
        <v>10.29</v>
      </c>
      <c r="F18" s="199">
        <f t="shared" ref="F18:F29" si="1">SUM(C18,D18)</f>
        <v>4033.4110000000001</v>
      </c>
    </row>
    <row r="19" spans="2:6" ht="15" customHeight="1" x14ac:dyDescent="0.2">
      <c r="B19" s="215" t="s">
        <v>95</v>
      </c>
      <c r="C19" s="43">
        <f>'Section 3 data'!$D$17</f>
        <v>56.424999999999997</v>
      </c>
      <c r="D19" s="44">
        <f>'Section 3 data'!$E$17</f>
        <v>4006.9430000000002</v>
      </c>
      <c r="E19" s="198">
        <f>'Section 3 data'!$F$17</f>
        <v>12.17</v>
      </c>
      <c r="F19" s="199">
        <f t="shared" si="1"/>
        <v>4063.3680000000004</v>
      </c>
    </row>
    <row r="20" spans="2:6" ht="15" customHeight="1" x14ac:dyDescent="0.2">
      <c r="B20" s="215" t="s">
        <v>96</v>
      </c>
      <c r="C20" s="43">
        <f>'Section 3 data'!$D$18</f>
        <v>1.3340000000000001</v>
      </c>
      <c r="D20" s="44">
        <f>'Section 3 data'!$E$18</f>
        <v>714.95</v>
      </c>
      <c r="E20" s="198">
        <f>'Section 3 data'!$F$18</f>
        <v>20.97</v>
      </c>
      <c r="F20" s="199">
        <f t="shared" si="1"/>
        <v>716.28399999999999</v>
      </c>
    </row>
    <row r="21" spans="2:6" ht="15" customHeight="1" x14ac:dyDescent="0.2">
      <c r="B21" s="215" t="s">
        <v>97</v>
      </c>
      <c r="C21" s="43">
        <f>'Section 3 data'!$D$19</f>
        <v>15.721</v>
      </c>
      <c r="D21" s="44">
        <f>'Section 3 data'!$E$19</f>
        <v>2782.7249999999999</v>
      </c>
      <c r="E21" s="198">
        <f>'Section 3 data'!$F$19</f>
        <v>10.01</v>
      </c>
      <c r="F21" s="199">
        <f t="shared" si="1"/>
        <v>2798.4459999999999</v>
      </c>
    </row>
    <row r="22" spans="2:6" ht="15" customHeight="1" x14ac:dyDescent="0.2">
      <c r="B22" s="215" t="s">
        <v>98</v>
      </c>
      <c r="C22" s="43">
        <f>'Section 3 data'!$D$20</f>
        <v>12.225</v>
      </c>
      <c r="D22" s="44">
        <f>'Section 3 data'!$E$20</f>
        <v>1104.857</v>
      </c>
      <c r="E22" s="198">
        <f>'Section 3 data'!$F$20</f>
        <v>12.92</v>
      </c>
      <c r="F22" s="199">
        <f t="shared" si="1"/>
        <v>1117.0819999999999</v>
      </c>
    </row>
    <row r="23" spans="2:6" ht="15" customHeight="1" x14ac:dyDescent="0.2">
      <c r="B23" s="215" t="s">
        <v>99</v>
      </c>
      <c r="C23" s="43">
        <f>'Section 3 data'!$D$21</f>
        <v>1.897</v>
      </c>
      <c r="D23" s="44">
        <f>'Section 3 data'!$E$21</f>
        <v>534.71</v>
      </c>
      <c r="E23" s="198">
        <f>'Section 3 data'!$F$21</f>
        <v>21.51</v>
      </c>
      <c r="F23" s="199">
        <f t="shared" si="1"/>
        <v>536.60700000000008</v>
      </c>
    </row>
    <row r="24" spans="2:6" ht="15" customHeight="1" x14ac:dyDescent="0.2">
      <c r="B24" s="215" t="s">
        <v>100</v>
      </c>
      <c r="C24" s="43">
        <f>'Section 3 data'!$D$22</f>
        <v>1.0029999999999999</v>
      </c>
      <c r="D24" s="44">
        <f>'Section 3 data'!$E$22</f>
        <v>414.928</v>
      </c>
      <c r="E24" s="198">
        <f>'Section 3 data'!$F$22</f>
        <v>17.350000000000001</v>
      </c>
      <c r="F24" s="199">
        <f t="shared" si="1"/>
        <v>415.93099999999998</v>
      </c>
    </row>
    <row r="25" spans="2:6" ht="15" customHeight="1" x14ac:dyDescent="0.2">
      <c r="B25" s="215" t="s">
        <v>101</v>
      </c>
      <c r="C25" s="43">
        <f>'Section 3 data'!$D$23</f>
        <v>0</v>
      </c>
      <c r="D25" s="44">
        <f>'Section 3 data'!$E$23</f>
        <v>259.99700000000001</v>
      </c>
      <c r="E25" s="198">
        <f>'Section 3 data'!$F$23</f>
        <v>17.45</v>
      </c>
      <c r="F25" s="199">
        <f t="shared" si="1"/>
        <v>259.99700000000001</v>
      </c>
    </row>
    <row r="26" spans="2:6" ht="15" customHeight="1" x14ac:dyDescent="0.2">
      <c r="B26" s="215" t="s">
        <v>102</v>
      </c>
      <c r="C26" s="43">
        <f>'Section 3 data'!$D$24</f>
        <v>1.141</v>
      </c>
      <c r="D26" s="44">
        <f>'Section 3 data'!$E$24</f>
        <v>448.03899999999999</v>
      </c>
      <c r="E26" s="198">
        <f>'Section 3 data'!$F$24</f>
        <v>28.74</v>
      </c>
      <c r="F26" s="199">
        <f t="shared" si="1"/>
        <v>449.18</v>
      </c>
    </row>
    <row r="27" spans="2:6" ht="15" customHeight="1" x14ac:dyDescent="0.2">
      <c r="B27" s="215" t="s">
        <v>103</v>
      </c>
      <c r="C27" s="43">
        <f>'Section 3 data'!$D$25</f>
        <v>0</v>
      </c>
      <c r="D27" s="44">
        <f>'Section 3 data'!$E$25</f>
        <v>354.57799999999997</v>
      </c>
      <c r="E27" s="198">
        <f>'Section 3 data'!$F$25</f>
        <v>28.7</v>
      </c>
      <c r="F27" s="199">
        <f t="shared" si="1"/>
        <v>354.57799999999997</v>
      </c>
    </row>
    <row r="28" spans="2:6" ht="15" customHeight="1" x14ac:dyDescent="0.2">
      <c r="B28" s="215" t="s">
        <v>104</v>
      </c>
      <c r="C28" s="43">
        <f>'Section 3 data'!$D$26</f>
        <v>46.241999999999997</v>
      </c>
      <c r="D28" s="44">
        <f>'Section 3 data'!$E$26</f>
        <v>1811.319</v>
      </c>
      <c r="E28" s="198">
        <f>'Section 3 data'!$F$26</f>
        <v>15.18</v>
      </c>
      <c r="F28" s="199">
        <f t="shared" si="1"/>
        <v>1857.5609999999999</v>
      </c>
    </row>
    <row r="29" spans="2:6" ht="15" customHeight="1" x14ac:dyDescent="0.2">
      <c r="B29" s="219" t="s">
        <v>105</v>
      </c>
      <c r="C29" s="200">
        <f>'Section 3 data'!$D$7</f>
        <v>219.81800000000001</v>
      </c>
      <c r="D29" s="201">
        <f>'Section 3 data'!$E$7</f>
        <v>16471.534</v>
      </c>
      <c r="E29" s="202">
        <f>'Section 3 data'!$F$7</f>
        <v>3.95</v>
      </c>
      <c r="F29" s="203">
        <f t="shared" si="1"/>
        <v>16691.351999999999</v>
      </c>
    </row>
    <row r="30" spans="2:6" ht="15" customHeight="1" x14ac:dyDescent="0.2">
      <c r="B30" s="213" t="s">
        <v>106</v>
      </c>
      <c r="C30" s="204"/>
      <c r="D30" s="204"/>
      <c r="E30" s="5"/>
      <c r="F30" s="204"/>
    </row>
    <row r="31" spans="2:6" ht="15" customHeight="1" x14ac:dyDescent="0.2">
      <c r="B31" s="219" t="s">
        <v>106</v>
      </c>
      <c r="C31" s="200">
        <f>'Section 3 data'!$D$5</f>
        <v>493.28500000000003</v>
      </c>
      <c r="D31" s="201">
        <f>'Section 3 data'!$E$5</f>
        <v>21561.99</v>
      </c>
      <c r="E31" s="202">
        <f>'Section 3 data'!$F$5</f>
        <v>3.33</v>
      </c>
      <c r="F31" s="203">
        <f>SUM(C31,D31)</f>
        <v>22055.275000000001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2" t="s">
        <v>267</v>
      </c>
      <c r="C5" s="168" t="s">
        <v>78</v>
      </c>
      <c r="D5" s="844" t="s">
        <v>79</v>
      </c>
      <c r="E5" s="844"/>
      <c r="F5" s="244" t="s">
        <v>80</v>
      </c>
    </row>
    <row r="6" spans="2:6" ht="30" customHeight="1" x14ac:dyDescent="0.2">
      <c r="B6" s="843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43">
        <f>'Section 3 data'!$D$31</f>
        <v>2.3E-2</v>
      </c>
      <c r="D8" s="44">
        <f>'Section 3 data'!$E$31</f>
        <v>0.182</v>
      </c>
      <c r="E8" s="198">
        <f>'Section 3 data'!$F$31</f>
        <v>73.19</v>
      </c>
      <c r="F8" s="199">
        <f>SUM(C8,D8)</f>
        <v>0.20499999999999999</v>
      </c>
    </row>
    <row r="9" spans="2:6" ht="15" customHeight="1" x14ac:dyDescent="0.2">
      <c r="B9" s="218" t="s">
        <v>360</v>
      </c>
      <c r="C9" s="43">
        <f>'Section 3 data'!$D$32</f>
        <v>6.407</v>
      </c>
      <c r="D9" s="242">
        <f>'Section 3 data'!$E$32</f>
        <v>18.486000000000001</v>
      </c>
      <c r="E9" s="198">
        <f>'Section 3 data'!$F$32</f>
        <v>60.46</v>
      </c>
      <c r="F9" s="199">
        <f t="shared" ref="F9:F15" si="0">SUM(C9,D9)</f>
        <v>24.893000000000001</v>
      </c>
    </row>
    <row r="10" spans="2:6" ht="15" customHeight="1" x14ac:dyDescent="0.2">
      <c r="B10" s="215" t="s">
        <v>361</v>
      </c>
      <c r="C10" s="43">
        <f>'Section 3 data'!$D$33</f>
        <v>17.134</v>
      </c>
      <c r="D10" s="44">
        <f>'Section 3 data'!$E$33</f>
        <v>898.74800000000005</v>
      </c>
      <c r="E10" s="198">
        <f>'Section 3 data'!$F$33</f>
        <v>18.813644227535072</v>
      </c>
      <c r="F10" s="199">
        <f t="shared" si="0"/>
        <v>915.88200000000006</v>
      </c>
    </row>
    <row r="11" spans="2:6" ht="15" customHeight="1" x14ac:dyDescent="0.2">
      <c r="B11" s="215" t="s">
        <v>362</v>
      </c>
      <c r="C11" s="43">
        <f>'Section 3 data'!$D$34</f>
        <v>204.91300000000001</v>
      </c>
      <c r="D11" s="44">
        <f>'Section 3 data'!$E$34</f>
        <v>2978.913</v>
      </c>
      <c r="E11" s="243">
        <f>'Section 3 data'!$F$34</f>
        <v>11.655434608757776</v>
      </c>
      <c r="F11" s="199">
        <f t="shared" si="0"/>
        <v>3183.826</v>
      </c>
    </row>
    <row r="12" spans="2:6" ht="15" customHeight="1" x14ac:dyDescent="0.2">
      <c r="B12" s="215" t="s">
        <v>363</v>
      </c>
      <c r="C12" s="43">
        <f>'Section 3 data'!$D$35</f>
        <v>21.552</v>
      </c>
      <c r="D12" s="44">
        <f>'Section 3 data'!$E$35</f>
        <v>890.26800000000003</v>
      </c>
      <c r="E12" s="243">
        <f>'Section 3 data'!$F$35</f>
        <v>25.27</v>
      </c>
      <c r="F12" s="199">
        <f t="shared" si="0"/>
        <v>911.82</v>
      </c>
    </row>
    <row r="13" spans="2:6" ht="15" customHeight="1" x14ac:dyDescent="0.2">
      <c r="B13" s="215" t="s">
        <v>364</v>
      </c>
      <c r="C13" s="43">
        <f>'Section 3 data'!$D$36</f>
        <v>20.977</v>
      </c>
      <c r="D13" s="44">
        <f>'Section 3 data'!$E$36</f>
        <v>318.54500000000002</v>
      </c>
      <c r="E13" s="198">
        <f>'Section 3 data'!$F$36</f>
        <v>48.12</v>
      </c>
      <c r="F13" s="199">
        <f t="shared" si="0"/>
        <v>339.52199999999999</v>
      </c>
    </row>
    <row r="14" spans="2:6" ht="15" customHeight="1" x14ac:dyDescent="0.2">
      <c r="B14" s="215" t="s">
        <v>365</v>
      </c>
      <c r="C14" s="43">
        <f>'Section 3 data'!$D$37</f>
        <v>2.4609999999999999</v>
      </c>
      <c r="D14" s="44">
        <f>'Section 3 data'!$E$37</f>
        <v>29.847000000000001</v>
      </c>
      <c r="E14" s="198">
        <f>'Section 3 data'!$F$37</f>
        <v>43.448201166593051</v>
      </c>
      <c r="F14" s="199">
        <f t="shared" si="0"/>
        <v>32.308</v>
      </c>
    </row>
    <row r="15" spans="2:6" ht="15" customHeight="1" x14ac:dyDescent="0.2">
      <c r="B15" s="219" t="s">
        <v>80</v>
      </c>
      <c r="C15" s="66">
        <f>'Section 3 data'!$D$6</f>
        <v>273.46699999999998</v>
      </c>
      <c r="D15" s="66">
        <f>'Section 3 data'!$E$6</f>
        <v>5134.9880000000003</v>
      </c>
      <c r="E15" s="202">
        <f>'Section 3 data'!$F$6</f>
        <v>7</v>
      </c>
      <c r="F15" s="231">
        <f t="shared" si="0"/>
        <v>5408.4549999999999</v>
      </c>
    </row>
    <row r="16" spans="2:6" ht="15" customHeight="1" x14ac:dyDescent="0.2">
      <c r="B16" s="213" t="s">
        <v>105</v>
      </c>
      <c r="C16" s="237"/>
      <c r="D16" s="237"/>
      <c r="E16" s="237"/>
      <c r="F16" s="237"/>
    </row>
    <row r="17" spans="2:6" ht="15" customHeight="1" x14ac:dyDescent="0.2">
      <c r="B17" s="215" t="s">
        <v>359</v>
      </c>
      <c r="C17" s="43">
        <f>'Section 3 data'!D39</f>
        <v>0</v>
      </c>
      <c r="D17" s="43">
        <f>'Section 3 data'!E39</f>
        <v>15.685</v>
      </c>
      <c r="E17" s="198">
        <f>'Section 3 data'!F39</f>
        <v>42.85</v>
      </c>
      <c r="F17" s="199">
        <f>C17+D17</f>
        <v>15.685</v>
      </c>
    </row>
    <row r="18" spans="2:6" ht="15" customHeight="1" x14ac:dyDescent="0.2">
      <c r="B18" s="218" t="s">
        <v>360</v>
      </c>
      <c r="C18" s="43">
        <f>'Section 3 data'!D40</f>
        <v>0.79400000000000004</v>
      </c>
      <c r="D18" s="242">
        <f>'Section 3 data'!E40</f>
        <v>403.613</v>
      </c>
      <c r="E18" s="198">
        <f>'Section 3 data'!F40</f>
        <v>14.19</v>
      </c>
      <c r="F18" s="199">
        <f t="shared" ref="F18:F24" si="1">C18+D18</f>
        <v>404.40699999999998</v>
      </c>
    </row>
    <row r="19" spans="2:6" ht="15" customHeight="1" x14ac:dyDescent="0.2">
      <c r="B19" s="215" t="s">
        <v>361</v>
      </c>
      <c r="C19" s="43">
        <f>'Section 3 data'!D41</f>
        <v>5.4509999999999996</v>
      </c>
      <c r="D19" s="44">
        <f>'Section 3 data'!E41</f>
        <v>2894.002</v>
      </c>
      <c r="E19" s="198">
        <f>'Section 3 data'!F41</f>
        <v>7.7261257411156858</v>
      </c>
      <c r="F19" s="199">
        <f t="shared" si="1"/>
        <v>2899.453</v>
      </c>
    </row>
    <row r="20" spans="2:6" ht="15" customHeight="1" x14ac:dyDescent="0.2">
      <c r="B20" s="215" t="s">
        <v>362</v>
      </c>
      <c r="C20" s="43">
        <f>'Section 3 data'!D42</f>
        <v>65.346999999999994</v>
      </c>
      <c r="D20" s="44">
        <f>'Section 3 data'!E42</f>
        <v>3164.973</v>
      </c>
      <c r="E20" s="243">
        <f>'Section 3 data'!F42</f>
        <v>10.374035590702702</v>
      </c>
      <c r="F20" s="199">
        <f t="shared" si="1"/>
        <v>3230.32</v>
      </c>
    </row>
    <row r="21" spans="2:6" ht="15" customHeight="1" x14ac:dyDescent="0.2">
      <c r="B21" s="215" t="s">
        <v>363</v>
      </c>
      <c r="C21" s="43">
        <f>'Section 3 data'!D43</f>
        <v>43.643999999999998</v>
      </c>
      <c r="D21" s="44">
        <f>'Section 3 data'!E43</f>
        <v>3712.4180000000001</v>
      </c>
      <c r="E21" s="243">
        <f>'Section 3 data'!F43</f>
        <v>12.05</v>
      </c>
      <c r="F21" s="199">
        <f t="shared" si="1"/>
        <v>3756.0619999999999</v>
      </c>
    </row>
    <row r="22" spans="2:6" ht="15" customHeight="1" x14ac:dyDescent="0.2">
      <c r="B22" s="215" t="s">
        <v>364</v>
      </c>
      <c r="C22" s="43">
        <f>'Section 3 data'!D44</f>
        <v>37.155999999999999</v>
      </c>
      <c r="D22" s="44">
        <f>'Section 3 data'!E44</f>
        <v>3810.163</v>
      </c>
      <c r="E22" s="243">
        <f>'Section 3 data'!F44</f>
        <v>10.19</v>
      </c>
      <c r="F22" s="199">
        <f t="shared" si="1"/>
        <v>3847.319</v>
      </c>
    </row>
    <row r="23" spans="2:6" ht="15" customHeight="1" x14ac:dyDescent="0.2">
      <c r="B23" s="215" t="s">
        <v>365</v>
      </c>
      <c r="C23" s="43">
        <f>'Section 3 data'!D45</f>
        <v>67.424999999999997</v>
      </c>
      <c r="D23" s="44">
        <f>'Section 3 data'!E45</f>
        <v>2470.6790000000001</v>
      </c>
      <c r="E23" s="198">
        <f>'Section 3 data'!F45</f>
        <v>16.959651409984609</v>
      </c>
      <c r="F23" s="199">
        <f t="shared" si="1"/>
        <v>2538.1040000000003</v>
      </c>
    </row>
    <row r="24" spans="2:6" ht="15" customHeight="1" x14ac:dyDescent="0.2">
      <c r="B24" s="219" t="s">
        <v>80</v>
      </c>
      <c r="C24" s="66">
        <f>'Section 3 data'!$D$7</f>
        <v>219.81800000000001</v>
      </c>
      <c r="D24" s="66">
        <f>'Section 3 data'!$E$7</f>
        <v>16471.534</v>
      </c>
      <c r="E24" s="202">
        <f>'Section 3 data'!$F$7</f>
        <v>3.95</v>
      </c>
      <c r="F24" s="231">
        <f t="shared" si="1"/>
        <v>16691.351999999999</v>
      </c>
    </row>
    <row r="25" spans="2:6" ht="15" customHeight="1" x14ac:dyDescent="0.2">
      <c r="B25" s="213" t="s">
        <v>106</v>
      </c>
      <c r="C25" s="237"/>
      <c r="D25" s="237"/>
      <c r="E25" s="237"/>
      <c r="F25" s="237"/>
    </row>
    <row r="26" spans="2:6" ht="15" customHeight="1" x14ac:dyDescent="0.2">
      <c r="B26" s="215" t="s">
        <v>359</v>
      </c>
      <c r="C26" s="43">
        <f>'Section 3 data'!$D$47</f>
        <v>2.3E-2</v>
      </c>
      <c r="D26" s="44">
        <f>'Section 3 data'!$E$47</f>
        <v>15.897</v>
      </c>
      <c r="E26" s="198">
        <f>'Section 3 data'!$F$47</f>
        <v>42.31</v>
      </c>
      <c r="F26" s="199">
        <f t="shared" ref="F26:F33" si="2">SUM(C26,D26)</f>
        <v>15.92</v>
      </c>
    </row>
    <row r="27" spans="2:6" ht="15" customHeight="1" x14ac:dyDescent="0.2">
      <c r="B27" s="218" t="s">
        <v>360</v>
      </c>
      <c r="C27" s="43">
        <f>'Section 3 data'!$D$48</f>
        <v>7.2009999999999996</v>
      </c>
      <c r="D27" s="242">
        <f>'Section 3 data'!$E$48</f>
        <v>422.45</v>
      </c>
      <c r="E27" s="198">
        <f>'Section 3 data'!$F$48</f>
        <v>13.49</v>
      </c>
      <c r="F27" s="199">
        <f t="shared" si="2"/>
        <v>429.65100000000001</v>
      </c>
    </row>
    <row r="28" spans="2:6" ht="15" customHeight="1" x14ac:dyDescent="0.2">
      <c r="B28" s="215" t="s">
        <v>361</v>
      </c>
      <c r="C28" s="43">
        <f>'Section 3 data'!$D$49</f>
        <v>22.585000000000001</v>
      </c>
      <c r="D28" s="44">
        <f>'Section 3 data'!$E$49</f>
        <v>3766.3159999999998</v>
      </c>
      <c r="E28" s="198">
        <f>'Section 3 data'!$F$49</f>
        <v>7.5283335372400453</v>
      </c>
      <c r="F28" s="199">
        <f t="shared" si="2"/>
        <v>3788.9009999999998</v>
      </c>
    </row>
    <row r="29" spans="2:6" ht="15" customHeight="1" x14ac:dyDescent="0.2">
      <c r="B29" s="215" t="s">
        <v>362</v>
      </c>
      <c r="C29" s="43">
        <f>'Section 3 data'!$D$50</f>
        <v>270.26100000000002</v>
      </c>
      <c r="D29" s="44">
        <f>'Section 3 data'!$E$50</f>
        <v>6122.3159999999998</v>
      </c>
      <c r="E29" s="243">
        <f>'Section 3 data'!$F$50</f>
        <v>7.8703428553448056</v>
      </c>
      <c r="F29" s="199">
        <f t="shared" si="2"/>
        <v>6392.5770000000002</v>
      </c>
    </row>
    <row r="30" spans="2:6" ht="15" customHeight="1" x14ac:dyDescent="0.2">
      <c r="B30" s="215" t="s">
        <v>363</v>
      </c>
      <c r="C30" s="43">
        <f>'Section 3 data'!$D$51</f>
        <v>65.195999999999998</v>
      </c>
      <c r="D30" s="44">
        <f>'Section 3 data'!$E$51</f>
        <v>4603.125</v>
      </c>
      <c r="E30" s="243">
        <f>'Section 3 data'!$F$51</f>
        <v>10.9</v>
      </c>
      <c r="F30" s="199">
        <f t="shared" si="2"/>
        <v>4668.3209999999999</v>
      </c>
    </row>
    <row r="31" spans="2:6" ht="15" customHeight="1" x14ac:dyDescent="0.2">
      <c r="B31" s="215" t="s">
        <v>364</v>
      </c>
      <c r="C31" s="43">
        <f>'Section 3 data'!$D$52</f>
        <v>58.133000000000003</v>
      </c>
      <c r="D31" s="44">
        <f>'Section 3 data'!$E$52</f>
        <v>4120.33</v>
      </c>
      <c r="E31" s="243">
        <f>'Section 3 data'!$F$52</f>
        <v>10.01</v>
      </c>
      <c r="F31" s="199">
        <f t="shared" si="2"/>
        <v>4178.4629999999997</v>
      </c>
    </row>
    <row r="32" spans="2:6" ht="15" customHeight="1" x14ac:dyDescent="0.2">
      <c r="B32" s="215" t="s">
        <v>365</v>
      </c>
      <c r="C32" s="43">
        <f>'Section 3 data'!$D$53</f>
        <v>69.887</v>
      </c>
      <c r="D32" s="44">
        <f>'Section 3 data'!$E$53</f>
        <v>2511.556</v>
      </c>
      <c r="E32" s="198">
        <f>'Section 3 data'!$F$53</f>
        <v>16.716830902794594</v>
      </c>
      <c r="F32" s="199">
        <f t="shared" si="2"/>
        <v>2581.4430000000002</v>
      </c>
    </row>
    <row r="33" spans="2:6" ht="15" customHeight="1" x14ac:dyDescent="0.2">
      <c r="B33" s="221" t="s">
        <v>80</v>
      </c>
      <c r="C33" s="233">
        <f>'Section 3 data'!$D$5</f>
        <v>493.28500000000003</v>
      </c>
      <c r="D33" s="233">
        <f>'Section 3 data'!$E$5</f>
        <v>21561.99</v>
      </c>
      <c r="E33" s="206">
        <f>'Section 3 data'!$F$5</f>
        <v>3.33</v>
      </c>
      <c r="F33" s="235">
        <f t="shared" si="2"/>
        <v>22055.275000000001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2" t="s">
        <v>269</v>
      </c>
      <c r="C5" s="168" t="s">
        <v>78</v>
      </c>
      <c r="D5" s="844" t="s">
        <v>79</v>
      </c>
      <c r="E5" s="844"/>
      <c r="F5" s="244" t="s">
        <v>80</v>
      </c>
    </row>
    <row r="6" spans="2:6" ht="30" customHeight="1" x14ac:dyDescent="0.2">
      <c r="B6" s="843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366</v>
      </c>
      <c r="C8" s="43">
        <f>'Section 3 data'!$D$58</f>
        <v>4.0000000000000001E-3</v>
      </c>
      <c r="D8" s="44">
        <f>'Section 3 data'!$E$58</f>
        <v>0.254</v>
      </c>
      <c r="E8" s="198">
        <f>'Section 3 data'!$F$58</f>
        <v>60.67</v>
      </c>
      <c r="F8" s="199">
        <f>SUM(C8,D8)</f>
        <v>0.25800000000000001</v>
      </c>
    </row>
    <row r="9" spans="2:6" ht="15" customHeight="1" x14ac:dyDescent="0.2">
      <c r="B9" s="227" t="s">
        <v>367</v>
      </c>
      <c r="C9" s="43">
        <f>'Section 3 data'!$D$59</f>
        <v>0.81499999999999995</v>
      </c>
      <c r="D9" s="44">
        <f>'Section 3 data'!$E$59</f>
        <v>24.251000000000001</v>
      </c>
      <c r="E9" s="198">
        <f>'Section 3 data'!$F$59</f>
        <v>41.54</v>
      </c>
      <c r="F9" s="199">
        <f t="shared" ref="F9:F17" si="0">SUM(C9,D9)</f>
        <v>25.066000000000003</v>
      </c>
    </row>
    <row r="10" spans="2:6" ht="15" customHeight="1" x14ac:dyDescent="0.2">
      <c r="B10" s="228" t="s">
        <v>368</v>
      </c>
      <c r="C10" s="43">
        <f>'Section 3 data'!$D$60</f>
        <v>13.045999999999999</v>
      </c>
      <c r="D10" s="44">
        <f>'Section 3 data'!$E$60</f>
        <v>57.573999999999998</v>
      </c>
      <c r="E10" s="198">
        <f>'Section 3 data'!$F$60</f>
        <v>27.81</v>
      </c>
      <c r="F10" s="199">
        <f t="shared" si="0"/>
        <v>70.62</v>
      </c>
    </row>
    <row r="11" spans="2:6" ht="15" customHeight="1" x14ac:dyDescent="0.2">
      <c r="B11" s="226" t="s">
        <v>369</v>
      </c>
      <c r="C11" s="43">
        <f>'Section 3 data'!$D$61</f>
        <v>4.5179999999999998</v>
      </c>
      <c r="D11" s="44">
        <f>'Section 3 data'!$E$61</f>
        <v>198.84</v>
      </c>
      <c r="E11" s="198">
        <f>'Section 3 data'!$F$61</f>
        <v>27.87</v>
      </c>
      <c r="F11" s="199">
        <f t="shared" si="0"/>
        <v>203.358</v>
      </c>
    </row>
    <row r="12" spans="2:6" ht="15" customHeight="1" x14ac:dyDescent="0.2">
      <c r="B12" s="226" t="s">
        <v>370</v>
      </c>
      <c r="C12" s="43">
        <f>'Section 3 data'!$D$62</f>
        <v>68.149000000000001</v>
      </c>
      <c r="D12" s="44">
        <f>'Section 3 data'!$E$62</f>
        <v>1448.0050000000001</v>
      </c>
      <c r="E12" s="198">
        <f>'Section 3 data'!$F$62</f>
        <v>16.809999999999999</v>
      </c>
      <c r="F12" s="199">
        <f t="shared" si="0"/>
        <v>1516.154</v>
      </c>
    </row>
    <row r="13" spans="2:6" ht="15" customHeight="1" x14ac:dyDescent="0.2">
      <c r="B13" s="226" t="s">
        <v>371</v>
      </c>
      <c r="C13" s="43">
        <f>'Section 3 data'!$D$63</f>
        <v>134.27000000000001</v>
      </c>
      <c r="D13" s="44">
        <f>'Section 3 data'!$E$63</f>
        <v>1541.2719999999999</v>
      </c>
      <c r="E13" s="198">
        <f>'Section 3 data'!$F$63</f>
        <v>14.13</v>
      </c>
      <c r="F13" s="199">
        <f t="shared" si="0"/>
        <v>1675.5419999999999</v>
      </c>
    </row>
    <row r="14" spans="2:6" ht="15" customHeight="1" x14ac:dyDescent="0.2">
      <c r="B14" s="226" t="s">
        <v>372</v>
      </c>
      <c r="C14" s="43">
        <f>'Section 3 data'!$D$64</f>
        <v>48.497</v>
      </c>
      <c r="D14" s="44">
        <f>'Section 3 data'!$E$64</f>
        <v>1552.7619999999999</v>
      </c>
      <c r="E14" s="198">
        <f>'Section 3 data'!$F$64</f>
        <v>17.88</v>
      </c>
      <c r="F14" s="199">
        <f t="shared" si="0"/>
        <v>1601.259</v>
      </c>
    </row>
    <row r="15" spans="2:6" ht="15" customHeight="1" x14ac:dyDescent="0.2">
      <c r="B15" s="226" t="s">
        <v>373</v>
      </c>
      <c r="C15" s="43">
        <f>'Section 3 data'!$D$65</f>
        <v>4.157</v>
      </c>
      <c r="D15" s="44">
        <f>'Section 3 data'!$E$65</f>
        <v>115.75</v>
      </c>
      <c r="E15" s="198">
        <f>'Section 3 data'!$F$65</f>
        <v>41.06</v>
      </c>
      <c r="F15" s="199">
        <f t="shared" si="0"/>
        <v>119.907</v>
      </c>
    </row>
    <row r="16" spans="2:6" ht="15" customHeight="1" x14ac:dyDescent="0.2">
      <c r="B16" s="226" t="s">
        <v>374</v>
      </c>
      <c r="C16" s="43">
        <f>'Section 3 data'!$D$66</f>
        <v>1.2E-2</v>
      </c>
      <c r="D16" s="44">
        <f>'Section 3 data'!$E$66</f>
        <v>196.28100000000001</v>
      </c>
      <c r="E16" s="198">
        <f>'Section 3 data'!$F$66</f>
        <v>45.42</v>
      </c>
      <c r="F16" s="199">
        <f t="shared" si="0"/>
        <v>196.29300000000001</v>
      </c>
    </row>
    <row r="17" spans="2:6" ht="15" customHeight="1" x14ac:dyDescent="0.2">
      <c r="B17" s="229" t="s">
        <v>80</v>
      </c>
      <c r="C17" s="66">
        <f>'Section 3 data'!$D$6</f>
        <v>273.46699999999998</v>
      </c>
      <c r="D17" s="66">
        <f>'Section 3 data'!$E$6</f>
        <v>5134.9880000000003</v>
      </c>
      <c r="E17" s="230">
        <f>'Section 3 data'!$F$6</f>
        <v>7</v>
      </c>
      <c r="F17" s="231">
        <f t="shared" si="0"/>
        <v>5408.4549999999999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366</v>
      </c>
      <c r="C19" s="43">
        <f>'Section 3 data'!$D$68</f>
        <v>0.51</v>
      </c>
      <c r="D19" s="44">
        <f>'Section 3 data'!$E$68</f>
        <v>49.817999999999998</v>
      </c>
      <c r="E19" s="198">
        <f>'Section 3 data'!$F$68</f>
        <v>24.41</v>
      </c>
      <c r="F19" s="199">
        <f t="shared" ref="F19:F28" si="1">SUM(C19,D19)</f>
        <v>50.327999999999996</v>
      </c>
    </row>
    <row r="20" spans="2:6" ht="15" customHeight="1" x14ac:dyDescent="0.2">
      <c r="B20" s="227" t="s">
        <v>367</v>
      </c>
      <c r="C20" s="43">
        <f>'Section 3 data'!$D$69</f>
        <v>4.0419999999999998</v>
      </c>
      <c r="D20" s="44">
        <f>'Section 3 data'!$E$69</f>
        <v>501.416</v>
      </c>
      <c r="E20" s="198">
        <f>'Section 3 data'!$F$69</f>
        <v>7.55</v>
      </c>
      <c r="F20" s="199">
        <f t="shared" si="1"/>
        <v>505.45799999999997</v>
      </c>
    </row>
    <row r="21" spans="2:6" ht="15" customHeight="1" x14ac:dyDescent="0.2">
      <c r="B21" s="228" t="s">
        <v>368</v>
      </c>
      <c r="C21" s="43">
        <f>'Section 3 data'!$D$70</f>
        <v>34.118000000000002</v>
      </c>
      <c r="D21" s="44">
        <f>'Section 3 data'!$E$70</f>
        <v>883.26499999999999</v>
      </c>
      <c r="E21" s="198">
        <f>'Section 3 data'!$F$70</f>
        <v>9.5299999999999994</v>
      </c>
      <c r="F21" s="199">
        <f t="shared" si="1"/>
        <v>917.38300000000004</v>
      </c>
    </row>
    <row r="22" spans="2:6" ht="15" customHeight="1" x14ac:dyDescent="0.2">
      <c r="B22" s="226" t="s">
        <v>369</v>
      </c>
      <c r="C22" s="43">
        <f>'Section 3 data'!$D$71</f>
        <v>56.331000000000003</v>
      </c>
      <c r="D22" s="44">
        <f>'Section 3 data'!$E$71</f>
        <v>1223.5409999999999</v>
      </c>
      <c r="E22" s="198">
        <f>'Section 3 data'!$F$71</f>
        <v>10.44</v>
      </c>
      <c r="F22" s="199">
        <f t="shared" si="1"/>
        <v>1279.8719999999998</v>
      </c>
    </row>
    <row r="23" spans="2:6" ht="15" customHeight="1" x14ac:dyDescent="0.2">
      <c r="B23" s="226" t="s">
        <v>370</v>
      </c>
      <c r="C23" s="43">
        <f>'Section 3 data'!$D$72</f>
        <v>73.799000000000007</v>
      </c>
      <c r="D23" s="44">
        <f>'Section 3 data'!$E$72</f>
        <v>2619.9160000000002</v>
      </c>
      <c r="E23" s="198">
        <f>'Section 3 data'!$F$72</f>
        <v>9.0500000000000007</v>
      </c>
      <c r="F23" s="199">
        <f t="shared" si="1"/>
        <v>2693.7150000000001</v>
      </c>
    </row>
    <row r="24" spans="2:6" ht="15" customHeight="1" x14ac:dyDescent="0.2">
      <c r="B24" s="226" t="s">
        <v>371</v>
      </c>
      <c r="C24" s="43">
        <f>'Section 3 data'!$D$73</f>
        <v>27.021999999999998</v>
      </c>
      <c r="D24" s="44">
        <f>'Section 3 data'!$E$73</f>
        <v>2933.9650000000001</v>
      </c>
      <c r="E24" s="198">
        <f>'Section 3 data'!$F$73</f>
        <v>10.74</v>
      </c>
      <c r="F24" s="199">
        <f t="shared" si="1"/>
        <v>2960.9870000000001</v>
      </c>
    </row>
    <row r="25" spans="2:6" ht="15" customHeight="1" x14ac:dyDescent="0.2">
      <c r="B25" s="226" t="s">
        <v>372</v>
      </c>
      <c r="C25" s="43">
        <f>'Section 3 data'!$D$74</f>
        <v>22.003</v>
      </c>
      <c r="D25" s="44">
        <f>'Section 3 data'!$E$74</f>
        <v>4710.8119999999999</v>
      </c>
      <c r="E25" s="198">
        <f>'Section 3 data'!$F$74</f>
        <v>9.51</v>
      </c>
      <c r="F25" s="199">
        <f t="shared" si="1"/>
        <v>4732.8149999999996</v>
      </c>
    </row>
    <row r="26" spans="2:6" ht="15" customHeight="1" x14ac:dyDescent="0.2">
      <c r="B26" s="226" t="s">
        <v>373</v>
      </c>
      <c r="C26" s="43">
        <f>'Section 3 data'!$D$75</f>
        <v>1.9039999999999999</v>
      </c>
      <c r="D26" s="44">
        <f>'Section 3 data'!$E$75</f>
        <v>2044.8579999999999</v>
      </c>
      <c r="E26" s="198">
        <f>'Section 3 data'!$F$75</f>
        <v>15.45</v>
      </c>
      <c r="F26" s="199">
        <f t="shared" si="1"/>
        <v>2046.7619999999999</v>
      </c>
    </row>
    <row r="27" spans="2:6" ht="15" customHeight="1" x14ac:dyDescent="0.2">
      <c r="B27" s="226" t="s">
        <v>374</v>
      </c>
      <c r="C27" s="43">
        <f>'Section 3 data'!$D$76</f>
        <v>8.7999999999999995E-2</v>
      </c>
      <c r="D27" s="44">
        <f>'Section 3 data'!$E$76</f>
        <v>1503.944</v>
      </c>
      <c r="E27" s="198">
        <f>'Section 3 data'!$F$76</f>
        <v>25.3</v>
      </c>
      <c r="F27" s="199">
        <f t="shared" si="1"/>
        <v>1504.0319999999999</v>
      </c>
    </row>
    <row r="28" spans="2:6" ht="15" customHeight="1" x14ac:dyDescent="0.2">
      <c r="B28" s="229" t="s">
        <v>80</v>
      </c>
      <c r="C28" s="66">
        <f>'Section 3 data'!$D$7</f>
        <v>219.81800000000001</v>
      </c>
      <c r="D28" s="66">
        <f>'Section 3 data'!$E$7</f>
        <v>16471.534</v>
      </c>
      <c r="E28" s="230">
        <f>'Section 3 data'!$F$7</f>
        <v>3.95</v>
      </c>
      <c r="F28" s="231">
        <f t="shared" si="1"/>
        <v>16691.351999999999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366</v>
      </c>
      <c r="C30" s="43">
        <f>'Section 3 data'!$D$78</f>
        <v>0.51400000000000001</v>
      </c>
      <c r="D30" s="44">
        <f>'Section 3 data'!$E$78</f>
        <v>50.148000000000003</v>
      </c>
      <c r="E30" s="198">
        <f>'Section 3 data'!$F$78</f>
        <v>24.26</v>
      </c>
      <c r="F30" s="199">
        <f t="shared" ref="F30:F39" si="2">SUM(C30,D30)</f>
        <v>50.662000000000006</v>
      </c>
    </row>
    <row r="31" spans="2:6" ht="15" customHeight="1" x14ac:dyDescent="0.2">
      <c r="B31" s="227" t="s">
        <v>367</v>
      </c>
      <c r="C31" s="43">
        <f>'Section 3 data'!$D$79</f>
        <v>4.8570000000000002</v>
      </c>
      <c r="D31" s="44">
        <f>'Section 3 data'!$E$79</f>
        <v>527.221</v>
      </c>
      <c r="E31" s="198">
        <f>'Section 3 data'!$F$79</f>
        <v>7.44</v>
      </c>
      <c r="F31" s="199">
        <f t="shared" si="2"/>
        <v>532.07799999999997</v>
      </c>
    </row>
    <row r="32" spans="2:6" ht="15" customHeight="1" x14ac:dyDescent="0.2">
      <c r="B32" s="228" t="s">
        <v>368</v>
      </c>
      <c r="C32" s="43">
        <f>'Section 3 data'!$D$80</f>
        <v>47.164000000000001</v>
      </c>
      <c r="D32" s="44">
        <f>'Section 3 data'!$E$80</f>
        <v>944.66700000000003</v>
      </c>
      <c r="E32" s="198">
        <f>'Section 3 data'!$F$80</f>
        <v>9.09</v>
      </c>
      <c r="F32" s="199">
        <f t="shared" si="2"/>
        <v>991.83100000000002</v>
      </c>
    </row>
    <row r="33" spans="2:6" ht="15" customHeight="1" x14ac:dyDescent="0.2">
      <c r="B33" s="226" t="s">
        <v>369</v>
      </c>
      <c r="C33" s="43">
        <f>'Section 3 data'!$D$81</f>
        <v>60.85</v>
      </c>
      <c r="D33" s="44">
        <f>'Section 3 data'!$E$81</f>
        <v>1432.21</v>
      </c>
      <c r="E33" s="198">
        <f>'Section 3 data'!$F$81</f>
        <v>9.74</v>
      </c>
      <c r="F33" s="199">
        <f t="shared" si="2"/>
        <v>1493.06</v>
      </c>
    </row>
    <row r="34" spans="2:6" ht="15" customHeight="1" x14ac:dyDescent="0.2">
      <c r="B34" s="226" t="s">
        <v>370</v>
      </c>
      <c r="C34" s="43">
        <f>'Section 3 data'!$D$82</f>
        <v>141.94800000000001</v>
      </c>
      <c r="D34" s="44">
        <f>'Section 3 data'!$E$82</f>
        <v>4030.23</v>
      </c>
      <c r="E34" s="198">
        <f>'Section 3 data'!$F$82</f>
        <v>8.09</v>
      </c>
      <c r="F34" s="199">
        <f t="shared" si="2"/>
        <v>4172.1779999999999</v>
      </c>
    </row>
    <row r="35" spans="2:6" ht="15" customHeight="1" x14ac:dyDescent="0.2">
      <c r="B35" s="226" t="s">
        <v>371</v>
      </c>
      <c r="C35" s="43">
        <f>'Section 3 data'!$D$83</f>
        <v>161.292</v>
      </c>
      <c r="D35" s="44">
        <f>'Section 3 data'!$E$83</f>
        <v>4482.1840000000002</v>
      </c>
      <c r="E35" s="198">
        <f>'Section 3 data'!$F$83</f>
        <v>8.4</v>
      </c>
      <c r="F35" s="199">
        <f t="shared" si="2"/>
        <v>4643.4760000000006</v>
      </c>
    </row>
    <row r="36" spans="2:6" ht="15" customHeight="1" x14ac:dyDescent="0.2">
      <c r="B36" s="226" t="s">
        <v>372</v>
      </c>
      <c r="C36" s="43">
        <f>'Section 3 data'!$D$84</f>
        <v>70.498999999999995</v>
      </c>
      <c r="D36" s="44">
        <f>'Section 3 data'!$E$84</f>
        <v>6244.4930000000004</v>
      </c>
      <c r="E36" s="198">
        <f>'Section 3 data'!$F$84</f>
        <v>8.3800000000000008</v>
      </c>
      <c r="F36" s="199">
        <f t="shared" si="2"/>
        <v>6314.9920000000002</v>
      </c>
    </row>
    <row r="37" spans="2:6" ht="15" customHeight="1" x14ac:dyDescent="0.2">
      <c r="B37" s="226" t="s">
        <v>373</v>
      </c>
      <c r="C37" s="43">
        <f>'Section 3 data'!$D$85</f>
        <v>6.0609999999999999</v>
      </c>
      <c r="D37" s="44">
        <f>'Section 3 data'!$E$85</f>
        <v>2142.1</v>
      </c>
      <c r="E37" s="198">
        <f>'Section 3 data'!$F$85</f>
        <v>14.88</v>
      </c>
      <c r="F37" s="199">
        <f t="shared" si="2"/>
        <v>2148.1610000000001</v>
      </c>
    </row>
    <row r="38" spans="2:6" ht="15" customHeight="1" x14ac:dyDescent="0.2">
      <c r="B38" s="226" t="s">
        <v>374</v>
      </c>
      <c r="C38" s="43">
        <f>'Section 3 data'!$D$86</f>
        <v>0.1</v>
      </c>
      <c r="D38" s="44">
        <f>'Section 3 data'!$E$86</f>
        <v>1708.7370000000001</v>
      </c>
      <c r="E38" s="198">
        <f>'Section 3 data'!$F$86</f>
        <v>23.17</v>
      </c>
      <c r="F38" s="199">
        <f t="shared" si="2"/>
        <v>1708.837</v>
      </c>
    </row>
    <row r="39" spans="2:6" ht="15" customHeight="1" x14ac:dyDescent="0.2">
      <c r="B39" s="232" t="s">
        <v>80</v>
      </c>
      <c r="C39" s="233">
        <f>'Section 3 data'!$D$5</f>
        <v>493.28500000000003</v>
      </c>
      <c r="D39" s="233">
        <f>'Section 3 data'!$E$5</f>
        <v>21561.99</v>
      </c>
      <c r="E39" s="234">
        <f>'Section 3 data'!$F$5</f>
        <v>3.33</v>
      </c>
      <c r="F39" s="235">
        <f t="shared" si="2"/>
        <v>22055.275000000001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770</v>
      </c>
    </row>
    <row r="5" spans="2:6" ht="15" customHeight="1" x14ac:dyDescent="0.2">
      <c r="B5" s="829" t="s">
        <v>77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30"/>
      <c r="C6" s="36" t="s">
        <v>272</v>
      </c>
      <c r="D6" s="36" t="s">
        <v>272</v>
      </c>
      <c r="E6" s="3" t="s">
        <v>82</v>
      </c>
      <c r="F6" s="205" t="s">
        <v>272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43">
        <f>'Section 4 data'!$D$8</f>
        <v>2.7E-2</v>
      </c>
      <c r="D8" s="44">
        <f>'Section 4 data'!$E$8</f>
        <v>117.10299999999999</v>
      </c>
      <c r="E8" s="198">
        <f>'Section 4 data'!$F$8</f>
        <v>49.54</v>
      </c>
      <c r="F8" s="199">
        <f>SUM(C8,D8)</f>
        <v>117.13</v>
      </c>
    </row>
    <row r="9" spans="2:6" ht="15" customHeight="1" x14ac:dyDescent="0.2">
      <c r="B9" s="133" t="s">
        <v>85</v>
      </c>
      <c r="C9" s="43">
        <f>'Section 4 data'!$D$9</f>
        <v>99.058000000000007</v>
      </c>
      <c r="D9" s="44">
        <f>'Section 4 data'!$E$9</f>
        <v>4024.6979999999999</v>
      </c>
      <c r="E9" s="198">
        <f>'Section 4 data'!$F$9</f>
        <v>18.600000000000001</v>
      </c>
      <c r="F9" s="199">
        <f t="shared" ref="F9:F16" si="0">SUM(C9,D9)</f>
        <v>4123.7560000000003</v>
      </c>
    </row>
    <row r="10" spans="2:6" ht="15" customHeight="1" x14ac:dyDescent="0.2">
      <c r="B10" s="133" t="s">
        <v>86</v>
      </c>
      <c r="C10" s="43">
        <f>'Section 4 data'!$D$10</f>
        <v>415.78800000000001</v>
      </c>
      <c r="D10" s="44">
        <f>'Section 4 data'!$E$10</f>
        <v>439.34699999999998</v>
      </c>
      <c r="E10" s="198">
        <f>'Section 4 data'!$F$10</f>
        <v>47.69</v>
      </c>
      <c r="F10" s="199">
        <f t="shared" si="0"/>
        <v>855.13499999999999</v>
      </c>
    </row>
    <row r="11" spans="2:6" ht="15" customHeight="1" x14ac:dyDescent="0.2">
      <c r="B11" s="133" t="s">
        <v>87</v>
      </c>
      <c r="C11" s="43">
        <f>'Section 4 data'!$D$11</f>
        <v>115.485</v>
      </c>
      <c r="D11" s="44">
        <f>'Section 4 data'!$E$11</f>
        <v>2098.3989999999999</v>
      </c>
      <c r="E11" s="198">
        <f>'Section 4 data'!$F$11</f>
        <v>18.579999999999998</v>
      </c>
      <c r="F11" s="199">
        <f t="shared" si="0"/>
        <v>2213.884</v>
      </c>
    </row>
    <row r="12" spans="2:6" ht="15" customHeight="1" x14ac:dyDescent="0.2">
      <c r="B12" s="133" t="s">
        <v>88</v>
      </c>
      <c r="C12" s="43">
        <f>'Section 4 data'!$D$12</f>
        <v>57.790999999999997</v>
      </c>
      <c r="D12" s="44">
        <f>'Section 4 data'!$E$12</f>
        <v>1540.3689999999999</v>
      </c>
      <c r="E12" s="198">
        <f>'Section 4 data'!$F$12</f>
        <v>21.71</v>
      </c>
      <c r="F12" s="199">
        <f t="shared" si="0"/>
        <v>1598.1599999999999</v>
      </c>
    </row>
    <row r="13" spans="2:6" ht="15" customHeight="1" x14ac:dyDescent="0.2">
      <c r="B13" s="133" t="s">
        <v>89</v>
      </c>
      <c r="C13" s="43">
        <f>'Section 4 data'!$D$13</f>
        <v>42.954999999999998</v>
      </c>
      <c r="D13" s="44">
        <f>'Section 4 data'!$E$13</f>
        <v>640.66300000000001</v>
      </c>
      <c r="E13" s="198">
        <f>'Section 4 data'!$F$13</f>
        <v>57.33</v>
      </c>
      <c r="F13" s="199">
        <f t="shared" si="0"/>
        <v>683.61800000000005</v>
      </c>
    </row>
    <row r="14" spans="2:6" ht="15" customHeight="1" x14ac:dyDescent="0.2">
      <c r="B14" s="133" t="s">
        <v>90</v>
      </c>
      <c r="C14" s="43">
        <f>'Section 4 data'!$D$14</f>
        <v>2.3E-2</v>
      </c>
      <c r="D14" s="44">
        <f>'Section 4 data'!$E$14</f>
        <v>0</v>
      </c>
      <c r="E14" s="198">
        <f>'Section 4 data'!$F$14</f>
        <v>0</v>
      </c>
      <c r="F14" s="199">
        <f t="shared" si="0"/>
        <v>2.3E-2</v>
      </c>
    </row>
    <row r="15" spans="2:6" ht="15" customHeight="1" x14ac:dyDescent="0.2">
      <c r="B15" s="133" t="s">
        <v>91</v>
      </c>
      <c r="C15" s="43">
        <f>'Section 4 data'!$D$15</f>
        <v>93.971000000000004</v>
      </c>
      <c r="D15" s="44">
        <f>'Section 4 data'!$E$15</f>
        <v>1520.5550000000001</v>
      </c>
      <c r="E15" s="198">
        <f>'Section 4 data'!$F$15</f>
        <v>22.22</v>
      </c>
      <c r="F15" s="199">
        <f t="shared" si="0"/>
        <v>1614.5260000000001</v>
      </c>
    </row>
    <row r="16" spans="2:6" ht="15" customHeight="1" x14ac:dyDescent="0.2">
      <c r="B16" s="132" t="s">
        <v>92</v>
      </c>
      <c r="C16" s="200">
        <f>'Section 4 data'!$D$6</f>
        <v>825.09900000000005</v>
      </c>
      <c r="D16" s="201">
        <f>'Section 4 data'!$E$6</f>
        <v>10385.531999999999</v>
      </c>
      <c r="E16" s="202">
        <f>'Section 4 data'!$F$6</f>
        <v>10.029999999999999</v>
      </c>
      <c r="F16" s="203">
        <f t="shared" si="0"/>
        <v>11210.630999999999</v>
      </c>
    </row>
    <row r="17" spans="2:6" ht="15" customHeight="1" x14ac:dyDescent="0.2">
      <c r="B17" s="196" t="s">
        <v>93</v>
      </c>
      <c r="C17" s="197"/>
      <c r="D17" s="197"/>
      <c r="E17" s="704"/>
      <c r="F17" s="197"/>
    </row>
    <row r="18" spans="2:6" ht="15" customHeight="1" x14ac:dyDescent="0.2">
      <c r="B18" s="133" t="s">
        <v>94</v>
      </c>
      <c r="C18" s="43">
        <f>'Section 4 data'!$D$16</f>
        <v>357.8</v>
      </c>
      <c r="D18" s="44">
        <f>'Section 4 data'!$E$16</f>
        <v>7248.0349999999999</v>
      </c>
      <c r="E18" s="198">
        <f>'Section 4 data'!$F$16</f>
        <v>13.23</v>
      </c>
      <c r="F18" s="199">
        <f t="shared" ref="F18:F29" si="1">SUM(C18,D18)</f>
        <v>7605.835</v>
      </c>
    </row>
    <row r="19" spans="2:6" ht="15" customHeight="1" x14ac:dyDescent="0.2">
      <c r="B19" s="133" t="s">
        <v>95</v>
      </c>
      <c r="C19" s="43">
        <f>'Section 4 data'!$D$17</f>
        <v>417.48500000000001</v>
      </c>
      <c r="D19" s="44">
        <f>'Section 4 data'!$E$17</f>
        <v>7069.89</v>
      </c>
      <c r="E19" s="198">
        <f>'Section 4 data'!$F$17</f>
        <v>11.83</v>
      </c>
      <c r="F19" s="199">
        <f t="shared" si="1"/>
        <v>7487.375</v>
      </c>
    </row>
    <row r="20" spans="2:6" ht="15" customHeight="1" x14ac:dyDescent="0.2">
      <c r="B20" s="133" t="s">
        <v>96</v>
      </c>
      <c r="C20" s="43">
        <f>'Section 4 data'!$D$18</f>
        <v>7.9340000000000002</v>
      </c>
      <c r="D20" s="44">
        <f>'Section 4 data'!$E$18</f>
        <v>3576.221</v>
      </c>
      <c r="E20" s="198">
        <f>'Section 4 data'!$F$18</f>
        <v>16.399999999999999</v>
      </c>
      <c r="F20" s="199">
        <f t="shared" si="1"/>
        <v>3584.1550000000002</v>
      </c>
    </row>
    <row r="21" spans="2:6" ht="15" customHeight="1" x14ac:dyDescent="0.2">
      <c r="B21" s="133" t="s">
        <v>97</v>
      </c>
      <c r="C21" s="43">
        <f>'Section 4 data'!$D$19</f>
        <v>134.43100000000001</v>
      </c>
      <c r="D21" s="44">
        <f>'Section 4 data'!$E$19</f>
        <v>9108.02</v>
      </c>
      <c r="E21" s="198">
        <f>'Section 4 data'!$F$19</f>
        <v>10.75</v>
      </c>
      <c r="F21" s="199">
        <f t="shared" si="1"/>
        <v>9242.4510000000009</v>
      </c>
    </row>
    <row r="22" spans="2:6" ht="15" customHeight="1" x14ac:dyDescent="0.2">
      <c r="B22" s="133" t="s">
        <v>98</v>
      </c>
      <c r="C22" s="43">
        <f>'Section 4 data'!$D$20</f>
        <v>196.61</v>
      </c>
      <c r="D22" s="44">
        <f>'Section 4 data'!$E$20</f>
        <v>11152.968000000001</v>
      </c>
      <c r="E22" s="198">
        <f>'Section 4 data'!$F$20</f>
        <v>12.3</v>
      </c>
      <c r="F22" s="199">
        <f t="shared" si="1"/>
        <v>11349.578000000001</v>
      </c>
    </row>
    <row r="23" spans="2:6" ht="15" customHeight="1" x14ac:dyDescent="0.2">
      <c r="B23" s="133" t="s">
        <v>99</v>
      </c>
      <c r="C23" s="43">
        <f>'Section 4 data'!$D$21</f>
        <v>36.723999999999997</v>
      </c>
      <c r="D23" s="44">
        <f>'Section 4 data'!$E$21</f>
        <v>1394.0229999999999</v>
      </c>
      <c r="E23" s="198">
        <f>'Section 4 data'!$F$21</f>
        <v>24.32</v>
      </c>
      <c r="F23" s="199">
        <f t="shared" si="1"/>
        <v>1430.7469999999998</v>
      </c>
    </row>
    <row r="24" spans="2:6" ht="15" customHeight="1" x14ac:dyDescent="0.2">
      <c r="B24" s="133" t="s">
        <v>100</v>
      </c>
      <c r="C24" s="43">
        <f>'Section 4 data'!$D$22</f>
        <v>30.05</v>
      </c>
      <c r="D24" s="44">
        <f>'Section 4 data'!$E$22</f>
        <v>11632.578</v>
      </c>
      <c r="E24" s="198">
        <f>'Section 4 data'!$F$22</f>
        <v>13.38</v>
      </c>
      <c r="F24" s="199">
        <f t="shared" si="1"/>
        <v>11662.627999999999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10154.85</v>
      </c>
      <c r="E25" s="198">
        <f>'Section 4 data'!$F$23</f>
        <v>16.510000000000002</v>
      </c>
      <c r="F25" s="199">
        <f t="shared" si="1"/>
        <v>10154.85</v>
      </c>
    </row>
    <row r="26" spans="2:6" ht="15" customHeight="1" x14ac:dyDescent="0.2">
      <c r="B26" s="133" t="s">
        <v>102</v>
      </c>
      <c r="C26" s="43">
        <f>'Section 4 data'!$D$24</f>
        <v>14.218999999999999</v>
      </c>
      <c r="D26" s="44">
        <f>'Section 4 data'!$E$24</f>
        <v>1680.421</v>
      </c>
      <c r="E26" s="198">
        <f>'Section 4 data'!$F$24</f>
        <v>26.52</v>
      </c>
      <c r="F26" s="199">
        <f t="shared" si="1"/>
        <v>1694.64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3217.19</v>
      </c>
      <c r="E27" s="198">
        <f>'Section 4 data'!$F$25</f>
        <v>18.39</v>
      </c>
      <c r="F27" s="199">
        <f t="shared" si="1"/>
        <v>3217.19</v>
      </c>
    </row>
    <row r="28" spans="2:6" ht="15" customHeight="1" x14ac:dyDescent="0.2">
      <c r="B28" s="133" t="s">
        <v>104</v>
      </c>
      <c r="C28" s="43">
        <f>'Section 4 data'!$D$26</f>
        <v>465.05799999999999</v>
      </c>
      <c r="D28" s="44">
        <f>'Section 4 data'!$E$26</f>
        <v>14981.9</v>
      </c>
      <c r="E28" s="198">
        <f>'Section 4 data'!$F$26</f>
        <v>8.8000000000000007</v>
      </c>
      <c r="F28" s="199">
        <f t="shared" si="1"/>
        <v>15446.957999999999</v>
      </c>
    </row>
    <row r="29" spans="2:6" ht="15" customHeight="1" x14ac:dyDescent="0.2">
      <c r="B29" s="132" t="s">
        <v>105</v>
      </c>
      <c r="C29" s="200">
        <f>'Section 4 data'!$D$7</f>
        <v>1660.3109999999999</v>
      </c>
      <c r="D29" s="201">
        <f>'Section 4 data'!$E$7</f>
        <v>81289.407999999996</v>
      </c>
      <c r="E29" s="202">
        <f>'Section 4 data'!$F$7</f>
        <v>3.99</v>
      </c>
      <c r="F29" s="203">
        <f t="shared" si="1"/>
        <v>82949.718999999997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00">
        <f>'Section 4 data'!$D$5</f>
        <v>2485.41</v>
      </c>
      <c r="D31" s="201">
        <f>'Section 4 data'!$E$5</f>
        <v>91781.61</v>
      </c>
      <c r="E31" s="202">
        <f>'Section 4 data'!$F$5</f>
        <v>3.58</v>
      </c>
      <c r="F31" s="203">
        <f>SUM(C31,D31)</f>
        <v>94267.02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771</v>
      </c>
    </row>
    <row r="5" spans="2:6" ht="15" customHeight="1" x14ac:dyDescent="0.2">
      <c r="B5" s="829" t="s">
        <v>267</v>
      </c>
      <c r="C5" s="40" t="s">
        <v>78</v>
      </c>
      <c r="D5" s="831" t="s">
        <v>79</v>
      </c>
      <c r="E5" s="831"/>
      <c r="F5" s="225" t="s">
        <v>80</v>
      </c>
    </row>
    <row r="6" spans="2:6" ht="30" customHeight="1" x14ac:dyDescent="0.2">
      <c r="B6" s="845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359</v>
      </c>
      <c r="C8" s="43">
        <f>'Section 4 data'!$D$31</f>
        <v>4.18</v>
      </c>
      <c r="D8" s="44">
        <f>'Section 4 data'!$E$31</f>
        <v>25.724</v>
      </c>
      <c r="E8" s="198">
        <f>'Section 4 data'!$F$31</f>
        <v>73.19</v>
      </c>
      <c r="F8" s="199">
        <f>SUM(C8,D8)</f>
        <v>29.904</v>
      </c>
    </row>
    <row r="9" spans="2:6" ht="15" customHeight="1" x14ac:dyDescent="0.2">
      <c r="B9" s="228" t="s">
        <v>360</v>
      </c>
      <c r="C9" s="43">
        <f>'Section 4 data'!$D$32</f>
        <v>260.28899999999999</v>
      </c>
      <c r="D9" s="242">
        <f>'Section 4 data'!$E$32</f>
        <v>1423.741</v>
      </c>
      <c r="E9" s="198">
        <f>'Section 4 data'!$F$32</f>
        <v>49.22</v>
      </c>
      <c r="F9" s="199">
        <f t="shared" ref="F9:F15" si="0">SUM(C9,D9)</f>
        <v>1684.03</v>
      </c>
    </row>
    <row r="10" spans="2:6" ht="15" customHeight="1" x14ac:dyDescent="0.2">
      <c r="B10" s="226" t="s">
        <v>361</v>
      </c>
      <c r="C10" s="43">
        <f>'Section 4 data'!$D$33</f>
        <v>201.69</v>
      </c>
      <c r="D10" s="44">
        <f>'Section 4 data'!$E$33</f>
        <v>4237.924</v>
      </c>
      <c r="E10" s="198">
        <f>'Section 4 data'!$F$33</f>
        <v>16.454687235808358</v>
      </c>
      <c r="F10" s="199">
        <f t="shared" si="0"/>
        <v>4439.6139999999996</v>
      </c>
    </row>
    <row r="11" spans="2:6" ht="15" customHeight="1" x14ac:dyDescent="0.2">
      <c r="B11" s="226" t="s">
        <v>362</v>
      </c>
      <c r="C11" s="43">
        <f>'Section 4 data'!$D$34</f>
        <v>305.67899999999997</v>
      </c>
      <c r="D11" s="44">
        <f>'Section 4 data'!$E$34</f>
        <v>3941.1390000000001</v>
      </c>
      <c r="E11" s="243">
        <f>'Section 4 data'!$F$34</f>
        <v>13.435276303149299</v>
      </c>
      <c r="F11" s="199">
        <f t="shared" si="0"/>
        <v>4246.8180000000002</v>
      </c>
    </row>
    <row r="12" spans="2:6" ht="15" customHeight="1" x14ac:dyDescent="0.2">
      <c r="B12" s="226" t="s">
        <v>363</v>
      </c>
      <c r="C12" s="43">
        <f>'Section 4 data'!$D$35</f>
        <v>23.302</v>
      </c>
      <c r="D12" s="44">
        <f>'Section 4 data'!$E$35</f>
        <v>511.61700000000002</v>
      </c>
      <c r="E12" s="243">
        <f>'Section 4 data'!$F$35</f>
        <v>24.96</v>
      </c>
      <c r="F12" s="199">
        <f t="shared" si="0"/>
        <v>534.91899999999998</v>
      </c>
    </row>
    <row r="13" spans="2:6" ht="15" customHeight="1" x14ac:dyDescent="0.2">
      <c r="B13" s="226" t="s">
        <v>364</v>
      </c>
      <c r="C13" s="43">
        <f>'Section 4 data'!$D$36</f>
        <v>23.89</v>
      </c>
      <c r="D13" s="44">
        <f>'Section 4 data'!$E$36</f>
        <v>187.19</v>
      </c>
      <c r="E13" s="198">
        <f>'Section 4 data'!$F$36</f>
        <v>56.58</v>
      </c>
      <c r="F13" s="199">
        <f t="shared" si="0"/>
        <v>211.07999999999998</v>
      </c>
    </row>
    <row r="14" spans="2:6" ht="15" customHeight="1" x14ac:dyDescent="0.2">
      <c r="B14" s="226" t="s">
        <v>365</v>
      </c>
      <c r="C14" s="43">
        <f>'Section 4 data'!$D$37</f>
        <v>6.069</v>
      </c>
      <c r="D14" s="44">
        <f>'Section 4 data'!$E$37</f>
        <v>58.198</v>
      </c>
      <c r="E14" s="198">
        <f>'Section 4 data'!$F$37</f>
        <v>64.276375386590374</v>
      </c>
      <c r="F14" s="199">
        <f t="shared" si="0"/>
        <v>64.266999999999996</v>
      </c>
    </row>
    <row r="15" spans="2:6" ht="15" customHeight="1" x14ac:dyDescent="0.2">
      <c r="B15" s="229" t="s">
        <v>80</v>
      </c>
      <c r="C15" s="66">
        <f>'Section 4 data'!$D$6</f>
        <v>825.09900000000005</v>
      </c>
      <c r="D15" s="66">
        <f>'Section 4 data'!$E$6</f>
        <v>10385.531999999999</v>
      </c>
      <c r="E15" s="202">
        <f>'Section 4 data'!$F$6</f>
        <v>10.029999999999999</v>
      </c>
      <c r="F15" s="231">
        <f t="shared" si="0"/>
        <v>11210.630999999999</v>
      </c>
    </row>
    <row r="16" spans="2:6" ht="15" customHeight="1" x14ac:dyDescent="0.2">
      <c r="B16" s="236" t="s">
        <v>105</v>
      </c>
      <c r="C16" s="237"/>
      <c r="D16" s="237"/>
      <c r="E16" s="237"/>
      <c r="F16" s="237"/>
    </row>
    <row r="17" spans="2:6" ht="15" customHeight="1" x14ac:dyDescent="0.2">
      <c r="B17" s="226" t="s">
        <v>359</v>
      </c>
      <c r="C17" s="43">
        <f>'Section 4 data'!$D$39</f>
        <v>0</v>
      </c>
      <c r="D17" s="44">
        <f>'Section 4 data'!$E$39</f>
        <v>713.07600000000002</v>
      </c>
      <c r="E17" s="198">
        <f>'Section 4 data'!$F$39</f>
        <v>43.6</v>
      </c>
      <c r="F17" s="199">
        <f t="shared" ref="F17:F24" si="1">SUM(C17,D17)</f>
        <v>713.07600000000002</v>
      </c>
    </row>
    <row r="18" spans="2:6" ht="15" customHeight="1" x14ac:dyDescent="0.2">
      <c r="B18" s="228" t="s">
        <v>360</v>
      </c>
      <c r="C18" s="43">
        <f>'Section 4 data'!$D$40</f>
        <v>128.63999999999999</v>
      </c>
      <c r="D18" s="242">
        <f>'Section 4 data'!$E$40</f>
        <v>20695.364000000001</v>
      </c>
      <c r="E18" s="198">
        <f>'Section 4 data'!$F$40</f>
        <v>12.48</v>
      </c>
      <c r="F18" s="199">
        <f t="shared" si="1"/>
        <v>20824.004000000001</v>
      </c>
    </row>
    <row r="19" spans="2:6" ht="15" customHeight="1" x14ac:dyDescent="0.2">
      <c r="B19" s="226" t="s">
        <v>361</v>
      </c>
      <c r="C19" s="43">
        <f>'Section 4 data'!$D$41</f>
        <v>320.30700000000002</v>
      </c>
      <c r="D19" s="44">
        <f>'Section 4 data'!$E$41</f>
        <v>37356.258000000002</v>
      </c>
      <c r="E19" s="198">
        <f>'Section 4 data'!$F$41</f>
        <v>6.2978220860086198</v>
      </c>
      <c r="F19" s="199">
        <f t="shared" si="1"/>
        <v>37676.565000000002</v>
      </c>
    </row>
    <row r="20" spans="2:6" ht="15" customHeight="1" x14ac:dyDescent="0.2">
      <c r="B20" s="226" t="s">
        <v>362</v>
      </c>
      <c r="C20" s="43">
        <f>'Section 4 data'!$D$42</f>
        <v>643.42100000000005</v>
      </c>
      <c r="D20" s="44">
        <f>'Section 4 data'!$E$42</f>
        <v>11111.228999999999</v>
      </c>
      <c r="E20" s="243">
        <f>'Section 4 data'!$F$42</f>
        <v>10.352344815378803</v>
      </c>
      <c r="F20" s="199">
        <f t="shared" si="1"/>
        <v>11754.65</v>
      </c>
    </row>
    <row r="21" spans="2:6" ht="15" customHeight="1" x14ac:dyDescent="0.2">
      <c r="B21" s="226" t="s">
        <v>363</v>
      </c>
      <c r="C21" s="43">
        <f>'Section 4 data'!$D$43</f>
        <v>272.47899999999998</v>
      </c>
      <c r="D21" s="44">
        <f>'Section 4 data'!$E$43</f>
        <v>6654.0950000000003</v>
      </c>
      <c r="E21" s="243">
        <f>'Section 4 data'!$F$43</f>
        <v>17.98</v>
      </c>
      <c r="F21" s="199">
        <f t="shared" si="1"/>
        <v>6926.5740000000005</v>
      </c>
    </row>
    <row r="22" spans="2:6" ht="15" customHeight="1" x14ac:dyDescent="0.2">
      <c r="B22" s="226" t="s">
        <v>364</v>
      </c>
      <c r="C22" s="43">
        <f>'Section 4 data'!$D$44</f>
        <v>116.26900000000001</v>
      </c>
      <c r="D22" s="44">
        <f>'Section 4 data'!$E$44</f>
        <v>3341.7809999999999</v>
      </c>
      <c r="E22" s="243">
        <f>'Section 4 data'!$F$44</f>
        <v>12.36</v>
      </c>
      <c r="F22" s="199">
        <f t="shared" si="1"/>
        <v>3458.05</v>
      </c>
    </row>
    <row r="23" spans="2:6" ht="15" customHeight="1" x14ac:dyDescent="0.2">
      <c r="B23" s="226" t="s">
        <v>365</v>
      </c>
      <c r="C23" s="43">
        <f>'Section 4 data'!$D$45</f>
        <v>179.19499999999999</v>
      </c>
      <c r="D23" s="44">
        <f>'Section 4 data'!$E$45</f>
        <v>1417.605</v>
      </c>
      <c r="E23" s="198">
        <f>'Section 4 data'!$F$45</f>
        <v>17.796224299443526</v>
      </c>
      <c r="F23" s="199">
        <f t="shared" si="1"/>
        <v>1596.8</v>
      </c>
    </row>
    <row r="24" spans="2:6" ht="15" customHeight="1" x14ac:dyDescent="0.2">
      <c r="B24" s="229" t="s">
        <v>80</v>
      </c>
      <c r="C24" s="66">
        <f>'Section 4 data'!$D$7</f>
        <v>1660.3109999999999</v>
      </c>
      <c r="D24" s="66">
        <f>'Section 4 data'!$E$7</f>
        <v>81289.407999999996</v>
      </c>
      <c r="E24" s="202">
        <f>'Section 4 data'!$F$7</f>
        <v>3.99</v>
      </c>
      <c r="F24" s="231">
        <f t="shared" si="1"/>
        <v>82949.718999999997</v>
      </c>
    </row>
    <row r="25" spans="2:6" ht="15" customHeight="1" x14ac:dyDescent="0.2">
      <c r="B25" s="236" t="s">
        <v>106</v>
      </c>
      <c r="C25" s="237"/>
      <c r="D25" s="237"/>
      <c r="E25" s="237"/>
      <c r="F25" s="237"/>
    </row>
    <row r="26" spans="2:6" ht="15" customHeight="1" x14ac:dyDescent="0.2">
      <c r="B26" s="226" t="s">
        <v>359</v>
      </c>
      <c r="C26" s="43">
        <f>'Section 4 data'!$D$47</f>
        <v>4.18</v>
      </c>
      <c r="D26" s="44">
        <f>'Section 4 data'!$E$47</f>
        <v>740.33399999999995</v>
      </c>
      <c r="E26" s="198">
        <f>'Section 4 data'!$F$47</f>
        <v>42.08</v>
      </c>
      <c r="F26" s="199">
        <f t="shared" ref="F26:F33" si="2">SUM(C26,D26)</f>
        <v>744.5139999999999</v>
      </c>
    </row>
    <row r="27" spans="2:6" ht="15" customHeight="1" x14ac:dyDescent="0.2">
      <c r="B27" s="228" t="s">
        <v>360</v>
      </c>
      <c r="C27" s="43">
        <f>'Section 4 data'!$D$48</f>
        <v>388.92899999999997</v>
      </c>
      <c r="D27" s="242">
        <f>'Section 4 data'!$E$48</f>
        <v>22109.403999999999</v>
      </c>
      <c r="E27" s="198">
        <f>'Section 4 data'!$F$48</f>
        <v>11.87</v>
      </c>
      <c r="F27" s="199">
        <f t="shared" si="2"/>
        <v>22498.332999999999</v>
      </c>
    </row>
    <row r="28" spans="2:6" ht="15" customHeight="1" x14ac:dyDescent="0.2">
      <c r="B28" s="226" t="s">
        <v>361</v>
      </c>
      <c r="C28" s="43">
        <f>'Section 4 data'!$D$49</f>
        <v>521.99800000000005</v>
      </c>
      <c r="D28" s="44">
        <f>'Section 4 data'!$E$49</f>
        <v>41675.127</v>
      </c>
      <c r="E28" s="198">
        <f>'Section 4 data'!$F$49</f>
        <v>5.9370874728087584</v>
      </c>
      <c r="F28" s="199">
        <f t="shared" si="2"/>
        <v>42197.125</v>
      </c>
    </row>
    <row r="29" spans="2:6" ht="15" customHeight="1" x14ac:dyDescent="0.2">
      <c r="B29" s="226" t="s">
        <v>362</v>
      </c>
      <c r="C29" s="43">
        <f>'Section 4 data'!$D$50</f>
        <v>949.09900000000005</v>
      </c>
      <c r="D29" s="44">
        <f>'Section 4 data'!$E$50</f>
        <v>15069.239</v>
      </c>
      <c r="E29" s="243">
        <f>'Section 4 data'!$F$50</f>
        <v>8.4652638466941745</v>
      </c>
      <c r="F29" s="199">
        <f t="shared" si="2"/>
        <v>16018.338</v>
      </c>
    </row>
    <row r="30" spans="2:6" ht="15" customHeight="1" x14ac:dyDescent="0.2">
      <c r="B30" s="226" t="s">
        <v>363</v>
      </c>
      <c r="C30" s="43">
        <f>'Section 4 data'!$D$51</f>
        <v>295.78199999999998</v>
      </c>
      <c r="D30" s="44">
        <f>'Section 4 data'!$E$51</f>
        <v>7166.6509999999998</v>
      </c>
      <c r="E30" s="243">
        <f>'Section 4 data'!$F$51</f>
        <v>16.8</v>
      </c>
      <c r="F30" s="199">
        <f t="shared" si="2"/>
        <v>7462.433</v>
      </c>
    </row>
    <row r="31" spans="2:6" ht="15" customHeight="1" x14ac:dyDescent="0.2">
      <c r="B31" s="226" t="s">
        <v>364</v>
      </c>
      <c r="C31" s="43">
        <f>'Section 4 data'!$D$52</f>
        <v>140.15799999999999</v>
      </c>
      <c r="D31" s="44">
        <f>'Section 4 data'!$E$52</f>
        <v>3536.4119999999998</v>
      </c>
      <c r="E31" s="243">
        <f>'Section 4 data'!$F$52</f>
        <v>12.04</v>
      </c>
      <c r="F31" s="199">
        <f t="shared" si="2"/>
        <v>3676.5699999999997</v>
      </c>
    </row>
    <row r="32" spans="2:6" ht="15" customHeight="1" x14ac:dyDescent="0.2">
      <c r="B32" s="226" t="s">
        <v>365</v>
      </c>
      <c r="C32" s="43">
        <f>'Section 4 data'!$D$53</f>
        <v>185.26499999999999</v>
      </c>
      <c r="D32" s="44">
        <f>'Section 4 data'!$E$53</f>
        <v>1484.442</v>
      </c>
      <c r="E32" s="198">
        <f>'Section 4 data'!$F$53</f>
        <v>17.218930373589949</v>
      </c>
      <c r="F32" s="199">
        <f t="shared" si="2"/>
        <v>1669.7069999999999</v>
      </c>
    </row>
    <row r="33" spans="2:6" ht="15" customHeight="1" x14ac:dyDescent="0.2">
      <c r="B33" s="232" t="s">
        <v>80</v>
      </c>
      <c r="C33" s="233">
        <f>'Section 4 data'!$D$5</f>
        <v>2485.41</v>
      </c>
      <c r="D33" s="233">
        <f>'Section 4 data'!$E$5</f>
        <v>91781.61</v>
      </c>
      <c r="E33" s="206">
        <f>'Section 4 data'!$F$5</f>
        <v>3.58</v>
      </c>
      <c r="F33" s="235">
        <f t="shared" si="2"/>
        <v>94267.02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772</v>
      </c>
    </row>
    <row r="5" spans="2:6" ht="15" customHeight="1" x14ac:dyDescent="0.2">
      <c r="B5" s="846" t="s">
        <v>126</v>
      </c>
      <c r="C5" s="40" t="s">
        <v>78</v>
      </c>
      <c r="D5" s="831" t="s">
        <v>79</v>
      </c>
      <c r="E5" s="831"/>
      <c r="F5" s="225" t="s">
        <v>80</v>
      </c>
    </row>
    <row r="6" spans="2:6" ht="30" customHeight="1" x14ac:dyDescent="0.2">
      <c r="B6" s="847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127</v>
      </c>
      <c r="C8" s="43">
        <f>'Section 4 data'!$D$58</f>
        <v>0.81399999999999995</v>
      </c>
      <c r="D8" s="44">
        <f>'Section 4 data'!$E$58</f>
        <v>53.685000000000002</v>
      </c>
      <c r="E8" s="198">
        <f>'Section 4 data'!$F$58</f>
        <v>64.16</v>
      </c>
      <c r="F8" s="199">
        <f>SUM(C8,D8)</f>
        <v>54.499000000000002</v>
      </c>
    </row>
    <row r="9" spans="2:6" ht="15" customHeight="1" x14ac:dyDescent="0.2">
      <c r="B9" s="227" t="s">
        <v>128</v>
      </c>
      <c r="C9" s="43">
        <f>'Section 4 data'!$D$59</f>
        <v>97.67</v>
      </c>
      <c r="D9" s="44">
        <f>'Section 4 data'!$E$59</f>
        <v>1821.444</v>
      </c>
      <c r="E9" s="198">
        <f>'Section 4 data'!$F$59</f>
        <v>37.08</v>
      </c>
      <c r="F9" s="199">
        <f t="shared" ref="F9:F17" si="0">SUM(C9,D9)</f>
        <v>1919.114</v>
      </c>
    </row>
    <row r="10" spans="2:6" ht="15" customHeight="1" x14ac:dyDescent="0.2">
      <c r="B10" s="228" t="s">
        <v>129</v>
      </c>
      <c r="C10" s="43">
        <f>'Section 4 data'!$D$60</f>
        <v>321.642</v>
      </c>
      <c r="D10" s="44">
        <f>'Section 4 data'!$E$60</f>
        <v>1126.9390000000001</v>
      </c>
      <c r="E10" s="198">
        <f>'Section 4 data'!$F$60</f>
        <v>24.82</v>
      </c>
      <c r="F10" s="199">
        <f t="shared" si="0"/>
        <v>1448.5810000000001</v>
      </c>
    </row>
    <row r="11" spans="2:6" ht="15" customHeight="1" x14ac:dyDescent="0.2">
      <c r="B11" s="226" t="s">
        <v>130</v>
      </c>
      <c r="C11" s="43">
        <f>'Section 4 data'!$D$61</f>
        <v>33.302</v>
      </c>
      <c r="D11" s="44">
        <f>'Section 4 data'!$E$61</f>
        <v>1221.5550000000001</v>
      </c>
      <c r="E11" s="198">
        <f>'Section 4 data'!$F$61</f>
        <v>30.65</v>
      </c>
      <c r="F11" s="199">
        <f t="shared" si="0"/>
        <v>1254.857</v>
      </c>
    </row>
    <row r="12" spans="2:6" ht="15" customHeight="1" x14ac:dyDescent="0.2">
      <c r="B12" s="226" t="s">
        <v>131</v>
      </c>
      <c r="C12" s="43">
        <f>'Section 4 data'!$D$62</f>
        <v>180.298</v>
      </c>
      <c r="D12" s="44">
        <f>'Section 4 data'!$E$62</f>
        <v>3617.7420000000002</v>
      </c>
      <c r="E12" s="198">
        <f>'Section 4 data'!$F$62</f>
        <v>16.88</v>
      </c>
      <c r="F12" s="199">
        <f t="shared" si="0"/>
        <v>3798.04</v>
      </c>
    </row>
    <row r="13" spans="2:6" ht="15" customHeight="1" x14ac:dyDescent="0.2">
      <c r="B13" s="226" t="s">
        <v>132</v>
      </c>
      <c r="C13" s="43">
        <f>'Section 4 data'!$D$63</f>
        <v>157.708</v>
      </c>
      <c r="D13" s="44">
        <f>'Section 4 data'!$E$63</f>
        <v>1604.9369999999999</v>
      </c>
      <c r="E13" s="198">
        <f>'Section 4 data'!$F$63</f>
        <v>13.68</v>
      </c>
      <c r="F13" s="199">
        <f t="shared" si="0"/>
        <v>1762.645</v>
      </c>
    </row>
    <row r="14" spans="2:6" ht="15" customHeight="1" x14ac:dyDescent="0.2">
      <c r="B14" s="226" t="s">
        <v>133</v>
      </c>
      <c r="C14" s="43">
        <f>'Section 4 data'!$D$64</f>
        <v>32.305999999999997</v>
      </c>
      <c r="D14" s="44">
        <f>'Section 4 data'!$E$64</f>
        <v>880.35</v>
      </c>
      <c r="E14" s="198">
        <f>'Section 4 data'!$F$64</f>
        <v>17.07</v>
      </c>
      <c r="F14" s="199">
        <f t="shared" si="0"/>
        <v>912.65600000000006</v>
      </c>
    </row>
    <row r="15" spans="2:6" ht="15" customHeight="1" x14ac:dyDescent="0.2">
      <c r="B15" s="226" t="s">
        <v>134</v>
      </c>
      <c r="C15" s="43">
        <f>'Section 4 data'!$D$65</f>
        <v>1.3580000000000001</v>
      </c>
      <c r="D15" s="44">
        <f>'Section 4 data'!$E$65</f>
        <v>31.109000000000002</v>
      </c>
      <c r="E15" s="198">
        <f>'Section 4 data'!$F$65</f>
        <v>38.83</v>
      </c>
      <c r="F15" s="199">
        <f t="shared" si="0"/>
        <v>32.466999999999999</v>
      </c>
    </row>
    <row r="16" spans="2:6" ht="15" customHeight="1" x14ac:dyDescent="0.2">
      <c r="B16" s="226" t="s">
        <v>135</v>
      </c>
      <c r="C16" s="43">
        <f>'Section 4 data'!$D$66</f>
        <v>2E-3</v>
      </c>
      <c r="D16" s="44">
        <f>'Section 4 data'!$E$66</f>
        <v>27.771999999999998</v>
      </c>
      <c r="E16" s="198">
        <f>'Section 4 data'!$F$66</f>
        <v>45.06</v>
      </c>
      <c r="F16" s="199">
        <f t="shared" si="0"/>
        <v>27.773999999999997</v>
      </c>
    </row>
    <row r="17" spans="2:6" ht="15" customHeight="1" x14ac:dyDescent="0.2">
      <c r="B17" s="229" t="s">
        <v>80</v>
      </c>
      <c r="C17" s="66">
        <f>'Section 4 data'!$D$6</f>
        <v>825.09900000000005</v>
      </c>
      <c r="D17" s="66">
        <f>'Section 4 data'!$E$6</f>
        <v>10385.531999999999</v>
      </c>
      <c r="E17" s="230">
        <f>'Section 4 data'!$F$6</f>
        <v>10.029999999999999</v>
      </c>
      <c r="F17" s="231">
        <f t="shared" si="0"/>
        <v>11210.630999999999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127</v>
      </c>
      <c r="C19" s="43">
        <f>'Section 4 data'!$D$68</f>
        <v>87.528000000000006</v>
      </c>
      <c r="D19" s="44">
        <f>'Section 4 data'!$E$68</f>
        <v>7757.1229999999996</v>
      </c>
      <c r="E19" s="198">
        <f>'Section 4 data'!$F$68</f>
        <v>23.34</v>
      </c>
      <c r="F19" s="199">
        <f t="shared" ref="F19:F28" si="1">SUM(C19,D19)</f>
        <v>7844.6509999999998</v>
      </c>
    </row>
    <row r="20" spans="2:6" ht="15" customHeight="1" x14ac:dyDescent="0.2">
      <c r="B20" s="227" t="s">
        <v>128</v>
      </c>
      <c r="C20" s="43">
        <f>'Section 4 data'!$D$69</f>
        <v>349.12</v>
      </c>
      <c r="D20" s="44">
        <f>'Section 4 data'!$E$69</f>
        <v>35467.942000000003</v>
      </c>
      <c r="E20" s="198">
        <f>'Section 4 data'!$F$69</f>
        <v>6.79</v>
      </c>
      <c r="F20" s="199">
        <f t="shared" si="1"/>
        <v>35817.062000000005</v>
      </c>
    </row>
    <row r="21" spans="2:6" ht="15" customHeight="1" x14ac:dyDescent="0.2">
      <c r="B21" s="228" t="s">
        <v>129</v>
      </c>
      <c r="C21" s="43">
        <f>'Section 4 data'!$D$70</f>
        <v>531.82899999999995</v>
      </c>
      <c r="D21" s="44">
        <f>'Section 4 data'!$E$70</f>
        <v>16248.772000000001</v>
      </c>
      <c r="E21" s="198">
        <f>'Section 4 data'!$F$70</f>
        <v>8.99</v>
      </c>
      <c r="F21" s="199">
        <f t="shared" si="1"/>
        <v>16780.601000000002</v>
      </c>
    </row>
    <row r="22" spans="2:6" ht="15" customHeight="1" x14ac:dyDescent="0.2">
      <c r="B22" s="226" t="s">
        <v>130</v>
      </c>
      <c r="C22" s="43">
        <f>'Section 4 data'!$D$71</f>
        <v>427.85</v>
      </c>
      <c r="D22" s="44">
        <f>'Section 4 data'!$E$71</f>
        <v>8153.6270000000004</v>
      </c>
      <c r="E22" s="198">
        <f>'Section 4 data'!$F$71</f>
        <v>9.7799999999999994</v>
      </c>
      <c r="F22" s="199">
        <f t="shared" si="1"/>
        <v>8581.4770000000008</v>
      </c>
    </row>
    <row r="23" spans="2:6" ht="15" customHeight="1" x14ac:dyDescent="0.2">
      <c r="B23" s="226" t="s">
        <v>131</v>
      </c>
      <c r="C23" s="43">
        <f>'Section 4 data'!$D$72</f>
        <v>210.80600000000001</v>
      </c>
      <c r="D23" s="44">
        <f>'Section 4 data'!$E$72</f>
        <v>7069.6639999999998</v>
      </c>
      <c r="E23" s="198">
        <f>'Section 4 data'!$F$72</f>
        <v>8.4499999999999993</v>
      </c>
      <c r="F23" s="199">
        <f t="shared" si="1"/>
        <v>7280.4699999999993</v>
      </c>
    </row>
    <row r="24" spans="2:6" ht="15" customHeight="1" x14ac:dyDescent="0.2">
      <c r="B24" s="226" t="s">
        <v>132</v>
      </c>
      <c r="C24" s="43">
        <f>'Section 4 data'!$D$73</f>
        <v>37.950000000000003</v>
      </c>
      <c r="D24" s="44">
        <f>'Section 4 data'!$E$73</f>
        <v>3424.5970000000002</v>
      </c>
      <c r="E24" s="198">
        <f>'Section 4 data'!$F$73</f>
        <v>10.3</v>
      </c>
      <c r="F24" s="199">
        <f t="shared" si="1"/>
        <v>3462.547</v>
      </c>
    </row>
    <row r="25" spans="2:6" ht="15" customHeight="1" x14ac:dyDescent="0.2">
      <c r="B25" s="226" t="s">
        <v>133</v>
      </c>
      <c r="C25" s="43">
        <f>'Section 4 data'!$D$74</f>
        <v>14.628</v>
      </c>
      <c r="D25" s="44">
        <f>'Section 4 data'!$E$74</f>
        <v>2495.1819999999998</v>
      </c>
      <c r="E25" s="198">
        <f>'Section 4 data'!$F$74</f>
        <v>9.01</v>
      </c>
      <c r="F25" s="199">
        <f t="shared" si="1"/>
        <v>2509.81</v>
      </c>
    </row>
    <row r="26" spans="2:6" ht="15" customHeight="1" x14ac:dyDescent="0.2">
      <c r="B26" s="226" t="s">
        <v>134</v>
      </c>
      <c r="C26" s="43">
        <f>'Section 4 data'!$D$75</f>
        <v>0.58799999999999997</v>
      </c>
      <c r="D26" s="44">
        <f>'Section 4 data'!$E$75</f>
        <v>496.04599999999999</v>
      </c>
      <c r="E26" s="198">
        <f>'Section 4 data'!$F$75</f>
        <v>14.01</v>
      </c>
      <c r="F26" s="199">
        <f t="shared" si="1"/>
        <v>496.63400000000001</v>
      </c>
    </row>
    <row r="27" spans="2:6" ht="15" customHeight="1" x14ac:dyDescent="0.2">
      <c r="B27" s="226" t="s">
        <v>135</v>
      </c>
      <c r="C27" s="43">
        <f>'Section 4 data'!$D$76</f>
        <v>1.2E-2</v>
      </c>
      <c r="D27" s="44">
        <f>'Section 4 data'!$E$76</f>
        <v>176.45500000000001</v>
      </c>
      <c r="E27" s="198">
        <f>'Section 4 data'!$F$76</f>
        <v>24.9</v>
      </c>
      <c r="F27" s="199">
        <f t="shared" si="1"/>
        <v>176.46700000000001</v>
      </c>
    </row>
    <row r="28" spans="2:6" ht="15" customHeight="1" x14ac:dyDescent="0.2">
      <c r="B28" s="229" t="s">
        <v>80</v>
      </c>
      <c r="C28" s="66">
        <f>'Section 4 data'!$D$7</f>
        <v>1660.3109999999999</v>
      </c>
      <c r="D28" s="66">
        <f>'Section 4 data'!$E$7</f>
        <v>81289.407999999996</v>
      </c>
      <c r="E28" s="230">
        <f>'Section 4 data'!$F$7</f>
        <v>3.99</v>
      </c>
      <c r="F28" s="231">
        <f t="shared" si="1"/>
        <v>82949.718999999997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127</v>
      </c>
      <c r="C30" s="43">
        <f>'Section 4 data'!$D$78</f>
        <v>88.341999999999999</v>
      </c>
      <c r="D30" s="44">
        <f>'Section 4 data'!$E$78</f>
        <v>7825.4589999999998</v>
      </c>
      <c r="E30" s="198">
        <f>'Section 4 data'!$F$78</f>
        <v>23.16</v>
      </c>
      <c r="F30" s="199">
        <f t="shared" ref="F30:F39" si="2">SUM(C30,D30)</f>
        <v>7913.8009999999995</v>
      </c>
    </row>
    <row r="31" spans="2:6" ht="15" customHeight="1" x14ac:dyDescent="0.2">
      <c r="B31" s="227" t="s">
        <v>128</v>
      </c>
      <c r="C31" s="43">
        <f>'Section 4 data'!$D$79</f>
        <v>446.78899999999999</v>
      </c>
      <c r="D31" s="44">
        <f>'Section 4 data'!$E$79</f>
        <v>37378.417000000001</v>
      </c>
      <c r="E31" s="198">
        <f>'Section 4 data'!$F$79</f>
        <v>6.65</v>
      </c>
      <c r="F31" s="199">
        <f t="shared" si="2"/>
        <v>37825.205999999998</v>
      </c>
    </row>
    <row r="32" spans="2:6" ht="15" customHeight="1" x14ac:dyDescent="0.2">
      <c r="B32" s="228" t="s">
        <v>129</v>
      </c>
      <c r="C32" s="43">
        <f>'Section 4 data'!$D$80</f>
        <v>853.471</v>
      </c>
      <c r="D32" s="44">
        <f>'Section 4 data'!$E$80</f>
        <v>17442.185000000001</v>
      </c>
      <c r="E32" s="198">
        <f>'Section 4 data'!$F$80</f>
        <v>8.5399999999999991</v>
      </c>
      <c r="F32" s="199">
        <f t="shared" si="2"/>
        <v>18295.656000000003</v>
      </c>
    </row>
    <row r="33" spans="2:6" ht="15" customHeight="1" x14ac:dyDescent="0.2">
      <c r="B33" s="226" t="s">
        <v>130</v>
      </c>
      <c r="C33" s="43">
        <f>'Section 4 data'!$D$81</f>
        <v>461.15199999999999</v>
      </c>
      <c r="D33" s="44">
        <f>'Section 4 data'!$E$81</f>
        <v>9442.3019999999997</v>
      </c>
      <c r="E33" s="198">
        <f>'Section 4 data'!$F$81</f>
        <v>9.31</v>
      </c>
      <c r="F33" s="199">
        <f t="shared" si="2"/>
        <v>9903.4539999999997</v>
      </c>
    </row>
    <row r="34" spans="2:6" ht="15" customHeight="1" x14ac:dyDescent="0.2">
      <c r="B34" s="226" t="s">
        <v>131</v>
      </c>
      <c r="C34" s="43">
        <f>'Section 4 data'!$D$82</f>
        <v>391.10399999999998</v>
      </c>
      <c r="D34" s="44">
        <f>'Section 4 data'!$E$82</f>
        <v>10567.282999999999</v>
      </c>
      <c r="E34" s="198">
        <f>'Section 4 data'!$F$82</f>
        <v>7.74</v>
      </c>
      <c r="F34" s="199">
        <f t="shared" si="2"/>
        <v>10958.386999999999</v>
      </c>
    </row>
    <row r="35" spans="2:6" ht="15" customHeight="1" x14ac:dyDescent="0.2">
      <c r="B35" s="226" t="s">
        <v>132</v>
      </c>
      <c r="C35" s="43">
        <f>'Section 4 data'!$D$83</f>
        <v>195.65700000000001</v>
      </c>
      <c r="D35" s="44">
        <f>'Section 4 data'!$E$83</f>
        <v>5040.3270000000002</v>
      </c>
      <c r="E35" s="198">
        <f>'Section 4 data'!$F$83</f>
        <v>8.07</v>
      </c>
      <c r="F35" s="199">
        <f t="shared" si="2"/>
        <v>5235.9840000000004</v>
      </c>
    </row>
    <row r="36" spans="2:6" ht="15" customHeight="1" x14ac:dyDescent="0.2">
      <c r="B36" s="226" t="s">
        <v>133</v>
      </c>
      <c r="C36" s="43">
        <f>'Section 4 data'!$D$84</f>
        <v>46.933999999999997</v>
      </c>
      <c r="D36" s="44">
        <f>'Section 4 data'!$E$84</f>
        <v>3359.2669999999998</v>
      </c>
      <c r="E36" s="198">
        <f>'Section 4 data'!$F$84</f>
        <v>7.97</v>
      </c>
      <c r="F36" s="199">
        <f t="shared" si="2"/>
        <v>3406.201</v>
      </c>
    </row>
    <row r="37" spans="2:6" ht="15" customHeight="1" x14ac:dyDescent="0.2">
      <c r="B37" s="226" t="s">
        <v>134</v>
      </c>
      <c r="C37" s="43">
        <f>'Section 4 data'!$D$85</f>
        <v>1.946</v>
      </c>
      <c r="D37" s="44">
        <f>'Section 4 data'!$E$85</f>
        <v>521.10699999999997</v>
      </c>
      <c r="E37" s="198">
        <f>'Section 4 data'!$F$85</f>
        <v>13.46</v>
      </c>
      <c r="F37" s="199">
        <f t="shared" si="2"/>
        <v>523.053</v>
      </c>
    </row>
    <row r="38" spans="2:6" ht="15" customHeight="1" x14ac:dyDescent="0.2">
      <c r="B38" s="226" t="s">
        <v>135</v>
      </c>
      <c r="C38" s="43">
        <f>'Section 4 data'!$D$86</f>
        <v>1.4E-2</v>
      </c>
      <c r="D38" s="44">
        <f>'Section 4 data'!$E$86</f>
        <v>205.26300000000001</v>
      </c>
      <c r="E38" s="198">
        <f>'Section 4 data'!$F$86</f>
        <v>22.47</v>
      </c>
      <c r="F38" s="199">
        <f t="shared" si="2"/>
        <v>205.27700000000002</v>
      </c>
    </row>
    <row r="39" spans="2:6" ht="15" customHeight="1" x14ac:dyDescent="0.2">
      <c r="B39" s="232" t="s">
        <v>80</v>
      </c>
      <c r="C39" s="233">
        <f>'Section 4 data'!$D$5</f>
        <v>2485.41</v>
      </c>
      <c r="D39" s="233">
        <f>'Section 4 data'!$E$5</f>
        <v>91781.61</v>
      </c>
      <c r="E39" s="234">
        <f>'Section 4 data'!$F$5</f>
        <v>3.58</v>
      </c>
      <c r="F39" s="235">
        <f t="shared" si="2"/>
        <v>94267.02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48" t="s">
        <v>77</v>
      </c>
      <c r="C5" s="168" t="s">
        <v>78</v>
      </c>
      <c r="D5" s="844" t="s">
        <v>79</v>
      </c>
      <c r="E5" s="844"/>
      <c r="F5" s="209" t="s">
        <v>80</v>
      </c>
    </row>
    <row r="6" spans="2:6" ht="30" customHeight="1" x14ac:dyDescent="0.2">
      <c r="B6" s="849"/>
      <c r="C6" s="174" t="s">
        <v>153</v>
      </c>
      <c r="D6" s="174" t="s">
        <v>153</v>
      </c>
      <c r="E6" s="210" t="s">
        <v>82</v>
      </c>
      <c r="F6" s="211" t="s">
        <v>153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5 data'!$D$8</f>
        <v>0.02</v>
      </c>
      <c r="D8" s="654">
        <f>'Section 5 data'!$E$8</f>
        <v>24.417999999999999</v>
      </c>
      <c r="E8" s="207">
        <f>'Section 5 data'!$F$8</f>
        <v>39.840000000000003</v>
      </c>
      <c r="F8" s="652">
        <f>SUM(C8,D8)</f>
        <v>24.437999999999999</v>
      </c>
    </row>
    <row r="9" spans="2:6" ht="15" customHeight="1" x14ac:dyDescent="0.2">
      <c r="B9" s="159" t="s">
        <v>85</v>
      </c>
      <c r="C9" s="653">
        <f>'Section 5 data'!$D$9</f>
        <v>32.722999999999999</v>
      </c>
      <c r="D9" s="654">
        <f>'Section 5 data'!$E$9</f>
        <v>1526.0419999999999</v>
      </c>
      <c r="E9" s="207">
        <f>'Section 5 data'!$F$9</f>
        <v>13.85</v>
      </c>
      <c r="F9" s="652">
        <f t="shared" ref="F9:F16" si="0">SUM(C9,D9)</f>
        <v>1558.7649999999999</v>
      </c>
    </row>
    <row r="10" spans="2:6" ht="15" customHeight="1" x14ac:dyDescent="0.2">
      <c r="B10" s="159" t="s">
        <v>86</v>
      </c>
      <c r="C10" s="653">
        <f>'Section 5 data'!$D$10</f>
        <v>39.219000000000001</v>
      </c>
      <c r="D10" s="654">
        <f>'Section 5 data'!$E$10</f>
        <v>135.399</v>
      </c>
      <c r="E10" s="207">
        <f>'Section 5 data'!$F$10</f>
        <v>42.67</v>
      </c>
      <c r="F10" s="652">
        <f t="shared" si="0"/>
        <v>174.61799999999999</v>
      </c>
    </row>
    <row r="11" spans="2:6" ht="15" customHeight="1" x14ac:dyDescent="0.2">
      <c r="B11" s="159" t="s">
        <v>87</v>
      </c>
      <c r="C11" s="653">
        <f>'Section 5 data'!$D$11</f>
        <v>32.563000000000002</v>
      </c>
      <c r="D11" s="654">
        <f>'Section 5 data'!$E$11</f>
        <v>394.93400000000003</v>
      </c>
      <c r="E11" s="207">
        <f>'Section 5 data'!$F$11</f>
        <v>18.190000000000001</v>
      </c>
      <c r="F11" s="652">
        <f t="shared" si="0"/>
        <v>427.49700000000001</v>
      </c>
    </row>
    <row r="12" spans="2:6" ht="15" customHeight="1" x14ac:dyDescent="0.2">
      <c r="B12" s="159" t="s">
        <v>88</v>
      </c>
      <c r="C12" s="653">
        <f>'Section 5 data'!$D$12</f>
        <v>9.8859999999999992</v>
      </c>
      <c r="D12" s="654">
        <f>'Section 5 data'!$E$12</f>
        <v>537.33500000000004</v>
      </c>
      <c r="E12" s="207">
        <f>'Section 5 data'!$F$12</f>
        <v>18.52</v>
      </c>
      <c r="F12" s="652">
        <f t="shared" si="0"/>
        <v>547.221</v>
      </c>
    </row>
    <row r="13" spans="2:6" ht="15" customHeight="1" x14ac:dyDescent="0.2">
      <c r="B13" s="159" t="s">
        <v>89</v>
      </c>
      <c r="C13" s="653">
        <f>'Section 5 data'!$D$13</f>
        <v>21.957999999999998</v>
      </c>
      <c r="D13" s="654">
        <f>'Section 5 data'!$E$13</f>
        <v>124.941</v>
      </c>
      <c r="E13" s="207">
        <f>'Section 5 data'!$F$13</f>
        <v>31.47</v>
      </c>
      <c r="F13" s="652">
        <f t="shared" si="0"/>
        <v>146.899</v>
      </c>
    </row>
    <row r="14" spans="2:6" ht="15" customHeight="1" x14ac:dyDescent="0.2">
      <c r="B14" s="159" t="s">
        <v>90</v>
      </c>
      <c r="C14" s="653">
        <f>'Section 5 data'!$D$14</f>
        <v>8.9999999999999993E-3</v>
      </c>
      <c r="D14" s="654">
        <f>'Section 5 data'!$E$14</f>
        <v>0</v>
      </c>
      <c r="E14" s="207">
        <f>'Section 5 data'!$F$14</f>
        <v>0</v>
      </c>
      <c r="F14" s="652">
        <f t="shared" si="0"/>
        <v>8.9999999999999993E-3</v>
      </c>
    </row>
    <row r="15" spans="2:6" ht="15" customHeight="1" x14ac:dyDescent="0.2">
      <c r="B15" s="159" t="s">
        <v>91</v>
      </c>
      <c r="C15" s="653">
        <f>'Section 5 data'!$D$15</f>
        <v>31.882999999999999</v>
      </c>
      <c r="D15" s="654">
        <f>'Section 5 data'!$E$15</f>
        <v>388.26900000000001</v>
      </c>
      <c r="E15" s="207">
        <f>'Section 5 data'!$F$15</f>
        <v>22.96</v>
      </c>
      <c r="F15" s="652">
        <f t="shared" si="0"/>
        <v>420.15199999999999</v>
      </c>
    </row>
    <row r="16" spans="2:6" ht="15" customHeight="1" x14ac:dyDescent="0.2">
      <c r="B16" s="157" t="s">
        <v>92</v>
      </c>
      <c r="C16" s="208">
        <f>'Section 5 data'!$D$6</f>
        <v>168.262</v>
      </c>
      <c r="D16" s="655">
        <f>'Section 5 data'!$E$6</f>
        <v>3133.623</v>
      </c>
      <c r="E16" s="703">
        <f>'Section 5 data'!$F$6</f>
        <v>7.04</v>
      </c>
      <c r="F16" s="656">
        <f t="shared" si="0"/>
        <v>3301.8850000000002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5 data'!$D$16</f>
        <v>76.757999999999996</v>
      </c>
      <c r="D18" s="654">
        <f>'Section 5 data'!$E$16</f>
        <v>3268.261</v>
      </c>
      <c r="E18" s="207">
        <f>'Section 5 data'!$F$16</f>
        <v>9.77</v>
      </c>
      <c r="F18" s="652">
        <f t="shared" ref="F18:F29" si="1">SUM(C18,D18)</f>
        <v>3345.0189999999998</v>
      </c>
    </row>
    <row r="19" spans="2:6" ht="15" customHeight="1" x14ac:dyDescent="0.2">
      <c r="B19" s="159" t="s">
        <v>95</v>
      </c>
      <c r="C19" s="653">
        <f>'Section 5 data'!$D$17</f>
        <v>54.558999999999997</v>
      </c>
      <c r="D19" s="654">
        <f>'Section 5 data'!$E$17</f>
        <v>3340.991</v>
      </c>
      <c r="E19" s="207">
        <f>'Section 5 data'!$F$17</f>
        <v>11.76</v>
      </c>
      <c r="F19" s="652">
        <f t="shared" si="1"/>
        <v>3395.55</v>
      </c>
    </row>
    <row r="20" spans="2:6" ht="15" customHeight="1" x14ac:dyDescent="0.2">
      <c r="B20" s="159" t="s">
        <v>96</v>
      </c>
      <c r="C20" s="653">
        <f>'Section 5 data'!$D$18</f>
        <v>1.2290000000000001</v>
      </c>
      <c r="D20" s="654">
        <f>'Section 5 data'!$E$18</f>
        <v>594.01499999999999</v>
      </c>
      <c r="E20" s="207">
        <f>'Section 5 data'!$F$18</f>
        <v>20.27</v>
      </c>
      <c r="F20" s="652">
        <f t="shared" si="1"/>
        <v>595.24400000000003</v>
      </c>
    </row>
    <row r="21" spans="2:6" ht="15" customHeight="1" x14ac:dyDescent="0.2">
      <c r="B21" s="159" t="s">
        <v>97</v>
      </c>
      <c r="C21" s="653">
        <f>'Section 5 data'!$D$19</f>
        <v>14.706</v>
      </c>
      <c r="D21" s="654">
        <f>'Section 5 data'!$E$19</f>
        <v>2263.9960000000001</v>
      </c>
      <c r="E21" s="207">
        <f>'Section 5 data'!$F$19</f>
        <v>9.73</v>
      </c>
      <c r="F21" s="652">
        <f t="shared" si="1"/>
        <v>2278.7020000000002</v>
      </c>
    </row>
    <row r="22" spans="2:6" ht="15" customHeight="1" x14ac:dyDescent="0.2">
      <c r="B22" s="159" t="s">
        <v>98</v>
      </c>
      <c r="C22" s="653">
        <f>'Section 5 data'!$D$20</f>
        <v>12.022</v>
      </c>
      <c r="D22" s="654">
        <f>'Section 5 data'!$E$20</f>
        <v>1007.574</v>
      </c>
      <c r="E22" s="207">
        <f>'Section 5 data'!$F$20</f>
        <v>12.43</v>
      </c>
      <c r="F22" s="652">
        <f t="shared" si="1"/>
        <v>1019.596</v>
      </c>
    </row>
    <row r="23" spans="2:6" ht="15" customHeight="1" x14ac:dyDescent="0.2">
      <c r="B23" s="159" t="s">
        <v>99</v>
      </c>
      <c r="C23" s="653">
        <f>'Section 5 data'!$D$21</f>
        <v>1.976</v>
      </c>
      <c r="D23" s="654">
        <f>'Section 5 data'!$E$21</f>
        <v>404.07100000000003</v>
      </c>
      <c r="E23" s="207">
        <f>'Section 5 data'!$F$21</f>
        <v>21.21</v>
      </c>
      <c r="F23" s="652">
        <f t="shared" si="1"/>
        <v>406.04700000000003</v>
      </c>
    </row>
    <row r="24" spans="2:6" ht="15" customHeight="1" x14ac:dyDescent="0.2">
      <c r="B24" s="159" t="s">
        <v>100</v>
      </c>
      <c r="C24" s="653">
        <f>'Section 5 data'!$D$22</f>
        <v>1.0089999999999999</v>
      </c>
      <c r="D24" s="654">
        <f>'Section 5 data'!$E$22</f>
        <v>406.42599999999999</v>
      </c>
      <c r="E24" s="207">
        <f>'Section 5 data'!$F$22</f>
        <v>15.78</v>
      </c>
      <c r="F24" s="652">
        <f t="shared" si="1"/>
        <v>407.435</v>
      </c>
    </row>
    <row r="25" spans="2:6" ht="15" customHeight="1" x14ac:dyDescent="0.2">
      <c r="B25" s="159" t="s">
        <v>101</v>
      </c>
      <c r="C25" s="653">
        <f>'Section 5 data'!$D$23</f>
        <v>0</v>
      </c>
      <c r="D25" s="654">
        <f>'Section 5 data'!$E$23</f>
        <v>313.99700000000001</v>
      </c>
      <c r="E25" s="207">
        <f>'Section 5 data'!$F$23</f>
        <v>16.45</v>
      </c>
      <c r="F25" s="652">
        <f t="shared" si="1"/>
        <v>313.99700000000001</v>
      </c>
    </row>
    <row r="26" spans="2:6" ht="15" customHeight="1" x14ac:dyDescent="0.2">
      <c r="B26" s="159" t="s">
        <v>102</v>
      </c>
      <c r="C26" s="653">
        <f>'Section 5 data'!$D$24</f>
        <v>0.93700000000000006</v>
      </c>
      <c r="D26" s="654">
        <f>'Section 5 data'!$E$24</f>
        <v>334.04</v>
      </c>
      <c r="E26" s="207">
        <f>'Section 5 data'!$F$24</f>
        <v>28.48</v>
      </c>
      <c r="F26" s="652">
        <f t="shared" si="1"/>
        <v>334.97700000000003</v>
      </c>
    </row>
    <row r="27" spans="2:6" ht="15" customHeight="1" x14ac:dyDescent="0.2">
      <c r="B27" s="159" t="s">
        <v>103</v>
      </c>
      <c r="C27" s="653">
        <f>'Section 5 data'!$D$25</f>
        <v>0</v>
      </c>
      <c r="D27" s="654">
        <f>'Section 5 data'!$E$25</f>
        <v>362.87599999999998</v>
      </c>
      <c r="E27" s="207">
        <f>'Section 5 data'!$F$25</f>
        <v>27.78</v>
      </c>
      <c r="F27" s="652">
        <f t="shared" si="1"/>
        <v>362.87599999999998</v>
      </c>
    </row>
    <row r="28" spans="2:6" ht="15" customHeight="1" x14ac:dyDescent="0.2">
      <c r="B28" s="159" t="s">
        <v>104</v>
      </c>
      <c r="C28" s="653">
        <f>'Section 5 data'!$D$26</f>
        <v>42.384999999999998</v>
      </c>
      <c r="D28" s="654">
        <f>'Section 5 data'!$E$26</f>
        <v>1418.048</v>
      </c>
      <c r="E28" s="207">
        <f>'Section 5 data'!$F$26</f>
        <v>11.97</v>
      </c>
      <c r="F28" s="652">
        <f t="shared" si="1"/>
        <v>1460.433</v>
      </c>
    </row>
    <row r="29" spans="2:6" ht="15" customHeight="1" x14ac:dyDescent="0.2">
      <c r="B29" s="157" t="s">
        <v>105</v>
      </c>
      <c r="C29" s="208">
        <f>'Section 5 data'!$D$7</f>
        <v>205.58099999999999</v>
      </c>
      <c r="D29" s="655">
        <f>'Section 5 data'!$E$7</f>
        <v>13785.442999999999</v>
      </c>
      <c r="E29" s="703">
        <f>'Section 5 data'!$F$7</f>
        <v>3.59</v>
      </c>
      <c r="F29" s="656">
        <f t="shared" si="1"/>
        <v>13991.023999999999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5 data'!$D$5</f>
        <v>373.84300000000002</v>
      </c>
      <c r="D31" s="660">
        <f>'Section 5 data'!$E$5</f>
        <v>16899.489000000001</v>
      </c>
      <c r="E31" s="705">
        <f>'Section 5 data'!$F$5</f>
        <v>3.07</v>
      </c>
      <c r="F31" s="661">
        <f>SUM(C31,D31)</f>
        <v>17273.332000000002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0" t="s">
        <v>689</v>
      </c>
      <c r="C3" s="781"/>
      <c r="D3" s="781"/>
      <c r="E3" s="781"/>
      <c r="F3" s="781"/>
      <c r="G3" s="781"/>
      <c r="H3" s="781"/>
    </row>
    <row r="4" spans="1:19" x14ac:dyDescent="0.2">
      <c r="A4" s="149"/>
      <c r="B4" s="279"/>
      <c r="C4" s="279" t="s">
        <v>610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487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186.92099999999999</v>
      </c>
      <c r="E5" s="427">
        <v>8449.7440000000006</v>
      </c>
      <c r="F5" s="432">
        <v>3.07</v>
      </c>
      <c r="G5" s="439">
        <f>E5*F5/100</f>
        <v>259.40714080000004</v>
      </c>
      <c r="H5" s="440">
        <f>SUM(D5,E5)</f>
        <v>8636.6650000000009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84.131</v>
      </c>
      <c r="E6" s="427">
        <v>1566.8109999999999</v>
      </c>
      <c r="F6" s="432">
        <v>7.04</v>
      </c>
      <c r="G6" s="439">
        <f t="shared" ref="G6:G26" si="0">E6*F6/100</f>
        <v>110.30349440000001</v>
      </c>
      <c r="H6" s="440">
        <f>SUM(D6,E6)</f>
        <v>1650.942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102.79</v>
      </c>
      <c r="E7" s="427">
        <v>6892.7219999999998</v>
      </c>
      <c r="F7" s="432">
        <v>3.59</v>
      </c>
      <c r="G7" s="439">
        <f>E7*F7/100</f>
        <v>247.44871979999999</v>
      </c>
      <c r="H7" s="440">
        <f>SUM(D7,E7)</f>
        <v>6995.5119999999997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0.01</v>
      </c>
      <c r="E8" s="429">
        <v>12.209</v>
      </c>
      <c r="F8" s="432">
        <v>39.840000000000003</v>
      </c>
      <c r="G8" s="439">
        <f t="shared" si="0"/>
        <v>4.8640656</v>
      </c>
      <c r="H8" s="440">
        <f>SUM(D8,E8)</f>
        <v>12.218999999999999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16.361999999999998</v>
      </c>
      <c r="E9" s="429">
        <v>763.02099999999996</v>
      </c>
      <c r="F9" s="432">
        <v>13.85</v>
      </c>
      <c r="G9" s="439">
        <f t="shared" si="0"/>
        <v>105.67840849999999</v>
      </c>
      <c r="H9" s="440">
        <f t="shared" ref="H9:H26" si="1">SUM(D9,E9)</f>
        <v>779.38299999999992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19.61</v>
      </c>
      <c r="E10" s="429">
        <v>67.698999999999998</v>
      </c>
      <c r="F10" s="432">
        <v>42.67</v>
      </c>
      <c r="G10" s="439">
        <f t="shared" si="0"/>
        <v>28.887163300000001</v>
      </c>
      <c r="H10" s="440">
        <f t="shared" si="1"/>
        <v>87.308999999999997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16.282</v>
      </c>
      <c r="E11" s="429">
        <v>197.46700000000001</v>
      </c>
      <c r="F11" s="432">
        <v>18.190000000000001</v>
      </c>
      <c r="G11" s="439">
        <f t="shared" si="0"/>
        <v>35.919247300000009</v>
      </c>
      <c r="H11" s="440">
        <f t="shared" si="1"/>
        <v>213.74900000000002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4.9429999999999996</v>
      </c>
      <c r="E12" s="429">
        <v>268.66699999999997</v>
      </c>
      <c r="F12" s="432">
        <v>18.52</v>
      </c>
      <c r="G12" s="439">
        <f t="shared" si="0"/>
        <v>49.757128399999992</v>
      </c>
      <c r="H12" s="440">
        <f t="shared" si="1"/>
        <v>273.60999999999996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10.978999999999999</v>
      </c>
      <c r="E13" s="429">
        <v>62.47</v>
      </c>
      <c r="F13" s="432">
        <v>31.47</v>
      </c>
      <c r="G13" s="439">
        <f t="shared" si="0"/>
        <v>19.659308999999997</v>
      </c>
      <c r="H13" s="440">
        <f t="shared" si="1"/>
        <v>73.448999999999998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5.0000000000000001E-3</v>
      </c>
      <c r="E14" s="429">
        <v>0</v>
      </c>
      <c r="F14" s="432">
        <v>0</v>
      </c>
      <c r="G14" s="439">
        <f t="shared" si="0"/>
        <v>0</v>
      </c>
      <c r="H14" s="440">
        <f t="shared" si="1"/>
        <v>5.0000000000000001E-3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15.942</v>
      </c>
      <c r="E15" s="429">
        <v>194.13399999999999</v>
      </c>
      <c r="F15" s="432">
        <v>22.96</v>
      </c>
      <c r="G15" s="439">
        <f t="shared" si="0"/>
        <v>44.573166399999998</v>
      </c>
      <c r="H15" s="440">
        <f t="shared" si="1"/>
        <v>210.07599999999999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38.378999999999998</v>
      </c>
      <c r="E16" s="429">
        <v>1634.13</v>
      </c>
      <c r="F16" s="432">
        <v>9.77</v>
      </c>
      <c r="G16" s="439">
        <f t="shared" si="0"/>
        <v>159.65450100000001</v>
      </c>
      <c r="H16" s="440">
        <f t="shared" si="1"/>
        <v>1672.509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27.279</v>
      </c>
      <c r="E17" s="429">
        <v>1670.4949999999999</v>
      </c>
      <c r="F17" s="432">
        <v>11.76</v>
      </c>
      <c r="G17" s="439">
        <f t="shared" si="0"/>
        <v>196.45021199999999</v>
      </c>
      <c r="H17" s="440">
        <f t="shared" si="1"/>
        <v>1697.7739999999999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0.61399999999999999</v>
      </c>
      <c r="E18" s="429">
        <v>297.00799999999998</v>
      </c>
      <c r="F18" s="432">
        <v>20.27</v>
      </c>
      <c r="G18" s="439">
        <f t="shared" si="0"/>
        <v>60.203521599999995</v>
      </c>
      <c r="H18" s="440">
        <f t="shared" si="1"/>
        <v>297.62199999999996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7.3529999999999998</v>
      </c>
      <c r="E19" s="429">
        <v>1131.998</v>
      </c>
      <c r="F19" s="432">
        <v>9.73</v>
      </c>
      <c r="G19" s="439">
        <f t="shared" si="0"/>
        <v>110.14340540000001</v>
      </c>
      <c r="H19" s="440">
        <f t="shared" si="1"/>
        <v>1139.3510000000001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6.0110000000000001</v>
      </c>
      <c r="E20" s="429">
        <v>503.78699999999998</v>
      </c>
      <c r="F20" s="432">
        <v>12.43</v>
      </c>
      <c r="G20" s="439">
        <f t="shared" si="0"/>
        <v>62.620724099999997</v>
      </c>
      <c r="H20" s="440">
        <f t="shared" si="1"/>
        <v>509.798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0.98799999999999999</v>
      </c>
      <c r="E21" s="429">
        <v>202.035</v>
      </c>
      <c r="F21" s="432">
        <v>21.21</v>
      </c>
      <c r="G21" s="439">
        <f t="shared" si="0"/>
        <v>42.851623500000002</v>
      </c>
      <c r="H21" s="440">
        <f t="shared" si="1"/>
        <v>203.023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0.505</v>
      </c>
      <c r="E22" s="429">
        <v>203.21299999999999</v>
      </c>
      <c r="F22" s="432">
        <v>15.78</v>
      </c>
      <c r="G22" s="439">
        <f t="shared" si="0"/>
        <v>32.067011399999998</v>
      </c>
      <c r="H22" s="440">
        <f t="shared" si="1"/>
        <v>203.71799999999999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156.99799999999999</v>
      </c>
      <c r="F23" s="432">
        <v>16.45</v>
      </c>
      <c r="G23" s="439">
        <f t="shared" si="0"/>
        <v>25.826170999999999</v>
      </c>
      <c r="H23" s="440">
        <f t="shared" si="1"/>
        <v>156.99799999999999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0.46899999999999997</v>
      </c>
      <c r="E24" s="429">
        <v>167.02</v>
      </c>
      <c r="F24" s="432">
        <v>28.48</v>
      </c>
      <c r="G24" s="439">
        <f t="shared" si="0"/>
        <v>47.567296000000006</v>
      </c>
      <c r="H24" s="440">
        <f t="shared" si="1"/>
        <v>167.489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181.43799999999999</v>
      </c>
      <c r="F25" s="432">
        <v>27.78</v>
      </c>
      <c r="G25" s="439">
        <f t="shared" si="0"/>
        <v>50.403476400000002</v>
      </c>
      <c r="H25" s="440">
        <f t="shared" si="1"/>
        <v>181.43799999999999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21.192</v>
      </c>
      <c r="E26" s="433">
        <v>709.024</v>
      </c>
      <c r="F26" s="431">
        <v>11.97</v>
      </c>
      <c r="G26" s="329">
        <f t="shared" si="0"/>
        <v>84.870172800000006</v>
      </c>
      <c r="H26" s="337">
        <f t="shared" si="1"/>
        <v>730.21600000000001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80" t="s">
        <v>689</v>
      </c>
      <c r="C29" s="781"/>
      <c r="D29" s="781"/>
      <c r="E29" s="781"/>
      <c r="F29" s="781"/>
      <c r="G29" s="781"/>
      <c r="H29" s="781"/>
    </row>
    <row r="30" spans="1:10" s="24" customFormat="1" x14ac:dyDescent="0.2">
      <c r="B30" s="279"/>
      <c r="C30" s="279" t="s">
        <v>686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487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0" t="s">
        <v>689</v>
      </c>
      <c r="C56" s="781"/>
      <c r="D56" s="781"/>
      <c r="E56" s="781"/>
      <c r="F56" s="781"/>
      <c r="G56" s="781"/>
      <c r="H56" s="781"/>
    </row>
    <row r="57" spans="2:8" s="23" customFormat="1" ht="25.5" x14ac:dyDescent="0.2">
      <c r="B57" s="279"/>
      <c r="C57" s="526" t="s">
        <v>687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487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48" t="s">
        <v>77</v>
      </c>
      <c r="C5" s="168" t="s">
        <v>78</v>
      </c>
      <c r="D5" s="844" t="s">
        <v>79</v>
      </c>
      <c r="E5" s="844"/>
      <c r="F5" s="209" t="s">
        <v>80</v>
      </c>
    </row>
    <row r="6" spans="2:6" ht="30" customHeight="1" x14ac:dyDescent="0.2">
      <c r="B6" s="849"/>
      <c r="C6" s="174" t="s">
        <v>156</v>
      </c>
      <c r="D6" s="174" t="s">
        <v>157</v>
      </c>
      <c r="E6" s="210" t="s">
        <v>82</v>
      </c>
      <c r="F6" s="211" t="s">
        <v>157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6 data'!$D$8</f>
        <v>0.01</v>
      </c>
      <c r="D8" s="654">
        <f>'Section 6 data'!$E$8</f>
        <v>12.209</v>
      </c>
      <c r="E8" s="207">
        <f>'Section 6 data'!$F$8</f>
        <v>39.840000000000003</v>
      </c>
      <c r="F8" s="652">
        <f>SUM(C8,D8)</f>
        <v>12.218999999999999</v>
      </c>
    </row>
    <row r="9" spans="2:6" ht="15" customHeight="1" x14ac:dyDescent="0.2">
      <c r="B9" s="159" t="s">
        <v>85</v>
      </c>
      <c r="C9" s="653">
        <f>'Section 6 data'!$D$9</f>
        <v>16.361999999999998</v>
      </c>
      <c r="D9" s="654">
        <f>'Section 6 data'!$E$9</f>
        <v>763.02099999999996</v>
      </c>
      <c r="E9" s="207">
        <f>'Section 6 data'!$F$9</f>
        <v>13.85</v>
      </c>
      <c r="F9" s="652">
        <f t="shared" ref="F9:F16" si="0">SUM(C9,D9)</f>
        <v>779.38299999999992</v>
      </c>
    </row>
    <row r="10" spans="2:6" ht="15" customHeight="1" x14ac:dyDescent="0.2">
      <c r="B10" s="159" t="s">
        <v>86</v>
      </c>
      <c r="C10" s="653">
        <f>'Section 6 data'!$D$10</f>
        <v>19.61</v>
      </c>
      <c r="D10" s="654">
        <f>'Section 6 data'!$E$10</f>
        <v>67.698999999999998</v>
      </c>
      <c r="E10" s="207">
        <f>'Section 6 data'!$F$10</f>
        <v>42.67</v>
      </c>
      <c r="F10" s="652">
        <f t="shared" si="0"/>
        <v>87.308999999999997</v>
      </c>
    </row>
    <row r="11" spans="2:6" ht="15" customHeight="1" x14ac:dyDescent="0.2">
      <c r="B11" s="159" t="s">
        <v>87</v>
      </c>
      <c r="C11" s="653">
        <f>'Section 6 data'!$D$11</f>
        <v>16.282</v>
      </c>
      <c r="D11" s="654">
        <f>'Section 6 data'!$E$11</f>
        <v>197.46700000000001</v>
      </c>
      <c r="E11" s="207">
        <f>'Section 6 data'!$F$11</f>
        <v>18.190000000000001</v>
      </c>
      <c r="F11" s="652">
        <f t="shared" si="0"/>
        <v>213.74900000000002</v>
      </c>
    </row>
    <row r="12" spans="2:6" ht="15" customHeight="1" x14ac:dyDescent="0.2">
      <c r="B12" s="159" t="s">
        <v>88</v>
      </c>
      <c r="C12" s="653">
        <f>'Section 6 data'!$D$12</f>
        <v>4.9429999999999996</v>
      </c>
      <c r="D12" s="654">
        <f>'Section 6 data'!$E$12</f>
        <v>268.66699999999997</v>
      </c>
      <c r="E12" s="207">
        <f>'Section 6 data'!$F$12</f>
        <v>18.52</v>
      </c>
      <c r="F12" s="652">
        <f t="shared" si="0"/>
        <v>273.60999999999996</v>
      </c>
    </row>
    <row r="13" spans="2:6" ht="15" customHeight="1" x14ac:dyDescent="0.2">
      <c r="B13" s="159" t="s">
        <v>89</v>
      </c>
      <c r="C13" s="653">
        <f>'Section 6 data'!$D$13</f>
        <v>10.978999999999999</v>
      </c>
      <c r="D13" s="654">
        <f>'Section 6 data'!$E$13</f>
        <v>62.47</v>
      </c>
      <c r="E13" s="207">
        <f>'Section 6 data'!$F$13</f>
        <v>31.47</v>
      </c>
      <c r="F13" s="652">
        <f t="shared" si="0"/>
        <v>73.448999999999998</v>
      </c>
    </row>
    <row r="14" spans="2:6" ht="15" customHeight="1" x14ac:dyDescent="0.2">
      <c r="B14" s="159" t="s">
        <v>90</v>
      </c>
      <c r="C14" s="653">
        <f>'Section 6 data'!$D$14</f>
        <v>5.0000000000000001E-3</v>
      </c>
      <c r="D14" s="654">
        <f>'Section 6 data'!$E$14</f>
        <v>0</v>
      </c>
      <c r="E14" s="207">
        <f>'Section 6 data'!$F$14</f>
        <v>0</v>
      </c>
      <c r="F14" s="652">
        <f t="shared" si="0"/>
        <v>5.0000000000000001E-3</v>
      </c>
    </row>
    <row r="15" spans="2:6" ht="15" customHeight="1" x14ac:dyDescent="0.2">
      <c r="B15" s="159" t="s">
        <v>91</v>
      </c>
      <c r="C15" s="653">
        <f>'Section 6 data'!$D$15</f>
        <v>15.942</v>
      </c>
      <c r="D15" s="654">
        <f>'Section 6 data'!$E$15</f>
        <v>194.13399999999999</v>
      </c>
      <c r="E15" s="207">
        <f>'Section 6 data'!$F$15</f>
        <v>22.96</v>
      </c>
      <c r="F15" s="652">
        <f t="shared" si="0"/>
        <v>210.07599999999999</v>
      </c>
    </row>
    <row r="16" spans="2:6" ht="15" customHeight="1" x14ac:dyDescent="0.2">
      <c r="B16" s="157" t="s">
        <v>92</v>
      </c>
      <c r="C16" s="208">
        <f>'Section 6 data'!$D$6</f>
        <v>84.131</v>
      </c>
      <c r="D16" s="655">
        <f>'Section 6 data'!$E$6</f>
        <v>1566.8109999999999</v>
      </c>
      <c r="E16" s="703">
        <f>'Section 6 data'!$F$6</f>
        <v>7.04</v>
      </c>
      <c r="F16" s="656">
        <f t="shared" si="0"/>
        <v>1650.942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6 data'!$D$16</f>
        <v>38.378999999999998</v>
      </c>
      <c r="D18" s="654">
        <f>'Section 6 data'!$E$16</f>
        <v>1634.13</v>
      </c>
      <c r="E18" s="207">
        <f>'Section 6 data'!$F$16</f>
        <v>9.77</v>
      </c>
      <c r="F18" s="652">
        <f t="shared" ref="F18:F29" si="1">SUM(C18,D18)</f>
        <v>1672.509</v>
      </c>
    </row>
    <row r="19" spans="2:6" ht="15" customHeight="1" x14ac:dyDescent="0.2">
      <c r="B19" s="159" t="s">
        <v>95</v>
      </c>
      <c r="C19" s="653">
        <f>'Section 6 data'!$D$17</f>
        <v>27.279</v>
      </c>
      <c r="D19" s="654">
        <f>'Section 6 data'!$E$17</f>
        <v>1670.4949999999999</v>
      </c>
      <c r="E19" s="207">
        <f>'Section 6 data'!$F$17</f>
        <v>11.76</v>
      </c>
      <c r="F19" s="652">
        <f t="shared" si="1"/>
        <v>1697.7739999999999</v>
      </c>
    </row>
    <row r="20" spans="2:6" ht="15" customHeight="1" x14ac:dyDescent="0.2">
      <c r="B20" s="159" t="s">
        <v>96</v>
      </c>
      <c r="C20" s="653">
        <f>'Section 6 data'!$D$18</f>
        <v>0.61399999999999999</v>
      </c>
      <c r="D20" s="654">
        <f>'Section 6 data'!$E$18</f>
        <v>297.00799999999998</v>
      </c>
      <c r="E20" s="207">
        <f>'Section 6 data'!$F$18</f>
        <v>20.27</v>
      </c>
      <c r="F20" s="652">
        <f t="shared" si="1"/>
        <v>297.62199999999996</v>
      </c>
    </row>
    <row r="21" spans="2:6" ht="15" customHeight="1" x14ac:dyDescent="0.2">
      <c r="B21" s="159" t="s">
        <v>97</v>
      </c>
      <c r="C21" s="653">
        <f>'Section 6 data'!$D$19</f>
        <v>7.3529999999999998</v>
      </c>
      <c r="D21" s="654">
        <f>'Section 6 data'!$E$19</f>
        <v>1131.998</v>
      </c>
      <c r="E21" s="207">
        <f>'Section 6 data'!$F$19</f>
        <v>9.73</v>
      </c>
      <c r="F21" s="652">
        <f t="shared" si="1"/>
        <v>1139.3510000000001</v>
      </c>
    </row>
    <row r="22" spans="2:6" ht="15" customHeight="1" x14ac:dyDescent="0.2">
      <c r="B22" s="159" t="s">
        <v>98</v>
      </c>
      <c r="C22" s="653">
        <f>'Section 6 data'!$D$20</f>
        <v>6.0110000000000001</v>
      </c>
      <c r="D22" s="654">
        <f>'Section 6 data'!$E$20</f>
        <v>503.78699999999998</v>
      </c>
      <c r="E22" s="207">
        <f>'Section 6 data'!$F$20</f>
        <v>12.43</v>
      </c>
      <c r="F22" s="652">
        <f t="shared" si="1"/>
        <v>509.798</v>
      </c>
    </row>
    <row r="23" spans="2:6" ht="15" customHeight="1" x14ac:dyDescent="0.2">
      <c r="B23" s="159" t="s">
        <v>99</v>
      </c>
      <c r="C23" s="653">
        <f>'Section 6 data'!$D$21</f>
        <v>0.98799999999999999</v>
      </c>
      <c r="D23" s="654">
        <f>'Section 6 data'!$E$21</f>
        <v>202.035</v>
      </c>
      <c r="E23" s="207">
        <f>'Section 6 data'!$F$21</f>
        <v>21.21</v>
      </c>
      <c r="F23" s="652">
        <f t="shared" si="1"/>
        <v>203.023</v>
      </c>
    </row>
    <row r="24" spans="2:6" ht="15" customHeight="1" x14ac:dyDescent="0.2">
      <c r="B24" s="159" t="s">
        <v>100</v>
      </c>
      <c r="C24" s="653">
        <f>'Section 6 data'!$D$22</f>
        <v>0.505</v>
      </c>
      <c r="D24" s="654">
        <f>'Section 6 data'!$E$22</f>
        <v>203.21299999999999</v>
      </c>
      <c r="E24" s="207">
        <f>'Section 6 data'!$F$22</f>
        <v>15.78</v>
      </c>
      <c r="F24" s="652">
        <f t="shared" si="1"/>
        <v>203.71799999999999</v>
      </c>
    </row>
    <row r="25" spans="2:6" ht="15" customHeight="1" x14ac:dyDescent="0.2">
      <c r="B25" s="159" t="s">
        <v>101</v>
      </c>
      <c r="C25" s="653">
        <f>'Section 6 data'!$D$23</f>
        <v>0</v>
      </c>
      <c r="D25" s="654">
        <f>'Section 6 data'!$E$23</f>
        <v>156.99799999999999</v>
      </c>
      <c r="E25" s="207">
        <f>'Section 6 data'!$F$23</f>
        <v>16.45</v>
      </c>
      <c r="F25" s="652">
        <f t="shared" si="1"/>
        <v>156.99799999999999</v>
      </c>
    </row>
    <row r="26" spans="2:6" ht="15" customHeight="1" x14ac:dyDescent="0.2">
      <c r="B26" s="159" t="s">
        <v>102</v>
      </c>
      <c r="C26" s="653">
        <f>'Section 6 data'!$D$24</f>
        <v>0.46899999999999997</v>
      </c>
      <c r="D26" s="654">
        <f>'Section 6 data'!$E$24</f>
        <v>167.02</v>
      </c>
      <c r="E26" s="207">
        <f>'Section 6 data'!$F$24</f>
        <v>28.48</v>
      </c>
      <c r="F26" s="652">
        <f t="shared" si="1"/>
        <v>167.489</v>
      </c>
    </row>
    <row r="27" spans="2:6" ht="15" customHeight="1" x14ac:dyDescent="0.2">
      <c r="B27" s="159" t="s">
        <v>103</v>
      </c>
      <c r="C27" s="653">
        <f>'Section 6 data'!$D$25</f>
        <v>0</v>
      </c>
      <c r="D27" s="654">
        <f>'Section 6 data'!$E$25</f>
        <v>181.43799999999999</v>
      </c>
      <c r="E27" s="207">
        <f>'Section 6 data'!$F$25</f>
        <v>27.78</v>
      </c>
      <c r="F27" s="652">
        <f t="shared" si="1"/>
        <v>181.43799999999999</v>
      </c>
    </row>
    <row r="28" spans="2:6" ht="15" customHeight="1" x14ac:dyDescent="0.2">
      <c r="B28" s="159" t="s">
        <v>104</v>
      </c>
      <c r="C28" s="653">
        <f>'Section 6 data'!$D$26</f>
        <v>21.192</v>
      </c>
      <c r="D28" s="654">
        <f>'Section 6 data'!$E$26</f>
        <v>709.024</v>
      </c>
      <c r="E28" s="207">
        <f>'Section 6 data'!$F$26</f>
        <v>11.97</v>
      </c>
      <c r="F28" s="652">
        <f t="shared" si="1"/>
        <v>730.21600000000001</v>
      </c>
    </row>
    <row r="29" spans="2:6" ht="15" customHeight="1" x14ac:dyDescent="0.2">
      <c r="B29" s="157" t="s">
        <v>105</v>
      </c>
      <c r="C29" s="208">
        <f>'Section 6 data'!$D$7</f>
        <v>102.79</v>
      </c>
      <c r="D29" s="655">
        <f>'Section 6 data'!$E$7</f>
        <v>6892.7219999999998</v>
      </c>
      <c r="E29" s="703">
        <f>'Section 6 data'!$F$7</f>
        <v>3.59</v>
      </c>
      <c r="F29" s="656">
        <f t="shared" si="1"/>
        <v>6995.5119999999997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6 data'!$D$5</f>
        <v>186.92099999999999</v>
      </c>
      <c r="D31" s="660">
        <f>'Section 6 data'!$E$5</f>
        <v>8449.7440000000006</v>
      </c>
      <c r="E31" s="705">
        <f>'Section 6 data'!$F$5</f>
        <v>3.07</v>
      </c>
      <c r="F31" s="661">
        <f>SUM(C31,D31)</f>
        <v>8636.6650000000009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7" t="s">
        <v>160</v>
      </c>
      <c r="C5" s="708" t="s">
        <v>160</v>
      </c>
      <c r="D5" s="708" t="s">
        <v>161</v>
      </c>
      <c r="E5" s="708" t="s">
        <v>162</v>
      </c>
      <c r="F5" s="709" t="s">
        <v>163</v>
      </c>
    </row>
    <row r="6" spans="2:6" ht="15" customHeight="1" x14ac:dyDescent="0.2">
      <c r="B6" s="770" t="str">
        <f>Index!$B$4</f>
        <v>Thames</v>
      </c>
      <c r="C6" s="771">
        <f>VLOOKUP(Index!$B$4,'Square data'!$C$4:$G$18,2,FALSE)</f>
        <v>361</v>
      </c>
      <c r="D6" s="771">
        <f>VLOOKUP(Index!$B$4,'Square data'!$C$4:$G$18,3,FALSE)</f>
        <v>354</v>
      </c>
      <c r="E6" s="771">
        <f>VLOOKUP(Index!$B$4,'Square data'!$C$4:$G$18,4,FALSE)</f>
        <v>227</v>
      </c>
      <c r="F6" s="772">
        <f>VLOOKUP(Index!$B$4,'Square data'!$C$4:$G$18,5,FALSE)</f>
        <v>345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2" t="s">
        <v>77</v>
      </c>
      <c r="C5" s="168" t="s">
        <v>78</v>
      </c>
      <c r="D5" s="244" t="s">
        <v>79</v>
      </c>
    </row>
    <row r="6" spans="2:4" ht="15" customHeight="1" x14ac:dyDescent="0.2">
      <c r="B6" s="843"/>
      <c r="C6" s="850" t="s">
        <v>778</v>
      </c>
      <c r="D6" s="851"/>
    </row>
    <row r="7" spans="2:4" ht="15" customHeight="1" x14ac:dyDescent="0.2">
      <c r="B7" s="213" t="s">
        <v>83</v>
      </c>
      <c r="C7" s="214"/>
      <c r="D7" s="214"/>
    </row>
    <row r="8" spans="2:4" ht="15" customHeight="1" x14ac:dyDescent="0.2">
      <c r="B8" s="215" t="s">
        <v>84</v>
      </c>
      <c r="C8" s="57">
        <f>'Yield class data'!$D$8</f>
        <v>12.04</v>
      </c>
      <c r="D8" s="302">
        <f>'Yield class data'!$E$8</f>
        <v>16.510000000000002</v>
      </c>
    </row>
    <row r="9" spans="2:4" ht="15" customHeight="1" x14ac:dyDescent="0.2">
      <c r="B9" s="215" t="s">
        <v>85</v>
      </c>
      <c r="C9" s="57">
        <f>'Yield class data'!$D$9</f>
        <v>10.95</v>
      </c>
      <c r="D9" s="302">
        <f>'Yield class data'!$E$9</f>
        <v>11.46</v>
      </c>
    </row>
    <row r="10" spans="2:4" ht="15" customHeight="1" x14ac:dyDescent="0.2">
      <c r="B10" s="215" t="s">
        <v>86</v>
      </c>
      <c r="C10" s="57">
        <f>'Yield class data'!$D$10</f>
        <v>14.64</v>
      </c>
      <c r="D10" s="302">
        <f>'Yield class data'!$E$10</f>
        <v>12.42</v>
      </c>
    </row>
    <row r="11" spans="2:4" ht="15" customHeight="1" x14ac:dyDescent="0.2">
      <c r="B11" s="215" t="s">
        <v>87</v>
      </c>
      <c r="C11" s="57">
        <f>'Yield class data'!$D$11</f>
        <v>11.03</v>
      </c>
      <c r="D11" s="302">
        <f>'Yield class data'!$E$11</f>
        <v>15.2</v>
      </c>
    </row>
    <row r="12" spans="2:4" ht="15" customHeight="1" x14ac:dyDescent="0.2">
      <c r="B12" s="215" t="s">
        <v>88</v>
      </c>
      <c r="C12" s="57">
        <f>'Yield class data'!$D$12</f>
        <v>9.8800000000000008</v>
      </c>
      <c r="D12" s="302">
        <f>'Yield class data'!$E$12</f>
        <v>11.18</v>
      </c>
    </row>
    <row r="13" spans="2:4" ht="15" customHeight="1" x14ac:dyDescent="0.2">
      <c r="B13" s="215" t="s">
        <v>89</v>
      </c>
      <c r="C13" s="57">
        <f>'Yield class data'!$D$13</f>
        <v>13.6</v>
      </c>
      <c r="D13" s="302">
        <f>'Yield class data'!$E$13</f>
        <v>14.69</v>
      </c>
    </row>
    <row r="14" spans="2:4" ht="15" customHeight="1" x14ac:dyDescent="0.2">
      <c r="B14" s="215" t="s">
        <v>90</v>
      </c>
      <c r="C14" s="57">
        <f>'Yield class data'!$D$14</f>
        <v>8</v>
      </c>
      <c r="D14" s="302">
        <f>'Yield class data'!$E$14</f>
        <v>9</v>
      </c>
    </row>
    <row r="15" spans="2:4" ht="15" customHeight="1" x14ac:dyDescent="0.2">
      <c r="B15" s="215" t="s">
        <v>91</v>
      </c>
      <c r="C15" s="57">
        <f>'Yield class data'!$D$15</f>
        <v>15.79</v>
      </c>
      <c r="D15" s="302">
        <f>'Yield class data'!$E$15</f>
        <v>14.91</v>
      </c>
    </row>
    <row r="16" spans="2:4" ht="15" customHeight="1" x14ac:dyDescent="0.2">
      <c r="B16" s="219" t="s">
        <v>92</v>
      </c>
      <c r="C16" s="304">
        <f>'Yield class data'!$D$6</f>
        <v>12.95</v>
      </c>
      <c r="D16" s="303">
        <f>'Yield class data'!$E$6</f>
        <v>13.46</v>
      </c>
    </row>
    <row r="17" spans="2:4" ht="15" customHeight="1" x14ac:dyDescent="0.2">
      <c r="B17" s="213" t="s">
        <v>93</v>
      </c>
      <c r="C17" s="214"/>
      <c r="D17" s="214"/>
    </row>
    <row r="18" spans="2:4" ht="15" customHeight="1" x14ac:dyDescent="0.2">
      <c r="B18" s="215" t="s">
        <v>94</v>
      </c>
      <c r="C18" s="57">
        <f>'Yield class data'!$D$16</f>
        <v>4.41</v>
      </c>
      <c r="D18" s="302">
        <f>'Yield class data'!$E$16</f>
        <v>6.03</v>
      </c>
    </row>
    <row r="19" spans="2:4" ht="15" customHeight="1" x14ac:dyDescent="0.2">
      <c r="B19" s="215" t="s">
        <v>95</v>
      </c>
      <c r="C19" s="57">
        <f>'Yield class data'!$D$17</f>
        <v>5.03</v>
      </c>
      <c r="D19" s="302">
        <f>'Yield class data'!$E$17</f>
        <v>7.78</v>
      </c>
    </row>
    <row r="20" spans="2:4" ht="15" customHeight="1" x14ac:dyDescent="0.2">
      <c r="B20" s="215" t="s">
        <v>96</v>
      </c>
      <c r="C20" s="57">
        <f>'Yield class data'!$D$18</f>
        <v>4.62</v>
      </c>
      <c r="D20" s="302">
        <f>'Yield class data'!$E$18</f>
        <v>7.05</v>
      </c>
    </row>
    <row r="21" spans="2:4" ht="15" customHeight="1" x14ac:dyDescent="0.2">
      <c r="B21" s="215" t="s">
        <v>97</v>
      </c>
      <c r="C21" s="57">
        <f>'Yield class data'!$D$19</f>
        <v>5.41</v>
      </c>
      <c r="D21" s="302">
        <f>'Yield class data'!$E$19</f>
        <v>8.42</v>
      </c>
    </row>
    <row r="22" spans="2:4" ht="15" customHeight="1" x14ac:dyDescent="0.2">
      <c r="B22" s="215" t="s">
        <v>98</v>
      </c>
      <c r="C22" s="57">
        <f>'Yield class data'!$D$20</f>
        <v>5.12</v>
      </c>
      <c r="D22" s="302">
        <f>'Yield class data'!$E$20</f>
        <v>6.07</v>
      </c>
    </row>
    <row r="23" spans="2:4" ht="15" customHeight="1" x14ac:dyDescent="0.2">
      <c r="B23" s="215" t="s">
        <v>99</v>
      </c>
      <c r="C23" s="57">
        <f>'Yield class data'!$D$21</f>
        <v>5.98</v>
      </c>
      <c r="D23" s="302">
        <f>'Yield class data'!$E$21</f>
        <v>7.93</v>
      </c>
    </row>
    <row r="24" spans="2:4" ht="15" customHeight="1" x14ac:dyDescent="0.2">
      <c r="B24" s="215" t="s">
        <v>100</v>
      </c>
      <c r="C24" s="57">
        <f>'Yield class data'!$D$22</f>
        <v>3.59</v>
      </c>
      <c r="D24" s="302">
        <f>'Yield class data'!$E$22</f>
        <v>2.29</v>
      </c>
    </row>
    <row r="25" spans="2:4" ht="15" customHeight="1" x14ac:dyDescent="0.2">
      <c r="B25" s="215" t="s">
        <v>101</v>
      </c>
      <c r="C25" s="57">
        <f>'Yield class data'!$D$23</f>
        <v>0</v>
      </c>
      <c r="D25" s="302">
        <f>'Yield class data'!$E$23</f>
        <v>3.16</v>
      </c>
    </row>
    <row r="26" spans="2:4" ht="15" customHeight="1" x14ac:dyDescent="0.2">
      <c r="B26" s="215" t="s">
        <v>102</v>
      </c>
      <c r="C26" s="57">
        <f>'Yield class data'!$D$24</f>
        <v>7.15</v>
      </c>
      <c r="D26" s="302">
        <f>'Yield class data'!$E$24</f>
        <v>5.12</v>
      </c>
    </row>
    <row r="27" spans="2:4" ht="15" customHeight="1" x14ac:dyDescent="0.2">
      <c r="B27" s="215" t="s">
        <v>103</v>
      </c>
      <c r="C27" s="57">
        <f>'Yield class data'!$D$25</f>
        <v>0</v>
      </c>
      <c r="D27" s="302">
        <f>'Yield class data'!$E$25</f>
        <v>4.63</v>
      </c>
    </row>
    <row r="28" spans="2:4" ht="15" customHeight="1" x14ac:dyDescent="0.2">
      <c r="B28" s="215" t="s">
        <v>104</v>
      </c>
      <c r="C28" s="57">
        <f>'Yield class data'!$D$26</f>
        <v>4.72</v>
      </c>
      <c r="D28" s="302">
        <f>'Yield class data'!$E$26</f>
        <v>5.36</v>
      </c>
    </row>
    <row r="29" spans="2:4" ht="15" customHeight="1" x14ac:dyDescent="0.2">
      <c r="B29" s="219" t="s">
        <v>105</v>
      </c>
      <c r="C29" s="304">
        <f>'Yield class data'!$D$7</f>
        <v>4.78</v>
      </c>
      <c r="D29" s="303">
        <f>'Yield class data'!$E$7</f>
        <v>5.94</v>
      </c>
    </row>
    <row r="30" spans="2:4" ht="15" customHeight="1" x14ac:dyDescent="0.2">
      <c r="B30" s="213" t="s">
        <v>106</v>
      </c>
      <c r="C30" s="214"/>
      <c r="D30" s="214"/>
    </row>
    <row r="31" spans="2:4" ht="15" customHeight="1" x14ac:dyDescent="0.2">
      <c r="B31" s="219" t="s">
        <v>106</v>
      </c>
      <c r="C31" s="304">
        <f>'Yield class data'!$D$5</f>
        <v>8.93</v>
      </c>
      <c r="D31" s="303">
        <f>'Yield class data'!$E$5</f>
        <v>7.39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48"/>
      <c r="C5" s="168" t="s">
        <v>78</v>
      </c>
      <c r="D5" s="844" t="s">
        <v>79</v>
      </c>
      <c r="E5" s="853"/>
    </row>
    <row r="6" spans="2:5" ht="30" customHeight="1" x14ac:dyDescent="0.2">
      <c r="B6" s="852"/>
      <c r="C6" s="167" t="s">
        <v>325</v>
      </c>
      <c r="D6" s="167" t="s">
        <v>325</v>
      </c>
      <c r="E6" s="169" t="s">
        <v>185</v>
      </c>
    </row>
    <row r="7" spans="2:5" ht="15" customHeight="1" x14ac:dyDescent="0.2">
      <c r="B7" s="180" t="str">
        <f>Index!$B$4</f>
        <v>Thames</v>
      </c>
      <c r="C7" s="181"/>
      <c r="D7" s="181"/>
      <c r="E7" s="182"/>
    </row>
    <row r="8" spans="2:5" ht="15" customHeight="1" x14ac:dyDescent="0.2">
      <c r="B8" s="170" t="s">
        <v>92</v>
      </c>
      <c r="C8" s="675">
        <f>'Section 8 data'!$D$6</f>
        <v>12.196999999999999</v>
      </c>
      <c r="D8" s="675">
        <f>'Section 8 data'!$E$6</f>
        <v>1383.55273962412</v>
      </c>
      <c r="E8" s="701">
        <f>'Section 8 data'!$F$6</f>
        <v>18.9371216620574</v>
      </c>
    </row>
    <row r="9" spans="2:5" ht="15" customHeight="1" x14ac:dyDescent="0.2">
      <c r="B9" s="170" t="s">
        <v>105</v>
      </c>
      <c r="C9" s="675">
        <f>'Section 8 data'!$D$7</f>
        <v>0.51600000000000001</v>
      </c>
      <c r="D9" s="675">
        <f>'Section 8 data'!$E$7</f>
        <v>8687.5026493570003</v>
      </c>
      <c r="E9" s="701">
        <f>'Section 8 data'!$F$7</f>
        <v>6.9870682845201797</v>
      </c>
    </row>
    <row r="10" spans="2:5" ht="15" customHeight="1" x14ac:dyDescent="0.2">
      <c r="B10" s="172" t="s">
        <v>106</v>
      </c>
      <c r="C10" s="660">
        <f>'Section 8 data'!$D$5</f>
        <v>12.712999999999999</v>
      </c>
      <c r="D10" s="660">
        <f>'Section 8 data'!$E$5</f>
        <v>10061.2900575969</v>
      </c>
      <c r="E10" s="702">
        <f>'Section 8 data'!$F$5</f>
        <v>6.5746731773011602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48"/>
      <c r="C5" s="316" t="s">
        <v>78</v>
      </c>
      <c r="D5" s="844" t="s">
        <v>79</v>
      </c>
      <c r="E5" s="853"/>
    </row>
    <row r="6" spans="2:5" ht="30" customHeight="1" x14ac:dyDescent="0.2">
      <c r="B6" s="852"/>
      <c r="C6" s="173" t="s">
        <v>81</v>
      </c>
      <c r="D6" s="174" t="s">
        <v>81</v>
      </c>
      <c r="E6" s="175" t="s">
        <v>185</v>
      </c>
    </row>
    <row r="7" spans="2:5" ht="15" customHeight="1" x14ac:dyDescent="0.2">
      <c r="B7" s="180" t="str">
        <f>Index!$B$4</f>
        <v>Thames</v>
      </c>
      <c r="C7" s="183"/>
      <c r="D7" s="183"/>
      <c r="E7" s="184"/>
    </row>
    <row r="8" spans="2:5" ht="15" customHeight="1" x14ac:dyDescent="0.2">
      <c r="B8" s="170" t="s">
        <v>92</v>
      </c>
      <c r="C8" s="176">
        <f>'Section 8 data'!$D$32</f>
        <v>3.5999999999999997E-2</v>
      </c>
      <c r="D8" s="177">
        <f>'Section 8 data'!$E$32</f>
        <v>2.3858370907404503</v>
      </c>
      <c r="E8" s="171">
        <f>'Section 8 data'!$F$32</f>
        <v>15.893693349364</v>
      </c>
    </row>
    <row r="9" spans="2:5" ht="15" customHeight="1" x14ac:dyDescent="0.2">
      <c r="B9" s="170" t="s">
        <v>105</v>
      </c>
      <c r="C9" s="176">
        <f>'Section 8 data'!$D$33</f>
        <v>1.4E-2</v>
      </c>
      <c r="D9" s="177">
        <f>'Section 8 data'!$E$33</f>
        <v>19.928582788407901</v>
      </c>
      <c r="E9" s="171">
        <f>'Section 8 data'!$F$33</f>
        <v>5.4800504139578896</v>
      </c>
    </row>
    <row r="10" spans="2:5" ht="15" customHeight="1" x14ac:dyDescent="0.2">
      <c r="B10" s="172" t="s">
        <v>106</v>
      </c>
      <c r="C10" s="178">
        <f>'Section 8 data'!$D$31</f>
        <v>0.05</v>
      </c>
      <c r="D10" s="179">
        <f>'Section 8 data'!$E$31</f>
        <v>22.2059404978435</v>
      </c>
      <c r="E10" s="185">
        <f>'Section 8 data'!$F$31</f>
        <v>5.1608519607439396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497</v>
      </c>
    </row>
    <row r="5" spans="2:6" ht="15" customHeight="1" x14ac:dyDescent="0.2">
      <c r="B5" s="854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5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0" t="str">
        <f>Index!$B$4</f>
        <v>Thames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data'!D35</f>
        <v>6.26</v>
      </c>
      <c r="D8" s="44">
        <f>'Section 9 chart data'!J35</f>
        <v>268.62799999999999</v>
      </c>
      <c r="E8" s="147">
        <f>'Section 9 chart data'!K35</f>
        <v>16.62</v>
      </c>
      <c r="F8" s="45">
        <f t="shared" ref="F8:F13" si="0">SUM(C8,D8)</f>
        <v>274.88799999999998</v>
      </c>
    </row>
    <row r="9" spans="2:6" ht="15" customHeight="1" x14ac:dyDescent="0.2">
      <c r="B9" s="42" t="s">
        <v>222</v>
      </c>
      <c r="C9" s="43">
        <f>'Section 9 chart data'!D36</f>
        <v>7.4960000000000004</v>
      </c>
      <c r="D9" s="44">
        <f>'Section 9 chart data'!J36</f>
        <v>198.71100000000001</v>
      </c>
      <c r="E9" s="147">
        <f>'Section 9 chart data'!K36</f>
        <v>11.38</v>
      </c>
      <c r="F9" s="45">
        <f t="shared" si="0"/>
        <v>206.20700000000002</v>
      </c>
    </row>
    <row r="10" spans="2:6" ht="15" customHeight="1" x14ac:dyDescent="0.2">
      <c r="B10" s="42" t="s">
        <v>225</v>
      </c>
      <c r="C10" s="43">
        <f>'Section 9 chart data'!D37</f>
        <v>7.3289999999999997</v>
      </c>
      <c r="D10" s="44">
        <f>'Section 9 chart data'!J37</f>
        <v>222.637</v>
      </c>
      <c r="E10" s="147">
        <f>'Section 9 chart data'!K37</f>
        <v>13.71</v>
      </c>
      <c r="F10" s="45">
        <f t="shared" si="0"/>
        <v>229.96600000000001</v>
      </c>
    </row>
    <row r="11" spans="2:6" ht="15" customHeight="1" x14ac:dyDescent="0.2">
      <c r="B11" s="42" t="s">
        <v>226</v>
      </c>
      <c r="C11" s="43">
        <f>'Section 9 chart data'!D38</f>
        <v>5.2220000000000004</v>
      </c>
      <c r="D11" s="44">
        <f>'Section 9 chart data'!J38</f>
        <v>318.28699999999998</v>
      </c>
      <c r="E11" s="147">
        <f>'Section 9 chart data'!K38</f>
        <v>14.55</v>
      </c>
      <c r="F11" s="45">
        <f t="shared" si="0"/>
        <v>323.50899999999996</v>
      </c>
    </row>
    <row r="12" spans="2:6" ht="15" customHeight="1" x14ac:dyDescent="0.2">
      <c r="B12" s="42" t="s">
        <v>227</v>
      </c>
      <c r="C12" s="43">
        <f>'Section 9 chart data'!D39</f>
        <v>6.5110000000000001</v>
      </c>
      <c r="D12" s="44">
        <f>'Section 9 chart data'!J39</f>
        <v>226.78299999999999</v>
      </c>
      <c r="E12" s="147">
        <f>'Section 9 chart data'!K39</f>
        <v>17.66</v>
      </c>
      <c r="F12" s="45">
        <f t="shared" si="0"/>
        <v>233.29399999999998</v>
      </c>
    </row>
    <row r="13" spans="2:6" ht="15" customHeight="1" x14ac:dyDescent="0.2">
      <c r="B13" s="46" t="s">
        <v>228</v>
      </c>
      <c r="C13" s="47">
        <f>'Section 9 chart data'!D40</f>
        <v>18.823</v>
      </c>
      <c r="D13" s="48">
        <f>'Section 9 chart data'!J40</f>
        <v>196.238</v>
      </c>
      <c r="E13" s="148">
        <f>'Section 9 chart data'!K40</f>
        <v>22.79</v>
      </c>
      <c r="F13" s="49">
        <f t="shared" si="0"/>
        <v>215.06100000000001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495</v>
      </c>
    </row>
    <row r="5" spans="2:20" ht="15" customHeight="1" x14ac:dyDescent="0.2">
      <c r="B5" s="856" t="s">
        <v>77</v>
      </c>
      <c r="C5" s="858" t="s">
        <v>331</v>
      </c>
      <c r="D5" s="858"/>
      <c r="E5" s="858"/>
      <c r="F5" s="858" t="s">
        <v>222</v>
      </c>
      <c r="G5" s="858"/>
      <c r="H5" s="858"/>
      <c r="I5" s="858" t="s">
        <v>225</v>
      </c>
      <c r="J5" s="858"/>
      <c r="K5" s="858"/>
      <c r="L5" s="858" t="s">
        <v>226</v>
      </c>
      <c r="M5" s="858"/>
      <c r="N5" s="858"/>
      <c r="O5" s="858" t="s">
        <v>227</v>
      </c>
      <c r="P5" s="858"/>
      <c r="Q5" s="858"/>
      <c r="R5" s="858" t="s">
        <v>228</v>
      </c>
      <c r="S5" s="858"/>
      <c r="T5" s="787"/>
    </row>
    <row r="6" spans="2:20" ht="15" customHeight="1" x14ac:dyDescent="0.2">
      <c r="B6" s="857"/>
      <c r="C6" s="129" t="s">
        <v>78</v>
      </c>
      <c r="D6" s="860" t="s">
        <v>79</v>
      </c>
      <c r="E6" s="860"/>
      <c r="F6" s="129" t="s">
        <v>78</v>
      </c>
      <c r="G6" s="860" t="s">
        <v>79</v>
      </c>
      <c r="H6" s="860"/>
      <c r="I6" s="129" t="s">
        <v>78</v>
      </c>
      <c r="J6" s="860" t="s">
        <v>79</v>
      </c>
      <c r="K6" s="860"/>
      <c r="L6" s="129" t="s">
        <v>78</v>
      </c>
      <c r="M6" s="860" t="s">
        <v>79</v>
      </c>
      <c r="N6" s="860"/>
      <c r="O6" s="129" t="s">
        <v>78</v>
      </c>
      <c r="P6" s="860" t="s">
        <v>79</v>
      </c>
      <c r="Q6" s="860"/>
      <c r="R6" s="129" t="s">
        <v>78</v>
      </c>
      <c r="S6" s="860" t="s">
        <v>79</v>
      </c>
      <c r="T6" s="790"/>
    </row>
    <row r="7" spans="2:20" ht="30" customHeight="1" x14ac:dyDescent="0.2">
      <c r="B7" s="857"/>
      <c r="C7" s="859" t="s">
        <v>325</v>
      </c>
      <c r="D7" s="859"/>
      <c r="E7" s="150" t="s">
        <v>82</v>
      </c>
      <c r="F7" s="859" t="s">
        <v>325</v>
      </c>
      <c r="G7" s="859"/>
      <c r="H7" s="150" t="s">
        <v>82</v>
      </c>
      <c r="I7" s="859" t="s">
        <v>325</v>
      </c>
      <c r="J7" s="859"/>
      <c r="K7" s="150" t="s">
        <v>82</v>
      </c>
      <c r="L7" s="859" t="s">
        <v>325</v>
      </c>
      <c r="M7" s="859"/>
      <c r="N7" s="150" t="s">
        <v>82</v>
      </c>
      <c r="O7" s="859" t="s">
        <v>325</v>
      </c>
      <c r="P7" s="859"/>
      <c r="Q7" s="150" t="s">
        <v>82</v>
      </c>
      <c r="R7" s="859" t="s">
        <v>325</v>
      </c>
      <c r="S7" s="859"/>
      <c r="T7" s="151" t="s">
        <v>82</v>
      </c>
    </row>
    <row r="8" spans="2:20" ht="15" customHeight="1" x14ac:dyDescent="0.2">
      <c r="B8" s="180" t="str">
        <f>Index!$B$4</f>
        <v>Thames</v>
      </c>
      <c r="C8" s="713"/>
      <c r="D8" s="713"/>
      <c r="E8" s="153"/>
      <c r="F8" s="713"/>
      <c r="G8" s="713"/>
      <c r="H8" s="153"/>
      <c r="I8" s="713"/>
      <c r="J8" s="713"/>
      <c r="K8" s="153"/>
      <c r="L8" s="713"/>
      <c r="M8" s="713"/>
      <c r="N8" s="153"/>
      <c r="O8" s="713"/>
      <c r="P8" s="713"/>
      <c r="Q8" s="153"/>
      <c r="R8" s="713"/>
      <c r="S8" s="713"/>
      <c r="T8" s="153"/>
    </row>
    <row r="9" spans="2:20" ht="15" customHeight="1" x14ac:dyDescent="0.2">
      <c r="B9" s="157" t="s">
        <v>92</v>
      </c>
      <c r="C9" s="710">
        <f>'Section 9 chart data'!$C$46</f>
        <v>6.26</v>
      </c>
      <c r="D9" s="710">
        <f>'Section 9 chart data'!$C$63</f>
        <v>268.62799999999999</v>
      </c>
      <c r="E9" s="155">
        <f>'Section 9 chart data'!$D$63</f>
        <v>16.62</v>
      </c>
      <c r="F9" s="710">
        <f>'Section 9 chart data'!$D$46</f>
        <v>7.4960000000000004</v>
      </c>
      <c r="G9" s="710">
        <f>'Section 9 chart data'!$E$63</f>
        <v>198.71100000000001</v>
      </c>
      <c r="H9" s="155">
        <f>'Section 9 chart data'!$F$63</f>
        <v>11.38</v>
      </c>
      <c r="I9" s="710">
        <f>'Section 9 chart data'!$E$46</f>
        <v>7.3289999999999997</v>
      </c>
      <c r="J9" s="710">
        <f>'Section 9 chart data'!$G$63</f>
        <v>222.637</v>
      </c>
      <c r="K9" s="155">
        <f>'Section 9 chart data'!$H$63</f>
        <v>13.71</v>
      </c>
      <c r="L9" s="710">
        <f>'Section 9 chart data'!$F$46</f>
        <v>5.2220000000000004</v>
      </c>
      <c r="M9" s="710">
        <f>'Section 9 chart data'!$I$63</f>
        <v>318.28699999999998</v>
      </c>
      <c r="N9" s="155">
        <f>'Section 9 chart data'!$J$63</f>
        <v>14.55</v>
      </c>
      <c r="O9" s="710">
        <f>'Section 9 chart data'!$G$46</f>
        <v>6.5110000000000001</v>
      </c>
      <c r="P9" s="710">
        <f>'Section 9 chart data'!$K$63</f>
        <v>226.78299999999999</v>
      </c>
      <c r="Q9" s="155">
        <f>'Section 9 chart data'!$L$63</f>
        <v>17.66</v>
      </c>
      <c r="R9" s="710">
        <f>'Section 9 chart data'!$H$46</f>
        <v>18.823</v>
      </c>
      <c r="S9" s="710">
        <f>'Section 9 chart data'!$M$63</f>
        <v>196.238</v>
      </c>
      <c r="T9" s="158">
        <f>'Section 9 chart data'!$N$63</f>
        <v>22.79</v>
      </c>
    </row>
    <row r="10" spans="2:20" ht="15" customHeight="1" x14ac:dyDescent="0.2">
      <c r="B10" s="159" t="s">
        <v>84</v>
      </c>
      <c r="C10" s="711">
        <f>'Section 9 chart data'!$C$47</f>
        <v>8.0000000000000002E-3</v>
      </c>
      <c r="D10" s="711">
        <f>'Section 9 chart data'!$C$64</f>
        <v>0.66600000000000004</v>
      </c>
      <c r="E10" s="154">
        <f>'Section 9 chart data'!$D$64</f>
        <v>60.27</v>
      </c>
      <c r="F10" s="711">
        <f>'Section 9 chart data'!$D$47</f>
        <v>0</v>
      </c>
      <c r="G10" s="711">
        <f>'Section 9 chart data'!$E$64</f>
        <v>3.6150000000000002</v>
      </c>
      <c r="H10" s="154">
        <f>'Section 9 chart data'!$F$64</f>
        <v>48.74</v>
      </c>
      <c r="I10" s="711">
        <f>'Section 9 chart data'!$E$47</f>
        <v>0</v>
      </c>
      <c r="J10" s="711">
        <f>'Section 9 chart data'!$G$64</f>
        <v>0.97399999999999998</v>
      </c>
      <c r="K10" s="154">
        <f>'Section 9 chart data'!$H$64</f>
        <v>48.94</v>
      </c>
      <c r="L10" s="711">
        <f>'Section 9 chart data'!$F$47</f>
        <v>0</v>
      </c>
      <c r="M10" s="711">
        <f>'Section 9 chart data'!$I$64</f>
        <v>0.95799999999999996</v>
      </c>
      <c r="N10" s="154">
        <f>'Section 9 chart data'!$J$64</f>
        <v>48.94</v>
      </c>
      <c r="O10" s="711">
        <f>'Section 9 chart data'!$G$47</f>
        <v>0.39</v>
      </c>
      <c r="P10" s="711">
        <f>'Section 9 chart data'!$K$64</f>
        <v>2.9620000000000002</v>
      </c>
      <c r="Q10" s="154">
        <f>'Section 9 chart data'!$L$64</f>
        <v>34.380000000000003</v>
      </c>
      <c r="R10" s="711">
        <f>'Section 9 chart data'!$H$47</f>
        <v>0.504</v>
      </c>
      <c r="S10" s="711">
        <f>'Section 9 chart data'!$M$64</f>
        <v>3.8580000000000001</v>
      </c>
      <c r="T10" s="160">
        <f>'Section 9 chart data'!$N$64</f>
        <v>27.19</v>
      </c>
    </row>
    <row r="11" spans="2:20" ht="15" customHeight="1" x14ac:dyDescent="0.2">
      <c r="B11" s="159" t="s">
        <v>85</v>
      </c>
      <c r="C11" s="711">
        <f>'Section 9 chart data'!$C$48</f>
        <v>0.38400000000000001</v>
      </c>
      <c r="D11" s="711">
        <f>'Section 9 chart data'!$C$65</f>
        <v>127.462</v>
      </c>
      <c r="E11" s="154">
        <f>'Section 9 chart data'!$D$65</f>
        <v>29.48</v>
      </c>
      <c r="F11" s="711">
        <f>'Section 9 chart data'!$D$48</f>
        <v>0.77500000000000002</v>
      </c>
      <c r="G11" s="711">
        <f>'Section 9 chart data'!$E$65</f>
        <v>65.44</v>
      </c>
      <c r="H11" s="154">
        <f>'Section 9 chart data'!$F$65</f>
        <v>23.4</v>
      </c>
      <c r="I11" s="711">
        <f>'Section 9 chart data'!$E$48</f>
        <v>0.627</v>
      </c>
      <c r="J11" s="711">
        <f>'Section 9 chart data'!$G$65</f>
        <v>70.825000000000003</v>
      </c>
      <c r="K11" s="154">
        <f>'Section 9 chart data'!$H$65</f>
        <v>17.940000000000001</v>
      </c>
      <c r="L11" s="711">
        <f>'Section 9 chart data'!$F$48</f>
        <v>1.089</v>
      </c>
      <c r="M11" s="711">
        <f>'Section 9 chart data'!$I$65</f>
        <v>165.25</v>
      </c>
      <c r="N11" s="154">
        <f>'Section 9 chart data'!$J$65</f>
        <v>23.91</v>
      </c>
      <c r="O11" s="711">
        <f>'Section 9 chart data'!$G$48</f>
        <v>0.95599999999999996</v>
      </c>
      <c r="P11" s="711">
        <f>'Section 9 chart data'!$K$65</f>
        <v>130.65600000000001</v>
      </c>
      <c r="Q11" s="154">
        <f>'Section 9 chart data'!$L$65</f>
        <v>28.84</v>
      </c>
      <c r="R11" s="711">
        <f>'Section 9 chart data'!$H$48</f>
        <v>3.72</v>
      </c>
      <c r="S11" s="711">
        <f>'Section 9 chart data'!$M$65</f>
        <v>80.882000000000005</v>
      </c>
      <c r="T11" s="160">
        <f>'Section 9 chart data'!$N$65</f>
        <v>39.07</v>
      </c>
    </row>
    <row r="12" spans="2:20" ht="15" customHeight="1" x14ac:dyDescent="0.2">
      <c r="B12" s="159" t="s">
        <v>86</v>
      </c>
      <c r="C12" s="711">
        <f>'Section 9 chart data'!$C$49</f>
        <v>2.2530000000000001</v>
      </c>
      <c r="D12" s="711">
        <f>'Section 9 chart data'!$C$66</f>
        <v>6.3109999999999999</v>
      </c>
      <c r="E12" s="154">
        <f>'Section 9 chart data'!$D$66</f>
        <v>40.61</v>
      </c>
      <c r="F12" s="711">
        <f>'Section 9 chart data'!$D$49</f>
        <v>3.7160000000000002</v>
      </c>
      <c r="G12" s="711">
        <f>'Section 9 chart data'!$E$66</f>
        <v>9.5549999999999997</v>
      </c>
      <c r="H12" s="154">
        <f>'Section 9 chart data'!$F$66</f>
        <v>56.39</v>
      </c>
      <c r="I12" s="711">
        <f>'Section 9 chart data'!$E$49</f>
        <v>4.1849999999999996</v>
      </c>
      <c r="J12" s="711">
        <f>'Section 9 chart data'!$G$66</f>
        <v>31.32</v>
      </c>
      <c r="K12" s="154">
        <f>'Section 9 chart data'!$H$66</f>
        <v>71.78</v>
      </c>
      <c r="L12" s="711">
        <f>'Section 9 chart data'!$F$49</f>
        <v>2.778</v>
      </c>
      <c r="M12" s="711">
        <f>'Section 9 chart data'!$I$66</f>
        <v>12.125</v>
      </c>
      <c r="N12" s="154">
        <f>'Section 9 chart data'!$J$66</f>
        <v>60.35</v>
      </c>
      <c r="O12" s="711">
        <f>'Section 9 chart data'!$G$49</f>
        <v>3.621</v>
      </c>
      <c r="P12" s="711">
        <f>'Section 9 chart data'!$K$66</f>
        <v>1.5569999999999999</v>
      </c>
      <c r="Q12" s="154">
        <f>'Section 9 chart data'!$L$66</f>
        <v>57.24</v>
      </c>
      <c r="R12" s="711">
        <f>'Section 9 chart data'!$H$49</f>
        <v>4.306</v>
      </c>
      <c r="S12" s="711">
        <f>'Section 9 chart data'!$M$66</f>
        <v>1.0049999999999999</v>
      </c>
      <c r="T12" s="160">
        <f>'Section 9 chart data'!$N$66</f>
        <v>55.33</v>
      </c>
    </row>
    <row r="13" spans="2:20" ht="15" customHeight="1" x14ac:dyDescent="0.2">
      <c r="B13" s="159" t="s">
        <v>87</v>
      </c>
      <c r="C13" s="711">
        <f>'Section 9 chart data'!$C$50</f>
        <v>0.92600000000000005</v>
      </c>
      <c r="D13" s="711">
        <f>'Section 9 chart data'!$C$67</f>
        <v>28.140999999999998</v>
      </c>
      <c r="E13" s="154">
        <f>'Section 9 chart data'!$D$67</f>
        <v>18.809999999999999</v>
      </c>
      <c r="F13" s="711">
        <f>'Section 9 chart data'!$D$50</f>
        <v>0.754</v>
      </c>
      <c r="G13" s="711">
        <f>'Section 9 chart data'!$E$67</f>
        <v>26.419</v>
      </c>
      <c r="H13" s="154">
        <f>'Section 9 chart data'!$F$67</f>
        <v>19.18</v>
      </c>
      <c r="I13" s="711">
        <f>'Section 9 chart data'!$E$50</f>
        <v>0.47699999999999998</v>
      </c>
      <c r="J13" s="711">
        <f>'Section 9 chart data'!$G$67</f>
        <v>51.743000000000002</v>
      </c>
      <c r="K13" s="154">
        <f>'Section 9 chart data'!$H$67</f>
        <v>34.61</v>
      </c>
      <c r="L13" s="711">
        <f>'Section 9 chart data'!$F$50</f>
        <v>0.13500000000000001</v>
      </c>
      <c r="M13" s="711">
        <f>'Section 9 chart data'!$I$67</f>
        <v>74.734999999999999</v>
      </c>
      <c r="N13" s="154">
        <f>'Section 9 chart data'!$J$67</f>
        <v>32.81</v>
      </c>
      <c r="O13" s="711">
        <f>'Section 9 chart data'!$G$50</f>
        <v>0.315</v>
      </c>
      <c r="P13" s="711">
        <f>'Section 9 chart data'!$K$67</f>
        <v>29.821000000000002</v>
      </c>
      <c r="Q13" s="154">
        <f>'Section 9 chart data'!$L$67</f>
        <v>31.56</v>
      </c>
      <c r="R13" s="711">
        <f>'Section 9 chart data'!$H$50</f>
        <v>2.4729999999999999</v>
      </c>
      <c r="S13" s="711">
        <f>'Section 9 chart data'!$M$67</f>
        <v>49.581000000000003</v>
      </c>
      <c r="T13" s="160">
        <f>'Section 9 chart data'!$N$67</f>
        <v>31.62</v>
      </c>
    </row>
    <row r="14" spans="2:20" ht="15" customHeight="1" x14ac:dyDescent="0.2">
      <c r="B14" s="159" t="s">
        <v>88</v>
      </c>
      <c r="C14" s="711">
        <f>'Section 9 chart data'!$C$51</f>
        <v>4.2000000000000003E-2</v>
      </c>
      <c r="D14" s="711">
        <f>'Section 9 chart data'!$C$68</f>
        <v>69.334000000000003</v>
      </c>
      <c r="E14" s="154">
        <f>'Section 9 chart data'!$D$68</f>
        <v>39.19</v>
      </c>
      <c r="F14" s="711">
        <f>'Section 9 chart data'!$D$51</f>
        <v>5.6000000000000001E-2</v>
      </c>
      <c r="G14" s="711">
        <f>'Section 9 chart data'!$E$68</f>
        <v>50.581000000000003</v>
      </c>
      <c r="H14" s="154">
        <f>'Section 9 chart data'!$F$68</f>
        <v>27.09</v>
      </c>
      <c r="I14" s="711">
        <f>'Section 9 chart data'!$E$51</f>
        <v>0.249</v>
      </c>
      <c r="J14" s="711">
        <f>'Section 9 chart data'!$G$68</f>
        <v>26.361000000000001</v>
      </c>
      <c r="K14" s="154">
        <f>'Section 9 chart data'!$H$68</f>
        <v>18.12</v>
      </c>
      <c r="L14" s="711">
        <f>'Section 9 chart data'!$F$51</f>
        <v>0.189</v>
      </c>
      <c r="M14" s="711">
        <f>'Section 9 chart data'!$I$68</f>
        <v>28.256</v>
      </c>
      <c r="N14" s="154">
        <f>'Section 9 chart data'!$J$68</f>
        <v>22.61</v>
      </c>
      <c r="O14" s="711">
        <f>'Section 9 chart data'!$G$51</f>
        <v>0.245</v>
      </c>
      <c r="P14" s="711">
        <f>'Section 9 chart data'!$K$68</f>
        <v>33.081000000000003</v>
      </c>
      <c r="Q14" s="154">
        <f>'Section 9 chart data'!$L$68</f>
        <v>38.72</v>
      </c>
      <c r="R14" s="711">
        <f>'Section 9 chart data'!$H$51</f>
        <v>2.4140000000000001</v>
      </c>
      <c r="S14" s="711">
        <f>'Section 9 chart data'!$M$68</f>
        <v>10.673999999999999</v>
      </c>
      <c r="T14" s="160">
        <f>'Section 9 chart data'!$N$68</f>
        <v>22.71</v>
      </c>
    </row>
    <row r="15" spans="2:20" ht="15" customHeight="1" x14ac:dyDescent="0.2">
      <c r="B15" s="159" t="s">
        <v>89</v>
      </c>
      <c r="C15" s="711">
        <f>'Section 9 chart data'!$C$52</f>
        <v>3.1E-2</v>
      </c>
      <c r="D15" s="711">
        <f>'Section 9 chart data'!$C$69</f>
        <v>10.71</v>
      </c>
      <c r="E15" s="154">
        <f>'Section 9 chart data'!$D$69</f>
        <v>43.76</v>
      </c>
      <c r="F15" s="711">
        <f>'Section 9 chart data'!$D$52</f>
        <v>1.9E-2</v>
      </c>
      <c r="G15" s="711">
        <f>'Section 9 chart data'!$E$69</f>
        <v>8.9220000000000006</v>
      </c>
      <c r="H15" s="154">
        <f>'Section 9 chart data'!$F$69</f>
        <v>33.880000000000003</v>
      </c>
      <c r="I15" s="711">
        <f>'Section 9 chart data'!$E$52</f>
        <v>0.89400000000000002</v>
      </c>
      <c r="J15" s="711">
        <f>'Section 9 chart data'!$G$69</f>
        <v>9.0449999999999999</v>
      </c>
      <c r="K15" s="154">
        <f>'Section 9 chart data'!$H$69</f>
        <v>48.21</v>
      </c>
      <c r="L15" s="711">
        <f>'Section 9 chart data'!$F$52</f>
        <v>0.51100000000000001</v>
      </c>
      <c r="M15" s="711">
        <f>'Section 9 chart data'!$I$69</f>
        <v>5.9509999999999996</v>
      </c>
      <c r="N15" s="154">
        <f>'Section 9 chart data'!$J$69</f>
        <v>32.22</v>
      </c>
      <c r="O15" s="711">
        <f>'Section 9 chart data'!$G$52</f>
        <v>0.22900000000000001</v>
      </c>
      <c r="P15" s="711">
        <f>'Section 9 chart data'!$K$69</f>
        <v>5.9180000000000001</v>
      </c>
      <c r="Q15" s="154">
        <f>'Section 9 chart data'!$L$69</f>
        <v>30.87</v>
      </c>
      <c r="R15" s="711">
        <f>'Section 9 chart data'!$H$52</f>
        <v>1.2170000000000001</v>
      </c>
      <c r="S15" s="711">
        <f>'Section 9 chart data'!$M$69</f>
        <v>6.0410000000000004</v>
      </c>
      <c r="T15" s="160">
        <f>'Section 9 chart data'!$N$69</f>
        <v>25.88</v>
      </c>
    </row>
    <row r="16" spans="2:20" ht="15" customHeight="1" x14ac:dyDescent="0.2">
      <c r="B16" s="159" t="s">
        <v>90</v>
      </c>
      <c r="C16" s="711">
        <f>'Section 9 chart data'!$C$53</f>
        <v>0</v>
      </c>
      <c r="D16" s="711">
        <f>'Section 9 chart data'!$C$70</f>
        <v>0</v>
      </c>
      <c r="E16" s="154">
        <f>'Section 9 chart data'!$D$70</f>
        <v>0</v>
      </c>
      <c r="F16" s="711">
        <f>'Section 9 chart data'!$D$53</f>
        <v>0</v>
      </c>
      <c r="G16" s="711">
        <f>'Section 9 chart data'!$E$70</f>
        <v>0</v>
      </c>
      <c r="H16" s="154">
        <f>'Section 9 chart data'!$F$70</f>
        <v>0</v>
      </c>
      <c r="I16" s="711">
        <f>'Section 9 chart data'!$E$53</f>
        <v>2E-3</v>
      </c>
      <c r="J16" s="711">
        <f>'Section 9 chart data'!$G$70</f>
        <v>0</v>
      </c>
      <c r="K16" s="154">
        <f>'Section 9 chart data'!$H$70</f>
        <v>0</v>
      </c>
      <c r="L16" s="711">
        <f>'Section 9 chart data'!$F$53</f>
        <v>1E-3</v>
      </c>
      <c r="M16" s="711">
        <f>'Section 9 chart data'!$I$70</f>
        <v>0</v>
      </c>
      <c r="N16" s="154">
        <f>'Section 9 chart data'!$J$70</f>
        <v>0</v>
      </c>
      <c r="O16" s="711">
        <f>'Section 9 chart data'!$G$53</f>
        <v>0</v>
      </c>
      <c r="P16" s="711">
        <f>'Section 9 chart data'!$K$70</f>
        <v>0</v>
      </c>
      <c r="Q16" s="154">
        <f>'Section 9 chart data'!$L$70</f>
        <v>0</v>
      </c>
      <c r="R16" s="711">
        <f>'Section 9 chart data'!$H$53</f>
        <v>3.0000000000000001E-3</v>
      </c>
      <c r="S16" s="711">
        <f>'Section 9 chart data'!$M$70</f>
        <v>1.7000000000000001E-2</v>
      </c>
      <c r="T16" s="160">
        <f>'Section 9 chart data'!$N$70</f>
        <v>44.99</v>
      </c>
    </row>
    <row r="17" spans="2:20" ht="15" customHeight="1" x14ac:dyDescent="0.2">
      <c r="B17" s="161" t="s">
        <v>91</v>
      </c>
      <c r="C17" s="712">
        <f>'Section 9 chart data'!$C$54</f>
        <v>2.6160000000000001</v>
      </c>
      <c r="D17" s="712">
        <f>'Section 9 chart data'!$C$71</f>
        <v>25.803000000000001</v>
      </c>
      <c r="E17" s="156">
        <f>'Section 9 chart data'!$D$71</f>
        <v>18.899999999999999</v>
      </c>
      <c r="F17" s="712">
        <f>'Section 9 chart data'!$D$54</f>
        <v>2.177</v>
      </c>
      <c r="G17" s="712">
        <f>'Section 9 chart data'!$E$71</f>
        <v>34.046999999999997</v>
      </c>
      <c r="H17" s="156">
        <f>'Section 9 chart data'!$F$71</f>
        <v>25.81</v>
      </c>
      <c r="I17" s="712">
        <f>'Section 9 chart data'!$E$54</f>
        <v>0.89500000000000002</v>
      </c>
      <c r="J17" s="712">
        <f>'Section 9 chart data'!$G$71</f>
        <v>32.235999999999997</v>
      </c>
      <c r="K17" s="156">
        <f>'Section 9 chart data'!$H$71</f>
        <v>30.3</v>
      </c>
      <c r="L17" s="712">
        <f>'Section 9 chart data'!$F$54</f>
        <v>0.51800000000000002</v>
      </c>
      <c r="M17" s="712">
        <f>'Section 9 chart data'!$I$71</f>
        <v>30.831</v>
      </c>
      <c r="N17" s="156">
        <f>'Section 9 chart data'!$J$71</f>
        <v>33.72</v>
      </c>
      <c r="O17" s="712">
        <f>'Section 9 chart data'!$G$54</f>
        <v>0.755</v>
      </c>
      <c r="P17" s="712">
        <f>'Section 9 chart data'!$K$71</f>
        <v>22.69</v>
      </c>
      <c r="Q17" s="156">
        <f>'Section 9 chart data'!$L$71</f>
        <v>30.01</v>
      </c>
      <c r="R17" s="712">
        <f>'Section 9 chart data'!$H$54</f>
        <v>4.1849999999999996</v>
      </c>
      <c r="S17" s="712">
        <f>'Section 9 chart data'!$M$71</f>
        <v>44.091999999999999</v>
      </c>
      <c r="T17" s="162">
        <f>'Section 9 chart data'!$N$71</f>
        <v>67.39</v>
      </c>
    </row>
    <row r="20" spans="2:20" ht="15" customHeight="1" x14ac:dyDescent="0.2">
      <c r="B20" s="856" t="s">
        <v>77</v>
      </c>
      <c r="C20" s="858" t="s">
        <v>331</v>
      </c>
      <c r="D20" s="858"/>
      <c r="E20" s="858"/>
      <c r="F20" s="858" t="s">
        <v>222</v>
      </c>
      <c r="G20" s="858"/>
      <c r="H20" s="787"/>
    </row>
    <row r="21" spans="2:20" ht="15" customHeight="1" x14ac:dyDescent="0.2">
      <c r="B21" s="857"/>
      <c r="C21" s="270" t="s">
        <v>78</v>
      </c>
      <c r="D21" s="860" t="s">
        <v>79</v>
      </c>
      <c r="E21" s="860"/>
      <c r="F21" s="270" t="s">
        <v>78</v>
      </c>
      <c r="G21" s="860" t="s">
        <v>79</v>
      </c>
      <c r="H21" s="790"/>
    </row>
    <row r="22" spans="2:20" ht="30" customHeight="1" x14ac:dyDescent="0.2">
      <c r="B22" s="857"/>
      <c r="C22" s="859" t="s">
        <v>325</v>
      </c>
      <c r="D22" s="859"/>
      <c r="E22" s="150" t="s">
        <v>82</v>
      </c>
      <c r="F22" s="859" t="s">
        <v>325</v>
      </c>
      <c r="G22" s="859"/>
      <c r="H22" s="151" t="s">
        <v>82</v>
      </c>
    </row>
    <row r="23" spans="2:20" ht="15" customHeight="1" x14ac:dyDescent="0.2">
      <c r="B23" s="180" t="str">
        <f>Index!$B$4</f>
        <v>Thames</v>
      </c>
      <c r="C23" s="713"/>
      <c r="D23" s="713"/>
      <c r="E23" s="153"/>
      <c r="F23" s="713"/>
      <c r="G23" s="713"/>
      <c r="H23" s="153"/>
    </row>
    <row r="24" spans="2:20" ht="15" customHeight="1" x14ac:dyDescent="0.2">
      <c r="B24" s="157" t="s">
        <v>92</v>
      </c>
      <c r="C24" s="710">
        <f>$C$9</f>
        <v>6.26</v>
      </c>
      <c r="D24" s="710">
        <f>$D$9</f>
        <v>268.62799999999999</v>
      </c>
      <c r="E24" s="155">
        <f>$E$9</f>
        <v>16.62</v>
      </c>
      <c r="F24" s="710">
        <f>$F$9</f>
        <v>7.4960000000000004</v>
      </c>
      <c r="G24" s="710">
        <f>$G$9</f>
        <v>198.71100000000001</v>
      </c>
      <c r="H24" s="158">
        <f>$H$9</f>
        <v>11.38</v>
      </c>
    </row>
    <row r="25" spans="2:20" ht="15" customHeight="1" x14ac:dyDescent="0.2">
      <c r="B25" s="159" t="s">
        <v>84</v>
      </c>
      <c r="C25" s="711">
        <f>$C$10</f>
        <v>8.0000000000000002E-3</v>
      </c>
      <c r="D25" s="711">
        <f>$D$10</f>
        <v>0.66600000000000004</v>
      </c>
      <c r="E25" s="154">
        <f>$E$10</f>
        <v>60.27</v>
      </c>
      <c r="F25" s="711">
        <f>$F$10</f>
        <v>0</v>
      </c>
      <c r="G25" s="711">
        <f>$G$10</f>
        <v>3.6150000000000002</v>
      </c>
      <c r="H25" s="160">
        <f>$H$10</f>
        <v>48.74</v>
      </c>
    </row>
    <row r="26" spans="2:20" ht="15" customHeight="1" x14ac:dyDescent="0.2">
      <c r="B26" s="159" t="s">
        <v>85</v>
      </c>
      <c r="C26" s="711">
        <f>$C$11</f>
        <v>0.38400000000000001</v>
      </c>
      <c r="D26" s="711">
        <f>$D$11</f>
        <v>127.462</v>
      </c>
      <c r="E26" s="154">
        <f>$E$11</f>
        <v>29.48</v>
      </c>
      <c r="F26" s="711">
        <f>$F$11</f>
        <v>0.77500000000000002</v>
      </c>
      <c r="G26" s="711">
        <f>$G$11</f>
        <v>65.44</v>
      </c>
      <c r="H26" s="160">
        <f>$H$11</f>
        <v>23.4</v>
      </c>
    </row>
    <row r="27" spans="2:20" ht="15" customHeight="1" x14ac:dyDescent="0.2">
      <c r="B27" s="159" t="s">
        <v>86</v>
      </c>
      <c r="C27" s="711">
        <f>$C$12</f>
        <v>2.2530000000000001</v>
      </c>
      <c r="D27" s="711">
        <f>$D$12</f>
        <v>6.3109999999999999</v>
      </c>
      <c r="E27" s="154">
        <f>$E$12</f>
        <v>40.61</v>
      </c>
      <c r="F27" s="711">
        <f>$F$12</f>
        <v>3.7160000000000002</v>
      </c>
      <c r="G27" s="711">
        <f>$G$12</f>
        <v>9.5549999999999997</v>
      </c>
      <c r="H27" s="160">
        <f>$H$12</f>
        <v>56.39</v>
      </c>
    </row>
    <row r="28" spans="2:20" ht="15" customHeight="1" x14ac:dyDescent="0.2">
      <c r="B28" s="159" t="s">
        <v>87</v>
      </c>
      <c r="C28" s="711">
        <f>$C$13</f>
        <v>0.92600000000000005</v>
      </c>
      <c r="D28" s="711">
        <f>$D$13</f>
        <v>28.140999999999998</v>
      </c>
      <c r="E28" s="154">
        <f>$E$13</f>
        <v>18.809999999999999</v>
      </c>
      <c r="F28" s="711">
        <f>$F$13</f>
        <v>0.754</v>
      </c>
      <c r="G28" s="711">
        <f>$G$13</f>
        <v>26.419</v>
      </c>
      <c r="H28" s="160">
        <f>$H$13</f>
        <v>19.18</v>
      </c>
    </row>
    <row r="29" spans="2:20" ht="15" customHeight="1" x14ac:dyDescent="0.2">
      <c r="B29" s="159" t="s">
        <v>88</v>
      </c>
      <c r="C29" s="711">
        <f>$C$14</f>
        <v>4.2000000000000003E-2</v>
      </c>
      <c r="D29" s="711">
        <f>$D$14</f>
        <v>69.334000000000003</v>
      </c>
      <c r="E29" s="154">
        <f>$E$14</f>
        <v>39.19</v>
      </c>
      <c r="F29" s="711">
        <f>$F$14</f>
        <v>5.6000000000000001E-2</v>
      </c>
      <c r="G29" s="711">
        <f>$G$14</f>
        <v>50.581000000000003</v>
      </c>
      <c r="H29" s="160">
        <f>$H$14</f>
        <v>27.09</v>
      </c>
    </row>
    <row r="30" spans="2:20" ht="15" customHeight="1" x14ac:dyDescent="0.2">
      <c r="B30" s="159" t="s">
        <v>89</v>
      </c>
      <c r="C30" s="711">
        <f>$C$15</f>
        <v>3.1E-2</v>
      </c>
      <c r="D30" s="711">
        <f>$D$15</f>
        <v>10.71</v>
      </c>
      <c r="E30" s="154">
        <f>$E$15</f>
        <v>43.76</v>
      </c>
      <c r="F30" s="711">
        <f>$F$15</f>
        <v>1.9E-2</v>
      </c>
      <c r="G30" s="711">
        <f>$G$15</f>
        <v>8.9220000000000006</v>
      </c>
      <c r="H30" s="160">
        <f>$H$15</f>
        <v>33.880000000000003</v>
      </c>
    </row>
    <row r="31" spans="2:20" ht="15" customHeight="1" x14ac:dyDescent="0.2">
      <c r="B31" s="159" t="s">
        <v>90</v>
      </c>
      <c r="C31" s="711">
        <f>$C$16</f>
        <v>0</v>
      </c>
      <c r="D31" s="711">
        <f>$D$16</f>
        <v>0</v>
      </c>
      <c r="E31" s="154">
        <f>$E$16</f>
        <v>0</v>
      </c>
      <c r="F31" s="711">
        <f>$F$16</f>
        <v>0</v>
      </c>
      <c r="G31" s="711">
        <f>$G$16</f>
        <v>0</v>
      </c>
      <c r="H31" s="160">
        <f>$H$16</f>
        <v>0</v>
      </c>
    </row>
    <row r="32" spans="2:20" ht="15" customHeight="1" x14ac:dyDescent="0.2">
      <c r="B32" s="161" t="s">
        <v>91</v>
      </c>
      <c r="C32" s="712">
        <f>$C$17</f>
        <v>2.6160000000000001</v>
      </c>
      <c r="D32" s="712">
        <f>$D$17</f>
        <v>25.803000000000001</v>
      </c>
      <c r="E32" s="156">
        <f>$E$17</f>
        <v>18.899999999999999</v>
      </c>
      <c r="F32" s="712">
        <f>$F$17</f>
        <v>2.177</v>
      </c>
      <c r="G32" s="712">
        <f>$G$17</f>
        <v>34.046999999999997</v>
      </c>
      <c r="H32" s="162">
        <f>$H$17</f>
        <v>25.81</v>
      </c>
    </row>
    <row r="35" spans="2:8" ht="15" customHeight="1" x14ac:dyDescent="0.2">
      <c r="B35" s="856" t="s">
        <v>77</v>
      </c>
      <c r="C35" s="858" t="s">
        <v>225</v>
      </c>
      <c r="D35" s="858"/>
      <c r="E35" s="858"/>
      <c r="F35" s="858" t="s">
        <v>226</v>
      </c>
      <c r="G35" s="858"/>
      <c r="H35" s="787"/>
    </row>
    <row r="36" spans="2:8" ht="15" customHeight="1" x14ac:dyDescent="0.2">
      <c r="B36" s="857"/>
      <c r="C36" s="270" t="s">
        <v>78</v>
      </c>
      <c r="D36" s="860" t="s">
        <v>79</v>
      </c>
      <c r="E36" s="860"/>
      <c r="F36" s="270" t="s">
        <v>78</v>
      </c>
      <c r="G36" s="860" t="s">
        <v>79</v>
      </c>
      <c r="H36" s="790"/>
    </row>
    <row r="37" spans="2:8" ht="30" customHeight="1" x14ac:dyDescent="0.2">
      <c r="B37" s="857"/>
      <c r="C37" s="859" t="s">
        <v>325</v>
      </c>
      <c r="D37" s="859"/>
      <c r="E37" s="150" t="s">
        <v>82</v>
      </c>
      <c r="F37" s="859" t="s">
        <v>325</v>
      </c>
      <c r="G37" s="859"/>
      <c r="H37" s="151" t="s">
        <v>82</v>
      </c>
    </row>
    <row r="38" spans="2:8" ht="15" customHeight="1" x14ac:dyDescent="0.2">
      <c r="B38" s="180" t="str">
        <f>Index!$B$4</f>
        <v>Thames</v>
      </c>
      <c r="C38" s="713"/>
      <c r="D38" s="713"/>
      <c r="E38" s="153"/>
      <c r="F38" s="713"/>
      <c r="G38" s="713"/>
      <c r="H38" s="153"/>
    </row>
    <row r="39" spans="2:8" ht="15" customHeight="1" x14ac:dyDescent="0.2">
      <c r="B39" s="157" t="s">
        <v>92</v>
      </c>
      <c r="C39" s="710">
        <f>$I$9</f>
        <v>7.3289999999999997</v>
      </c>
      <c r="D39" s="710">
        <f>$J$9</f>
        <v>222.637</v>
      </c>
      <c r="E39" s="155">
        <f>$K$9</f>
        <v>13.71</v>
      </c>
      <c r="F39" s="710">
        <f>$L$9</f>
        <v>5.2220000000000004</v>
      </c>
      <c r="G39" s="710">
        <f>$M$9</f>
        <v>318.28699999999998</v>
      </c>
      <c r="H39" s="158">
        <f>$N$9</f>
        <v>14.55</v>
      </c>
    </row>
    <row r="40" spans="2:8" ht="15" customHeight="1" x14ac:dyDescent="0.2">
      <c r="B40" s="159" t="s">
        <v>84</v>
      </c>
      <c r="C40" s="711">
        <f>$I$10</f>
        <v>0</v>
      </c>
      <c r="D40" s="711">
        <f>$J$10</f>
        <v>0.97399999999999998</v>
      </c>
      <c r="E40" s="154">
        <f>$K$10</f>
        <v>48.94</v>
      </c>
      <c r="F40" s="711">
        <f>$L$10</f>
        <v>0</v>
      </c>
      <c r="G40" s="711">
        <f>$M$10</f>
        <v>0.95799999999999996</v>
      </c>
      <c r="H40" s="160">
        <f>$N$10</f>
        <v>48.94</v>
      </c>
    </row>
    <row r="41" spans="2:8" ht="15" customHeight="1" x14ac:dyDescent="0.2">
      <c r="B41" s="159" t="s">
        <v>85</v>
      </c>
      <c r="C41" s="711">
        <f>$I$11</f>
        <v>0.627</v>
      </c>
      <c r="D41" s="711">
        <f>$J$11</f>
        <v>70.825000000000003</v>
      </c>
      <c r="E41" s="154">
        <f>$K$11</f>
        <v>17.940000000000001</v>
      </c>
      <c r="F41" s="711">
        <f>$L$11</f>
        <v>1.089</v>
      </c>
      <c r="G41" s="711">
        <f>$M$11</f>
        <v>165.25</v>
      </c>
      <c r="H41" s="160">
        <f>$N$11</f>
        <v>23.91</v>
      </c>
    </row>
    <row r="42" spans="2:8" ht="15" customHeight="1" x14ac:dyDescent="0.2">
      <c r="B42" s="159" t="s">
        <v>86</v>
      </c>
      <c r="C42" s="711">
        <f>$I$12</f>
        <v>4.1849999999999996</v>
      </c>
      <c r="D42" s="711">
        <f>$J$12</f>
        <v>31.32</v>
      </c>
      <c r="E42" s="154">
        <f>$K$12</f>
        <v>71.78</v>
      </c>
      <c r="F42" s="711">
        <f>$L$12</f>
        <v>2.778</v>
      </c>
      <c r="G42" s="711">
        <f>$M$12</f>
        <v>12.125</v>
      </c>
      <c r="H42" s="160">
        <f>$N$12</f>
        <v>60.35</v>
      </c>
    </row>
    <row r="43" spans="2:8" ht="15" customHeight="1" x14ac:dyDescent="0.2">
      <c r="B43" s="159" t="s">
        <v>87</v>
      </c>
      <c r="C43" s="711">
        <f>$I$13</f>
        <v>0.47699999999999998</v>
      </c>
      <c r="D43" s="711">
        <f>$J$13</f>
        <v>51.743000000000002</v>
      </c>
      <c r="E43" s="154">
        <f>$K$13</f>
        <v>34.61</v>
      </c>
      <c r="F43" s="711">
        <f>$L$13</f>
        <v>0.13500000000000001</v>
      </c>
      <c r="G43" s="711">
        <f>$M$13</f>
        <v>74.734999999999999</v>
      </c>
      <c r="H43" s="160">
        <f>$N$13</f>
        <v>32.81</v>
      </c>
    </row>
    <row r="44" spans="2:8" ht="15" customHeight="1" x14ac:dyDescent="0.2">
      <c r="B44" s="159" t="s">
        <v>88</v>
      </c>
      <c r="C44" s="711">
        <f>$I$14</f>
        <v>0.249</v>
      </c>
      <c r="D44" s="711">
        <f>$J$14</f>
        <v>26.361000000000001</v>
      </c>
      <c r="E44" s="154">
        <f>$K$14</f>
        <v>18.12</v>
      </c>
      <c r="F44" s="711">
        <f>$L$14</f>
        <v>0.189</v>
      </c>
      <c r="G44" s="711">
        <f>$M$14</f>
        <v>28.256</v>
      </c>
      <c r="H44" s="160">
        <f>$N$14</f>
        <v>22.61</v>
      </c>
    </row>
    <row r="45" spans="2:8" ht="15" customHeight="1" x14ac:dyDescent="0.2">
      <c r="B45" s="159" t="s">
        <v>89</v>
      </c>
      <c r="C45" s="711">
        <f>$I$15</f>
        <v>0.89400000000000002</v>
      </c>
      <c r="D45" s="711">
        <f>$J$15</f>
        <v>9.0449999999999999</v>
      </c>
      <c r="E45" s="154">
        <f>$K$15</f>
        <v>48.21</v>
      </c>
      <c r="F45" s="711">
        <f>$L$15</f>
        <v>0.51100000000000001</v>
      </c>
      <c r="G45" s="711">
        <f>$M$15</f>
        <v>5.9509999999999996</v>
      </c>
      <c r="H45" s="160">
        <f>$N$15</f>
        <v>32.22</v>
      </c>
    </row>
    <row r="46" spans="2:8" ht="15" customHeight="1" x14ac:dyDescent="0.2">
      <c r="B46" s="159" t="s">
        <v>90</v>
      </c>
      <c r="C46" s="711">
        <f>$I$16</f>
        <v>2E-3</v>
      </c>
      <c r="D46" s="711">
        <f>$J$16</f>
        <v>0</v>
      </c>
      <c r="E46" s="154">
        <f>$K$16</f>
        <v>0</v>
      </c>
      <c r="F46" s="711">
        <f>$L$16</f>
        <v>1E-3</v>
      </c>
      <c r="G46" s="711">
        <f>$M$16</f>
        <v>0</v>
      </c>
      <c r="H46" s="160">
        <f>$N$16</f>
        <v>0</v>
      </c>
    </row>
    <row r="47" spans="2:8" ht="15" customHeight="1" x14ac:dyDescent="0.2">
      <c r="B47" s="161" t="s">
        <v>91</v>
      </c>
      <c r="C47" s="712">
        <f>$I$17</f>
        <v>0.89500000000000002</v>
      </c>
      <c r="D47" s="712">
        <f>$J$17</f>
        <v>32.235999999999997</v>
      </c>
      <c r="E47" s="156">
        <f>$K$17</f>
        <v>30.3</v>
      </c>
      <c r="F47" s="712">
        <f>$L$17</f>
        <v>0.51800000000000002</v>
      </c>
      <c r="G47" s="712">
        <f>$M$17</f>
        <v>30.831</v>
      </c>
      <c r="H47" s="162">
        <f>$N$17</f>
        <v>33.72</v>
      </c>
    </row>
    <row r="50" spans="2:8" ht="15" customHeight="1" x14ac:dyDescent="0.2">
      <c r="B50" s="856" t="s">
        <v>77</v>
      </c>
      <c r="C50" s="858" t="s">
        <v>227</v>
      </c>
      <c r="D50" s="858"/>
      <c r="E50" s="858"/>
      <c r="F50" s="858" t="s">
        <v>228</v>
      </c>
      <c r="G50" s="858"/>
      <c r="H50" s="787"/>
    </row>
    <row r="51" spans="2:8" ht="15" customHeight="1" x14ac:dyDescent="0.2">
      <c r="B51" s="857"/>
      <c r="C51" s="270" t="s">
        <v>78</v>
      </c>
      <c r="D51" s="860" t="s">
        <v>79</v>
      </c>
      <c r="E51" s="860"/>
      <c r="F51" s="270" t="s">
        <v>78</v>
      </c>
      <c r="G51" s="860" t="s">
        <v>79</v>
      </c>
      <c r="H51" s="790"/>
    </row>
    <row r="52" spans="2:8" ht="30" customHeight="1" x14ac:dyDescent="0.2">
      <c r="B52" s="857"/>
      <c r="C52" s="859" t="s">
        <v>325</v>
      </c>
      <c r="D52" s="859"/>
      <c r="E52" s="150" t="s">
        <v>82</v>
      </c>
      <c r="F52" s="859" t="s">
        <v>325</v>
      </c>
      <c r="G52" s="859"/>
      <c r="H52" s="151" t="s">
        <v>82</v>
      </c>
    </row>
    <row r="53" spans="2:8" ht="15" customHeight="1" x14ac:dyDescent="0.2">
      <c r="B53" s="180" t="str">
        <f>Index!$B$4</f>
        <v>Thames</v>
      </c>
      <c r="C53" s="713"/>
      <c r="D53" s="713"/>
      <c r="E53" s="153"/>
      <c r="F53" s="713"/>
      <c r="G53" s="713"/>
      <c r="H53" s="153"/>
    </row>
    <row r="54" spans="2:8" ht="15" customHeight="1" x14ac:dyDescent="0.2">
      <c r="B54" s="157" t="s">
        <v>92</v>
      </c>
      <c r="C54" s="710">
        <f>$O$9</f>
        <v>6.5110000000000001</v>
      </c>
      <c r="D54" s="710">
        <f>$P$9</f>
        <v>226.78299999999999</v>
      </c>
      <c r="E54" s="155">
        <f>$Q$9</f>
        <v>17.66</v>
      </c>
      <c r="F54" s="710">
        <f>$R$9</f>
        <v>18.823</v>
      </c>
      <c r="G54" s="710">
        <f>$S$9</f>
        <v>196.238</v>
      </c>
      <c r="H54" s="158">
        <f>$T$9</f>
        <v>22.79</v>
      </c>
    </row>
    <row r="55" spans="2:8" ht="15" customHeight="1" x14ac:dyDescent="0.2">
      <c r="B55" s="159" t="s">
        <v>84</v>
      </c>
      <c r="C55" s="711">
        <f>$O$10</f>
        <v>0.39</v>
      </c>
      <c r="D55" s="711">
        <f>$P$10</f>
        <v>2.9620000000000002</v>
      </c>
      <c r="E55" s="154">
        <f>$Q$10</f>
        <v>34.380000000000003</v>
      </c>
      <c r="F55" s="711">
        <f>$R$10</f>
        <v>0.504</v>
      </c>
      <c r="G55" s="711">
        <f>$S$10</f>
        <v>3.8580000000000001</v>
      </c>
      <c r="H55" s="160">
        <f>$T$10</f>
        <v>27.19</v>
      </c>
    </row>
    <row r="56" spans="2:8" ht="15" customHeight="1" x14ac:dyDescent="0.2">
      <c r="B56" s="159" t="s">
        <v>85</v>
      </c>
      <c r="C56" s="711">
        <f>$O$11</f>
        <v>0.95599999999999996</v>
      </c>
      <c r="D56" s="711">
        <f>$P$11</f>
        <v>130.65600000000001</v>
      </c>
      <c r="E56" s="154">
        <f>$Q$11</f>
        <v>28.84</v>
      </c>
      <c r="F56" s="711">
        <f>$R$11</f>
        <v>3.72</v>
      </c>
      <c r="G56" s="711">
        <f>$S$11</f>
        <v>80.882000000000005</v>
      </c>
      <c r="H56" s="160">
        <f>$T$11</f>
        <v>39.07</v>
      </c>
    </row>
    <row r="57" spans="2:8" ht="15" customHeight="1" x14ac:dyDescent="0.2">
      <c r="B57" s="159" t="s">
        <v>86</v>
      </c>
      <c r="C57" s="711">
        <f>$O$12</f>
        <v>3.621</v>
      </c>
      <c r="D57" s="711">
        <f>$P$12</f>
        <v>1.5569999999999999</v>
      </c>
      <c r="E57" s="154">
        <f>$Q$12</f>
        <v>57.24</v>
      </c>
      <c r="F57" s="711">
        <f>$R$12</f>
        <v>4.306</v>
      </c>
      <c r="G57" s="711">
        <f>$S$12</f>
        <v>1.0049999999999999</v>
      </c>
      <c r="H57" s="160">
        <f>$T$12</f>
        <v>55.33</v>
      </c>
    </row>
    <row r="58" spans="2:8" ht="15" customHeight="1" x14ac:dyDescent="0.2">
      <c r="B58" s="159" t="s">
        <v>87</v>
      </c>
      <c r="C58" s="711">
        <f>$O$13</f>
        <v>0.315</v>
      </c>
      <c r="D58" s="711">
        <f>$P$13</f>
        <v>29.821000000000002</v>
      </c>
      <c r="E58" s="154">
        <f>$Q$13</f>
        <v>31.56</v>
      </c>
      <c r="F58" s="711">
        <f>$R$13</f>
        <v>2.4729999999999999</v>
      </c>
      <c r="G58" s="711">
        <f>$S$13</f>
        <v>49.581000000000003</v>
      </c>
      <c r="H58" s="160">
        <f>$T$13</f>
        <v>31.62</v>
      </c>
    </row>
    <row r="59" spans="2:8" ht="15" customHeight="1" x14ac:dyDescent="0.2">
      <c r="B59" s="159" t="s">
        <v>88</v>
      </c>
      <c r="C59" s="711">
        <f>$O$14</f>
        <v>0.245</v>
      </c>
      <c r="D59" s="711">
        <f>$P$14</f>
        <v>33.081000000000003</v>
      </c>
      <c r="E59" s="154">
        <f>$Q$14</f>
        <v>38.72</v>
      </c>
      <c r="F59" s="711">
        <f>$R$14</f>
        <v>2.4140000000000001</v>
      </c>
      <c r="G59" s="711">
        <f>$S$14</f>
        <v>10.673999999999999</v>
      </c>
      <c r="H59" s="160">
        <f>$T$14</f>
        <v>22.71</v>
      </c>
    </row>
    <row r="60" spans="2:8" ht="15" customHeight="1" x14ac:dyDescent="0.2">
      <c r="B60" s="159" t="s">
        <v>89</v>
      </c>
      <c r="C60" s="711">
        <f>$O$15</f>
        <v>0.22900000000000001</v>
      </c>
      <c r="D60" s="711">
        <f>$P$15</f>
        <v>5.9180000000000001</v>
      </c>
      <c r="E60" s="154">
        <f>$Q$15</f>
        <v>30.87</v>
      </c>
      <c r="F60" s="711">
        <f>$R$15</f>
        <v>1.2170000000000001</v>
      </c>
      <c r="G60" s="711">
        <f>$S$15</f>
        <v>6.0410000000000004</v>
      </c>
      <c r="H60" s="160">
        <f>$T$15</f>
        <v>25.88</v>
      </c>
    </row>
    <row r="61" spans="2:8" ht="15" customHeight="1" x14ac:dyDescent="0.2">
      <c r="B61" s="159" t="s">
        <v>90</v>
      </c>
      <c r="C61" s="711">
        <f>$O$16</f>
        <v>0</v>
      </c>
      <c r="D61" s="711">
        <f>$P$16</f>
        <v>0</v>
      </c>
      <c r="E61" s="154">
        <f>$Q$16</f>
        <v>0</v>
      </c>
      <c r="F61" s="711">
        <f>$R$16</f>
        <v>3.0000000000000001E-3</v>
      </c>
      <c r="G61" s="711">
        <f>$S$16</f>
        <v>1.7000000000000001E-2</v>
      </c>
      <c r="H61" s="160">
        <f>$T$16</f>
        <v>44.99</v>
      </c>
    </row>
    <row r="62" spans="2:8" ht="15" customHeight="1" x14ac:dyDescent="0.2">
      <c r="B62" s="161" t="s">
        <v>91</v>
      </c>
      <c r="C62" s="712">
        <f>$O$17</f>
        <v>0.755</v>
      </c>
      <c r="D62" s="712">
        <f>$P$17</f>
        <v>22.69</v>
      </c>
      <c r="E62" s="156">
        <f>$Q$17</f>
        <v>30.01</v>
      </c>
      <c r="F62" s="712">
        <f>$R$17</f>
        <v>4.1849999999999996</v>
      </c>
      <c r="G62" s="712">
        <f>$S$17</f>
        <v>44.091999999999999</v>
      </c>
      <c r="H62" s="162">
        <f>$T$17</f>
        <v>67.39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80" t="s">
        <v>690</v>
      </c>
      <c r="C3" s="781"/>
      <c r="D3" s="781"/>
      <c r="E3" s="781"/>
      <c r="F3" s="781"/>
      <c r="G3" s="781"/>
      <c r="H3" s="781"/>
    </row>
    <row r="4" spans="1:19" x14ac:dyDescent="0.2">
      <c r="A4" s="149"/>
      <c r="B4" s="279"/>
      <c r="C4" s="279" t="s">
        <v>610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487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12.712999999999999</v>
      </c>
      <c r="E5" s="427">
        <v>10061.2900575969</v>
      </c>
      <c r="F5" s="432">
        <v>6.5746731773011602</v>
      </c>
      <c r="G5" s="439">
        <f>E5*F5/100</f>
        <v>661.49693870729186</v>
      </c>
      <c r="H5" s="440">
        <f>SUM(D5,E5)</f>
        <v>10074.003057596899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12.196999999999999</v>
      </c>
      <c r="E6" s="427">
        <v>1383.55273962412</v>
      </c>
      <c r="F6" s="432">
        <v>18.9371216620574</v>
      </c>
      <c r="G6" s="439">
        <f t="shared" ref="G6:G26" si="0">E6*F6/100</f>
        <v>262.00506556134786</v>
      </c>
      <c r="H6" s="440">
        <f>SUM(D6,E6)</f>
        <v>1395.7497396241199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0.51600000000000001</v>
      </c>
      <c r="E7" s="427">
        <v>8687.5026493570003</v>
      </c>
      <c r="F7" s="432">
        <v>6.9870682845201797</v>
      </c>
      <c r="G7" s="439">
        <f>E7*F7/100</f>
        <v>607.00174233007328</v>
      </c>
      <c r="H7" s="440">
        <f>SUM(D7,E7)</f>
        <v>8688.018649357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1E-3</v>
      </c>
      <c r="E8" s="429">
        <v>20.560674152533899</v>
      </c>
      <c r="F8" s="432">
        <v>63.931959306847801</v>
      </c>
      <c r="G8" s="439">
        <f t="shared" si="0"/>
        <v>13.144841832411545</v>
      </c>
      <c r="H8" s="440">
        <f>SUM(D8,E8)</f>
        <v>20.5616741525339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2.4129999999999998</v>
      </c>
      <c r="E9" s="429">
        <v>392.30750355702997</v>
      </c>
      <c r="F9" s="432">
        <v>48.177211098723603</v>
      </c>
      <c r="G9" s="439">
        <f t="shared" si="0"/>
        <v>189.00281414480295</v>
      </c>
      <c r="H9" s="440">
        <f t="shared" ref="H9:H26" si="1">SUM(D9,E9)</f>
        <v>394.72050355702999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5.2110000000000003</v>
      </c>
      <c r="E10" s="429">
        <v>57.448465382590598</v>
      </c>
      <c r="F10" s="432">
        <v>61.807883168023203</v>
      </c>
      <c r="G10" s="439">
        <f t="shared" si="0"/>
        <v>35.507680365493854</v>
      </c>
      <c r="H10" s="440">
        <f t="shared" si="1"/>
        <v>62.659465382590597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0.64400000000000002</v>
      </c>
      <c r="E11" s="429">
        <v>0</v>
      </c>
      <c r="F11" s="432">
        <v>0</v>
      </c>
      <c r="G11" s="439">
        <f t="shared" si="0"/>
        <v>0</v>
      </c>
      <c r="H11" s="440">
        <f t="shared" si="1"/>
        <v>0.64400000000000002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0.53700000000000003</v>
      </c>
      <c r="E12" s="429">
        <v>591.60938449218906</v>
      </c>
      <c r="F12" s="432">
        <v>21.9527583069979</v>
      </c>
      <c r="G12" s="439">
        <f t="shared" si="0"/>
        <v>129.8745782990882</v>
      </c>
      <c r="H12" s="440">
        <f t="shared" si="1"/>
        <v>592.1463844921891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0.59899999999999998</v>
      </c>
      <c r="E13" s="429">
        <v>108.937027432585</v>
      </c>
      <c r="F13" s="432">
        <v>45.908467284166498</v>
      </c>
      <c r="G13" s="439">
        <f t="shared" si="0"/>
        <v>50.011319599231769</v>
      </c>
      <c r="H13" s="440">
        <f t="shared" si="1"/>
        <v>109.536027432585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0</v>
      </c>
      <c r="E14" s="429">
        <v>0</v>
      </c>
      <c r="F14" s="432">
        <v>0</v>
      </c>
      <c r="G14" s="439">
        <f t="shared" si="0"/>
        <v>0</v>
      </c>
      <c r="H14" s="440">
        <f t="shared" si="1"/>
        <v>0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2.7919999999999998</v>
      </c>
      <c r="E15" s="429">
        <v>210.81362553819301</v>
      </c>
      <c r="F15" s="432">
        <v>43.041993772348299</v>
      </c>
      <c r="G15" s="439">
        <f t="shared" si="0"/>
        <v>90.738387575410712</v>
      </c>
      <c r="H15" s="440">
        <f t="shared" si="1"/>
        <v>213.60562553819301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0.28000000000000003</v>
      </c>
      <c r="E16" s="429">
        <v>2193.236386732</v>
      </c>
      <c r="F16" s="432">
        <v>15.277879174591099</v>
      </c>
      <c r="G16" s="439">
        <f t="shared" si="0"/>
        <v>335.0800051780825</v>
      </c>
      <c r="H16" s="440">
        <f t="shared" si="1"/>
        <v>2193.5163867320002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4.2000000000000003E-2</v>
      </c>
      <c r="E17" s="429">
        <v>1674.9291522860001</v>
      </c>
      <c r="F17" s="432">
        <v>22.0810884895869</v>
      </c>
      <c r="G17" s="439">
        <f t="shared" si="0"/>
        <v>369.84258825415941</v>
      </c>
      <c r="H17" s="440">
        <f t="shared" si="1"/>
        <v>1674.971152286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0</v>
      </c>
      <c r="E18" s="429">
        <v>476.01497735939296</v>
      </c>
      <c r="F18" s="432">
        <v>26.440032545791599</v>
      </c>
      <c r="G18" s="439">
        <f t="shared" si="0"/>
        <v>125.85851493666601</v>
      </c>
      <c r="H18" s="440">
        <f t="shared" si="1"/>
        <v>476.01497735939296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5.6000000000000001E-2</v>
      </c>
      <c r="E19" s="429">
        <v>2109.4240800409402</v>
      </c>
      <c r="F19" s="432">
        <v>12.1940311264231</v>
      </c>
      <c r="G19" s="439">
        <f t="shared" si="0"/>
        <v>257.22382890845637</v>
      </c>
      <c r="H19" s="440">
        <f t="shared" si="1"/>
        <v>2109.4800800409403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2.5999999999999999E-2</v>
      </c>
      <c r="E20" s="429">
        <v>455.68038739025098</v>
      </c>
      <c r="F20" s="432">
        <v>16.163498295550799</v>
      </c>
      <c r="G20" s="439">
        <f t="shared" si="0"/>
        <v>73.653891648982494</v>
      </c>
      <c r="H20" s="440">
        <f t="shared" si="1"/>
        <v>455.706387390251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2.5000000000000001E-2</v>
      </c>
      <c r="E21" s="429">
        <v>61.790646393852704</v>
      </c>
      <c r="F21" s="432">
        <v>64.1322460573641</v>
      </c>
      <c r="G21" s="439">
        <f t="shared" si="0"/>
        <v>39.627729385741397</v>
      </c>
      <c r="H21" s="440">
        <f t="shared" si="1"/>
        <v>61.815646393852703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</v>
      </c>
      <c r="E22" s="429">
        <v>215.82753685255</v>
      </c>
      <c r="F22" s="432">
        <v>29.355529593855</v>
      </c>
      <c r="G22" s="439">
        <f t="shared" si="0"/>
        <v>63.357316452438617</v>
      </c>
      <c r="H22" s="440">
        <f t="shared" si="1"/>
        <v>215.82753685255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1.1946329696337801</v>
      </c>
      <c r="F23" s="432">
        <v>69.189875071108005</v>
      </c>
      <c r="G23" s="439">
        <f t="shared" si="0"/>
        <v>0.82656505924788004</v>
      </c>
      <c r="H23" s="440">
        <f t="shared" si="1"/>
        <v>1.1946329696337801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</v>
      </c>
      <c r="E24" s="429">
        <v>321.80577392190503</v>
      </c>
      <c r="F24" s="432">
        <v>34.474969189754702</v>
      </c>
      <c r="G24" s="439">
        <f t="shared" si="0"/>
        <v>110.94244141042844</v>
      </c>
      <c r="H24" s="440">
        <f t="shared" si="1"/>
        <v>321.80577392190503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29.531845388743697</v>
      </c>
      <c r="F25" s="432">
        <v>46.068329362599201</v>
      </c>
      <c r="G25" s="439">
        <f t="shared" si="0"/>
        <v>13.604827800540011</v>
      </c>
      <c r="H25" s="440">
        <f t="shared" si="1"/>
        <v>29.531845388743697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8.6999999999999994E-2</v>
      </c>
      <c r="E26" s="433">
        <v>1072.6900417416898</v>
      </c>
      <c r="F26" s="431">
        <v>24.4633096366634</v>
      </c>
      <c r="G26" s="329">
        <f t="shared" si="0"/>
        <v>262.41548635292344</v>
      </c>
      <c r="H26" s="337">
        <f t="shared" si="1"/>
        <v>1072.7770417416898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x14ac:dyDescent="0.2">
      <c r="B29" s="780" t="s">
        <v>691</v>
      </c>
      <c r="C29" s="781"/>
      <c r="D29" s="781"/>
      <c r="E29" s="781"/>
      <c r="F29" s="781"/>
      <c r="G29" s="781"/>
      <c r="H29" s="781"/>
    </row>
    <row r="30" spans="1:10" x14ac:dyDescent="0.2">
      <c r="B30" s="279"/>
      <c r="C30" s="279" t="s">
        <v>610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487</v>
      </c>
    </row>
    <row r="31" spans="1:10" x14ac:dyDescent="0.2">
      <c r="B31" s="434"/>
      <c r="C31" s="424" t="s">
        <v>106</v>
      </c>
      <c r="D31" s="453">
        <v>0.05</v>
      </c>
      <c r="E31" s="451">
        <v>22.2059404978435</v>
      </c>
      <c r="F31" s="432">
        <v>5.1608519607439396</v>
      </c>
      <c r="G31" s="449">
        <f>E31*F31/100</f>
        <v>1.1460157155845889</v>
      </c>
      <c r="H31" s="450">
        <f>SUM(D31,E31)</f>
        <v>22.2559404978435</v>
      </c>
    </row>
    <row r="32" spans="1:10" x14ac:dyDescent="0.2">
      <c r="B32" s="435"/>
      <c r="C32" s="424" t="s">
        <v>92</v>
      </c>
      <c r="D32" s="453">
        <v>3.5999999999999997E-2</v>
      </c>
      <c r="E32" s="451">
        <v>2.3858370907404503</v>
      </c>
      <c r="F32" s="432">
        <v>15.893693349364</v>
      </c>
      <c r="G32" s="449">
        <f>E32*F32/100</f>
        <v>0.37919763101767451</v>
      </c>
      <c r="H32" s="450">
        <f>SUM(D32,E32)</f>
        <v>2.4218370907404503</v>
      </c>
    </row>
    <row r="33" spans="2:8" x14ac:dyDescent="0.2">
      <c r="B33" s="435"/>
      <c r="C33" s="424" t="s">
        <v>105</v>
      </c>
      <c r="D33" s="453">
        <v>1.4E-2</v>
      </c>
      <c r="E33" s="451">
        <v>19.928582788407901</v>
      </c>
      <c r="F33" s="432">
        <v>5.4800504139578896</v>
      </c>
      <c r="G33" s="449">
        <f>E33*F33/100</f>
        <v>1.092096383592088</v>
      </c>
      <c r="H33" s="450">
        <f>SUM(D33,E33)</f>
        <v>19.942582788407901</v>
      </c>
    </row>
    <row r="34" spans="2:8" x14ac:dyDescent="0.2">
      <c r="B34" s="435"/>
      <c r="C34" s="424" t="s">
        <v>84</v>
      </c>
      <c r="D34" s="453">
        <v>0</v>
      </c>
      <c r="E34" s="456">
        <v>3.5542129059036295E-2</v>
      </c>
      <c r="F34" s="432">
        <v>55.676890090599301</v>
      </c>
      <c r="G34" s="449">
        <f t="shared" ref="G34:G52" si="2">E34*F34/100</f>
        <v>1.9788752132058593E-2</v>
      </c>
      <c r="H34" s="450">
        <f>SUM(D34,E34)</f>
        <v>3.5542129059036295E-2</v>
      </c>
    </row>
    <row r="35" spans="2:8" x14ac:dyDescent="0.2">
      <c r="B35" s="435"/>
      <c r="C35" s="424" t="s">
        <v>85</v>
      </c>
      <c r="D35" s="453">
        <v>8.0000000000000002E-3</v>
      </c>
      <c r="E35" s="456">
        <v>0.354418588753313</v>
      </c>
      <c r="F35" s="432">
        <v>47.174774436051202</v>
      </c>
      <c r="G35" s="449">
        <f t="shared" si="2"/>
        <v>0.16719616980381133</v>
      </c>
      <c r="H35" s="450">
        <f t="shared" ref="H35:H52" si="3">SUM(D35,E35)</f>
        <v>0.36241858875331301</v>
      </c>
    </row>
    <row r="36" spans="2:8" x14ac:dyDescent="0.2">
      <c r="B36" s="435"/>
      <c r="C36" s="424" t="s">
        <v>86</v>
      </c>
      <c r="D36" s="453">
        <v>1.4E-2</v>
      </c>
      <c r="E36" s="456">
        <v>9.6158441166373704E-2</v>
      </c>
      <c r="F36" s="432">
        <v>62.358171316093703</v>
      </c>
      <c r="G36" s="449">
        <f t="shared" si="2"/>
        <v>5.9962645477412486E-2</v>
      </c>
      <c r="H36" s="450">
        <f t="shared" si="3"/>
        <v>0.1101584411663737</v>
      </c>
    </row>
    <row r="37" spans="2:8" x14ac:dyDescent="0.2">
      <c r="B37" s="435"/>
      <c r="C37" s="424" t="s">
        <v>87</v>
      </c>
      <c r="D37" s="453">
        <v>4.0000000000000001E-3</v>
      </c>
      <c r="E37" s="456">
        <v>0</v>
      </c>
      <c r="F37" s="432">
        <v>0</v>
      </c>
      <c r="G37" s="449">
        <f t="shared" si="2"/>
        <v>0</v>
      </c>
      <c r="H37" s="450">
        <f t="shared" si="3"/>
        <v>4.0000000000000001E-3</v>
      </c>
    </row>
    <row r="38" spans="2:8" x14ac:dyDescent="0.2">
      <c r="B38" s="435"/>
      <c r="C38" s="424" t="s">
        <v>88</v>
      </c>
      <c r="D38" s="453">
        <v>2E-3</v>
      </c>
      <c r="E38" s="456">
        <v>1.3391049849773402</v>
      </c>
      <c r="F38" s="432">
        <v>20.984906371817502</v>
      </c>
      <c r="G38" s="449">
        <f t="shared" si="2"/>
        <v>0.28100992731783569</v>
      </c>
      <c r="H38" s="450">
        <f t="shared" si="3"/>
        <v>1.3411049849773402</v>
      </c>
    </row>
    <row r="39" spans="2:8" x14ac:dyDescent="0.2">
      <c r="B39" s="435"/>
      <c r="C39" s="424" t="s">
        <v>89</v>
      </c>
      <c r="D39" s="453">
        <v>2E-3</v>
      </c>
      <c r="E39" s="456">
        <v>0.175458190280813</v>
      </c>
      <c r="F39" s="432">
        <v>42.8628484444029</v>
      </c>
      <c r="G39" s="449">
        <f t="shared" si="2"/>
        <v>7.5206378183356931E-2</v>
      </c>
      <c r="H39" s="450">
        <f t="shared" si="3"/>
        <v>0.177458190280813</v>
      </c>
    </row>
    <row r="40" spans="2:8" x14ac:dyDescent="0.2">
      <c r="B40" s="435"/>
      <c r="C40" s="424" t="s">
        <v>90</v>
      </c>
      <c r="D40" s="453">
        <v>0</v>
      </c>
      <c r="E40" s="456">
        <v>0</v>
      </c>
      <c r="F40" s="432">
        <v>0</v>
      </c>
      <c r="G40" s="449">
        <f t="shared" si="2"/>
        <v>0</v>
      </c>
      <c r="H40" s="450">
        <f t="shared" si="3"/>
        <v>0</v>
      </c>
    </row>
    <row r="41" spans="2:8" x14ac:dyDescent="0.2">
      <c r="B41" s="435"/>
      <c r="C41" s="424" t="s">
        <v>91</v>
      </c>
      <c r="D41" s="453">
        <v>7.0000000000000001E-3</v>
      </c>
      <c r="E41" s="456">
        <v>0.38205171080801198</v>
      </c>
      <c r="F41" s="432">
        <v>35.4852304823278</v>
      </c>
      <c r="G41" s="449">
        <f t="shared" si="2"/>
        <v>0.13557193014189953</v>
      </c>
      <c r="H41" s="450">
        <f t="shared" si="3"/>
        <v>0.38905171080801199</v>
      </c>
    </row>
    <row r="42" spans="2:8" x14ac:dyDescent="0.2">
      <c r="B42" s="435"/>
      <c r="C42" s="424" t="s">
        <v>94</v>
      </c>
      <c r="D42" s="453">
        <v>5.0000000000000001E-3</v>
      </c>
      <c r="E42" s="456">
        <v>4.1476636260012105</v>
      </c>
      <c r="F42" s="432">
        <v>14.213412632953901</v>
      </c>
      <c r="G42" s="449">
        <f t="shared" si="2"/>
        <v>0.58952454579048985</v>
      </c>
      <c r="H42" s="450">
        <f t="shared" si="3"/>
        <v>4.1526636260012104</v>
      </c>
    </row>
    <row r="43" spans="2:8" x14ac:dyDescent="0.2">
      <c r="B43" s="435"/>
      <c r="C43" s="424" t="s">
        <v>95</v>
      </c>
      <c r="D43" s="453">
        <v>1E-3</v>
      </c>
      <c r="E43" s="456">
        <v>3.0697136958969802</v>
      </c>
      <c r="F43" s="432">
        <v>20.754238219390199</v>
      </c>
      <c r="G43" s="449">
        <f t="shared" si="2"/>
        <v>0.63709569309970648</v>
      </c>
      <c r="H43" s="450">
        <f t="shared" si="3"/>
        <v>3.0707136958969801</v>
      </c>
    </row>
    <row r="44" spans="2:8" x14ac:dyDescent="0.2">
      <c r="B44" s="435"/>
      <c r="C44" s="424" t="s">
        <v>96</v>
      </c>
      <c r="D44" s="453">
        <v>0</v>
      </c>
      <c r="E44" s="456">
        <v>1.2392471523522999</v>
      </c>
      <c r="F44" s="432">
        <v>22.183190093498201</v>
      </c>
      <c r="G44" s="449">
        <f t="shared" si="2"/>
        <v>0.27490455153457394</v>
      </c>
      <c r="H44" s="450">
        <f t="shared" si="3"/>
        <v>1.2392471523522999</v>
      </c>
    </row>
    <row r="45" spans="2:8" x14ac:dyDescent="0.2">
      <c r="B45" s="435"/>
      <c r="C45" s="424" t="s">
        <v>97</v>
      </c>
      <c r="D45" s="453">
        <v>1E-3</v>
      </c>
      <c r="E45" s="456">
        <v>4.8121837480310594</v>
      </c>
      <c r="F45" s="432">
        <v>12.0271467494149</v>
      </c>
      <c r="G45" s="449">
        <f t="shared" si="2"/>
        <v>0.57876840122718964</v>
      </c>
      <c r="H45" s="450">
        <f t="shared" si="3"/>
        <v>4.8131837480310597</v>
      </c>
    </row>
    <row r="46" spans="2:8" x14ac:dyDescent="0.2">
      <c r="B46" s="435"/>
      <c r="C46" s="424" t="s">
        <v>98</v>
      </c>
      <c r="D46" s="453">
        <v>0</v>
      </c>
      <c r="E46" s="456">
        <v>2.1650518590474497</v>
      </c>
      <c r="F46" s="432">
        <v>15.9644680663878</v>
      </c>
      <c r="G46" s="449">
        <f t="shared" si="2"/>
        <v>0.3456390126583655</v>
      </c>
      <c r="H46" s="450">
        <f t="shared" si="3"/>
        <v>2.1650518590474497</v>
      </c>
    </row>
    <row r="47" spans="2:8" x14ac:dyDescent="0.2">
      <c r="B47" s="435"/>
      <c r="C47" s="424" t="s">
        <v>99</v>
      </c>
      <c r="D47" s="453">
        <v>5.0000000000000001E-3</v>
      </c>
      <c r="E47" s="456">
        <v>0.14346936420803602</v>
      </c>
      <c r="F47" s="432">
        <v>66.780748965396796</v>
      </c>
      <c r="G47" s="449">
        <f t="shared" si="2"/>
        <v>9.5809915954019387E-2</v>
      </c>
      <c r="H47" s="450">
        <f t="shared" si="3"/>
        <v>0.14846936420803603</v>
      </c>
    </row>
    <row r="48" spans="2:8" x14ac:dyDescent="0.2">
      <c r="B48" s="435"/>
      <c r="C48" s="424" t="s">
        <v>100</v>
      </c>
      <c r="D48" s="453">
        <v>0</v>
      </c>
      <c r="E48" s="456">
        <v>1.3487096292644301</v>
      </c>
      <c r="F48" s="432">
        <v>23.087346378892502</v>
      </c>
      <c r="G48" s="449">
        <f t="shared" si="2"/>
        <v>0.31138126375375585</v>
      </c>
      <c r="H48" s="450">
        <f t="shared" si="3"/>
        <v>1.3487096292644301</v>
      </c>
    </row>
    <row r="49" spans="2:8" x14ac:dyDescent="0.2">
      <c r="B49" s="435"/>
      <c r="C49" s="424" t="s">
        <v>101</v>
      </c>
      <c r="D49" s="453">
        <v>0</v>
      </c>
      <c r="E49" s="456">
        <v>1.1209712093207E-2</v>
      </c>
      <c r="F49" s="432">
        <v>69.189557889074393</v>
      </c>
      <c r="G49" s="449">
        <f t="shared" si="2"/>
        <v>7.7559502379280299E-3</v>
      </c>
      <c r="H49" s="450">
        <f t="shared" si="3"/>
        <v>1.1209712093207E-2</v>
      </c>
    </row>
    <row r="50" spans="2:8" x14ac:dyDescent="0.2">
      <c r="B50" s="435"/>
      <c r="C50" s="424" t="s">
        <v>102</v>
      </c>
      <c r="D50" s="453">
        <v>0</v>
      </c>
      <c r="E50" s="456">
        <v>0.65932504697424898</v>
      </c>
      <c r="F50" s="432">
        <v>32.283735646935298</v>
      </c>
      <c r="G50" s="449">
        <f t="shared" si="2"/>
        <v>0.21285475521919853</v>
      </c>
      <c r="H50" s="450">
        <f t="shared" si="3"/>
        <v>0.65932504697424898</v>
      </c>
    </row>
    <row r="51" spans="2:8" x14ac:dyDescent="0.2">
      <c r="B51" s="435"/>
      <c r="C51" s="424" t="s">
        <v>103</v>
      </c>
      <c r="D51" s="453">
        <v>0</v>
      </c>
      <c r="E51" s="456">
        <v>5.0526524779329E-2</v>
      </c>
      <c r="F51" s="432">
        <v>48.182021911071899</v>
      </c>
      <c r="G51" s="449">
        <f t="shared" si="2"/>
        <v>2.434470124007947E-2</v>
      </c>
      <c r="H51" s="450">
        <f t="shared" si="3"/>
        <v>5.0526524779329E-2</v>
      </c>
    </row>
    <row r="52" spans="2:8" ht="13.5" thickBot="1" x14ac:dyDescent="0.25">
      <c r="B52" s="290"/>
      <c r="C52" s="430" t="s">
        <v>104</v>
      </c>
      <c r="D52" s="446">
        <v>2E-3</v>
      </c>
      <c r="E52" s="446">
        <v>2.17565296140525</v>
      </c>
      <c r="F52" s="431">
        <v>19.213199726788201</v>
      </c>
      <c r="G52" s="447">
        <f t="shared" si="2"/>
        <v>0.41801254883657285</v>
      </c>
      <c r="H52" s="448">
        <f t="shared" si="3"/>
        <v>2.1776529614052498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5" customFormat="1" ht="20.100000000000001" customHeight="1" x14ac:dyDescent="0.2">
      <c r="B5" s="863" t="str">
        <f>Index!$B$4</f>
        <v>Thames</v>
      </c>
      <c r="C5" s="864"/>
      <c r="D5" s="867" t="s">
        <v>213</v>
      </c>
      <c r="E5" s="867"/>
      <c r="F5" s="867"/>
      <c r="G5" s="867"/>
      <c r="H5" s="867"/>
      <c r="I5" s="867"/>
      <c r="J5" s="867"/>
      <c r="K5" s="867"/>
      <c r="L5" s="868"/>
    </row>
    <row r="6" spans="2:12" s="305" customFormat="1" ht="20.100000000000001" customHeight="1" x14ac:dyDescent="0.2">
      <c r="B6" s="865"/>
      <c r="C6" s="866"/>
      <c r="D6" s="306" t="s">
        <v>214</v>
      </c>
      <c r="E6" s="307" t="s">
        <v>215</v>
      </c>
      <c r="F6" s="307" t="s">
        <v>216</v>
      </c>
      <c r="G6" s="307" t="s">
        <v>217</v>
      </c>
      <c r="H6" s="307" t="s">
        <v>218</v>
      </c>
      <c r="I6" s="307" t="s">
        <v>219</v>
      </c>
      <c r="J6" s="307" t="s">
        <v>220</v>
      </c>
      <c r="K6" s="307" t="s">
        <v>221</v>
      </c>
      <c r="L6" s="308" t="s">
        <v>80</v>
      </c>
    </row>
    <row r="7" spans="2:12" s="305" customFormat="1" ht="20.100000000000001" customHeight="1" x14ac:dyDescent="0.2">
      <c r="B7" s="861" t="s">
        <v>331</v>
      </c>
      <c r="C7" s="308" t="s">
        <v>223</v>
      </c>
      <c r="D7" s="309">
        <v>3.7914691943127963</v>
      </c>
      <c r="E7" s="309">
        <v>10.697674418604651</v>
      </c>
      <c r="F7" s="309">
        <v>12.121212121212121</v>
      </c>
      <c r="G7" s="309">
        <v>18.100358422939067</v>
      </c>
      <c r="H7" s="309">
        <v>17.870905587668592</v>
      </c>
      <c r="I7" s="309">
        <v>14.018691588785046</v>
      </c>
      <c r="J7" s="309">
        <v>15.081206496519723</v>
      </c>
      <c r="K7" s="309">
        <v>46.428571428571431</v>
      </c>
      <c r="L7" s="310">
        <v>14.920127795527158</v>
      </c>
    </row>
    <row r="8" spans="2:12" s="305" customFormat="1" ht="20.100000000000001" customHeight="1" x14ac:dyDescent="0.2">
      <c r="B8" s="869"/>
      <c r="C8" s="308" t="s">
        <v>224</v>
      </c>
      <c r="D8" s="309">
        <v>25.983618199895837</v>
      </c>
      <c r="E8" s="309">
        <v>25.120256547300908</v>
      </c>
      <c r="F8" s="309">
        <v>22.626979319892708</v>
      </c>
      <c r="G8" s="309">
        <v>16.65483641995225</v>
      </c>
      <c r="H8" s="309">
        <v>9.2288801571709236</v>
      </c>
      <c r="I8" s="309">
        <v>4.6461237160655875</v>
      </c>
      <c r="J8" s="309">
        <v>2.4984888172476327</v>
      </c>
      <c r="K8" s="309">
        <v>0.95160728791922944</v>
      </c>
      <c r="L8" s="310">
        <v>10.723751805470764</v>
      </c>
    </row>
    <row r="9" spans="2:12" s="305" customFormat="1" ht="20.100000000000001" customHeight="1" x14ac:dyDescent="0.2">
      <c r="B9" s="861" t="s">
        <v>222</v>
      </c>
      <c r="C9" s="308" t="s">
        <v>223</v>
      </c>
      <c r="D9" s="309">
        <v>8.5607940446650126</v>
      </c>
      <c r="E9" s="309">
        <v>9.3567251461988299</v>
      </c>
      <c r="F9" s="309">
        <v>10.327455919395465</v>
      </c>
      <c r="G9" s="309">
        <v>12.465753424657535</v>
      </c>
      <c r="H9" s="309">
        <v>10.944026733500417</v>
      </c>
      <c r="I9" s="309">
        <v>8.9085072231139648</v>
      </c>
      <c r="J9" s="309">
        <v>7.0977917981072558</v>
      </c>
      <c r="K9" s="309">
        <v>5.0691244239631335</v>
      </c>
      <c r="L9" s="310">
        <v>10.058697972251867</v>
      </c>
    </row>
    <row r="10" spans="2:12" s="305" customFormat="1" ht="20.100000000000001" customHeight="1" x14ac:dyDescent="0.2">
      <c r="B10" s="869"/>
      <c r="C10" s="308" t="s">
        <v>224</v>
      </c>
      <c r="D10" s="309">
        <v>25.424618007738214</v>
      </c>
      <c r="E10" s="309">
        <v>23.812334021835348</v>
      </c>
      <c r="F10" s="309">
        <v>24.369649349126306</v>
      </c>
      <c r="G10" s="309">
        <v>21.085820173133833</v>
      </c>
      <c r="H10" s="309">
        <v>13.600321027287318</v>
      </c>
      <c r="I10" s="309">
        <v>10.052818425837735</v>
      </c>
      <c r="J10" s="309">
        <v>7.3200346921075452</v>
      </c>
      <c r="K10" s="309">
        <v>9.1118995325787022</v>
      </c>
      <c r="L10" s="310">
        <v>15.114412387839627</v>
      </c>
    </row>
    <row r="11" spans="2:12" s="305" customFormat="1" ht="20.100000000000001" customHeight="1" x14ac:dyDescent="0.2">
      <c r="B11" s="861" t="s">
        <v>225</v>
      </c>
      <c r="C11" s="308" t="s">
        <v>223</v>
      </c>
      <c r="D11" s="309">
        <v>4.7865459249676583</v>
      </c>
      <c r="E11" s="309">
        <v>4.9535603715170282</v>
      </c>
      <c r="F11" s="309">
        <v>4.032258064516129</v>
      </c>
      <c r="G11" s="309">
        <v>5.5670103092783512</v>
      </c>
      <c r="H11" s="309">
        <v>7.3752711496746199</v>
      </c>
      <c r="I11" s="309">
        <v>6.9105691056910574</v>
      </c>
      <c r="J11" s="309">
        <v>6.0509554140127388</v>
      </c>
      <c r="K11" s="309">
        <v>14.403292181069959</v>
      </c>
      <c r="L11" s="310">
        <v>6.5083913221449032</v>
      </c>
    </row>
    <row r="12" spans="2:12" s="305" customFormat="1" ht="20.100000000000001" customHeight="1" x14ac:dyDescent="0.2">
      <c r="B12" s="869"/>
      <c r="C12" s="308" t="s">
        <v>224</v>
      </c>
      <c r="D12" s="309">
        <v>23.835139025683763</v>
      </c>
      <c r="E12" s="309">
        <v>26.747720364741639</v>
      </c>
      <c r="F12" s="309">
        <v>26.610084872690965</v>
      </c>
      <c r="G12" s="309">
        <v>25.26428910604054</v>
      </c>
      <c r="H12" s="309">
        <v>23.167269151396795</v>
      </c>
      <c r="I12" s="309">
        <v>24.83651815475433</v>
      </c>
      <c r="J12" s="309">
        <v>26.39367328125758</v>
      </c>
      <c r="K12" s="309">
        <v>16.337799084021743</v>
      </c>
      <c r="L12" s="310">
        <v>23.678454165300465</v>
      </c>
    </row>
    <row r="13" spans="2:12" s="305" customFormat="1" ht="20.100000000000001" customHeight="1" x14ac:dyDescent="0.2">
      <c r="B13" s="861" t="s">
        <v>226</v>
      </c>
      <c r="C13" s="308" t="s">
        <v>223</v>
      </c>
      <c r="D13" s="309">
        <v>4.0716612377850163</v>
      </c>
      <c r="E13" s="309">
        <v>3.5971223021582732</v>
      </c>
      <c r="F13" s="309">
        <v>3.2448377581120944</v>
      </c>
      <c r="G13" s="309">
        <v>2.5792188651436994</v>
      </c>
      <c r="H13" s="309">
        <v>1.9111860595840362</v>
      </c>
      <c r="I13" s="309">
        <v>2.2847100175746924</v>
      </c>
      <c r="J13" s="309">
        <v>2.6315789473684208</v>
      </c>
      <c r="K13" s="309">
        <v>3.125</v>
      </c>
      <c r="L13" s="310">
        <v>2.5852163921869016</v>
      </c>
    </row>
    <row r="14" spans="2:12" s="305" customFormat="1" ht="20.100000000000001" customHeight="1" x14ac:dyDescent="0.2">
      <c r="B14" s="869"/>
      <c r="C14" s="308" t="s">
        <v>224</v>
      </c>
      <c r="D14" s="309">
        <v>22.166980970341164</v>
      </c>
      <c r="E14" s="309">
        <v>20.928165007112376</v>
      </c>
      <c r="F14" s="309">
        <v>23.963657013060761</v>
      </c>
      <c r="G14" s="309">
        <v>22.868129947311907</v>
      </c>
      <c r="H14" s="309">
        <v>25.186440677966104</v>
      </c>
      <c r="I14" s="309">
        <v>25.000755995040674</v>
      </c>
      <c r="J14" s="309">
        <v>24.932006020437804</v>
      </c>
      <c r="K14" s="309">
        <v>20.147677317449141</v>
      </c>
      <c r="L14" s="310">
        <v>23.781367130922721</v>
      </c>
    </row>
    <row r="15" spans="2:12" s="305" customFormat="1" ht="20.100000000000001" customHeight="1" x14ac:dyDescent="0.2">
      <c r="B15" s="861" t="s">
        <v>227</v>
      </c>
      <c r="C15" s="308" t="s">
        <v>223</v>
      </c>
      <c r="D15" s="309">
        <v>26.754385964912281</v>
      </c>
      <c r="E15" s="309">
        <v>16.5</v>
      </c>
      <c r="F15" s="309">
        <v>9.9787685774946926</v>
      </c>
      <c r="G15" s="309">
        <v>6.5741857659831124</v>
      </c>
      <c r="H15" s="309">
        <v>6.1951754385964914</v>
      </c>
      <c r="I15" s="309">
        <v>4.983922829581994</v>
      </c>
      <c r="J15" s="309">
        <v>5.6277056277056277</v>
      </c>
      <c r="K15" s="309">
        <v>13.333333333333334</v>
      </c>
      <c r="L15" s="310">
        <v>10.82782982644755</v>
      </c>
    </row>
    <row r="16" spans="2:12" s="305" customFormat="1" ht="20.100000000000001" customHeight="1" x14ac:dyDescent="0.2">
      <c r="B16" s="869"/>
      <c r="C16" s="308" t="s">
        <v>224</v>
      </c>
      <c r="D16" s="309">
        <v>21.958987105794627</v>
      </c>
      <c r="E16" s="309">
        <v>19.627217606108243</v>
      </c>
      <c r="F16" s="309">
        <v>16.299559471365637</v>
      </c>
      <c r="G16" s="309">
        <v>15.0767259525916</v>
      </c>
      <c r="H16" s="309">
        <v>14.62619463907768</v>
      </c>
      <c r="I16" s="309">
        <v>13.746458276208756</v>
      </c>
      <c r="J16" s="309">
        <v>13.868242463413507</v>
      </c>
      <c r="K16" s="309">
        <v>10.261569416498995</v>
      </c>
      <c r="L16" s="310">
        <v>14.455669075724369</v>
      </c>
    </row>
    <row r="17" spans="2:12" s="305" customFormat="1" ht="20.100000000000001" customHeight="1" x14ac:dyDescent="0.2">
      <c r="B17" s="861" t="s">
        <v>228</v>
      </c>
      <c r="C17" s="308" t="s">
        <v>223</v>
      </c>
      <c r="D17" s="309">
        <v>31.69291338582677</v>
      </c>
      <c r="E17" s="309">
        <v>26.490066225165563</v>
      </c>
      <c r="F17" s="309">
        <v>18.730650154798763</v>
      </c>
      <c r="G17" s="309">
        <v>11.551401869158878</v>
      </c>
      <c r="H17" s="309">
        <v>12.366926898509581</v>
      </c>
      <c r="I17" s="309">
        <v>13.310676862078733</v>
      </c>
      <c r="J17" s="309">
        <v>13.510798593671522</v>
      </c>
      <c r="K17" s="309">
        <v>17.984768599882837</v>
      </c>
      <c r="L17" s="310">
        <v>15.815757318174573</v>
      </c>
    </row>
    <row r="18" spans="2:12" s="305" customFormat="1" ht="20.100000000000001" customHeight="1" x14ac:dyDescent="0.2">
      <c r="B18" s="862"/>
      <c r="C18" s="311" t="s">
        <v>224</v>
      </c>
      <c r="D18" s="312">
        <v>26.787552911566181</v>
      </c>
      <c r="E18" s="312">
        <v>27.444794952681388</v>
      </c>
      <c r="F18" s="312">
        <v>28.452041785375119</v>
      </c>
      <c r="G18" s="312">
        <v>23.596116504854368</v>
      </c>
      <c r="H18" s="312">
        <v>25.629420518878781</v>
      </c>
      <c r="I18" s="312">
        <v>29.017994070135977</v>
      </c>
      <c r="J18" s="312">
        <v>30.508384349214801</v>
      </c>
      <c r="K18" s="312">
        <v>30.585988541561964</v>
      </c>
      <c r="L18" s="313">
        <v>27.231728819087024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490</v>
      </c>
    </row>
    <row r="5" spans="2:20" ht="15" customHeight="1" x14ac:dyDescent="0.2">
      <c r="B5" s="874" t="s">
        <v>213</v>
      </c>
      <c r="C5" s="872" t="s">
        <v>331</v>
      </c>
      <c r="D5" s="872"/>
      <c r="E5" s="872"/>
      <c r="F5" s="872" t="s">
        <v>222</v>
      </c>
      <c r="G5" s="872"/>
      <c r="H5" s="872"/>
      <c r="I5" s="872" t="s">
        <v>225</v>
      </c>
      <c r="J5" s="872"/>
      <c r="K5" s="872"/>
      <c r="L5" s="872" t="s">
        <v>226</v>
      </c>
      <c r="M5" s="872"/>
      <c r="N5" s="872"/>
      <c r="O5" s="872" t="s">
        <v>227</v>
      </c>
      <c r="P5" s="872"/>
      <c r="Q5" s="872"/>
      <c r="R5" s="872" t="s">
        <v>228</v>
      </c>
      <c r="S5" s="872"/>
      <c r="T5" s="873"/>
    </row>
    <row r="6" spans="2:20" ht="15" customHeight="1" x14ac:dyDescent="0.2">
      <c r="B6" s="875"/>
      <c r="C6" s="38" t="s">
        <v>78</v>
      </c>
      <c r="D6" s="870" t="s">
        <v>79</v>
      </c>
      <c r="E6" s="870"/>
      <c r="F6" s="38" t="s">
        <v>78</v>
      </c>
      <c r="G6" s="870" t="s">
        <v>79</v>
      </c>
      <c r="H6" s="870"/>
      <c r="I6" s="38" t="s">
        <v>78</v>
      </c>
      <c r="J6" s="870" t="s">
        <v>79</v>
      </c>
      <c r="K6" s="870"/>
      <c r="L6" s="38" t="s">
        <v>78</v>
      </c>
      <c r="M6" s="870" t="s">
        <v>79</v>
      </c>
      <c r="N6" s="870"/>
      <c r="O6" s="38" t="s">
        <v>78</v>
      </c>
      <c r="P6" s="870" t="s">
        <v>79</v>
      </c>
      <c r="Q6" s="870"/>
      <c r="R6" s="38" t="s">
        <v>78</v>
      </c>
      <c r="S6" s="870" t="s">
        <v>79</v>
      </c>
      <c r="T6" s="871"/>
    </row>
    <row r="7" spans="2:20" ht="30" customHeight="1" x14ac:dyDescent="0.2">
      <c r="B7" s="875"/>
      <c r="C7" s="859" t="s">
        <v>325</v>
      </c>
      <c r="D7" s="859"/>
      <c r="E7" s="150" t="s">
        <v>82</v>
      </c>
      <c r="F7" s="859" t="s">
        <v>325</v>
      </c>
      <c r="G7" s="859"/>
      <c r="H7" s="150" t="s">
        <v>82</v>
      </c>
      <c r="I7" s="859" t="s">
        <v>325</v>
      </c>
      <c r="J7" s="859"/>
      <c r="K7" s="150" t="s">
        <v>82</v>
      </c>
      <c r="L7" s="859" t="s">
        <v>325</v>
      </c>
      <c r="M7" s="859"/>
      <c r="N7" s="150" t="s">
        <v>82</v>
      </c>
      <c r="O7" s="859" t="s">
        <v>325</v>
      </c>
      <c r="P7" s="859"/>
      <c r="Q7" s="150" t="s">
        <v>82</v>
      </c>
      <c r="R7" s="859" t="s">
        <v>325</v>
      </c>
      <c r="S7" s="859"/>
      <c r="T7" s="151" t="s">
        <v>82</v>
      </c>
    </row>
    <row r="8" spans="2:20" ht="15" customHeight="1" x14ac:dyDescent="0.2">
      <c r="B8" s="152" t="str">
        <f>Index!$B$4</f>
        <v>Thames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89" t="s">
        <v>214</v>
      </c>
      <c r="C9" s="190">
        <f>'Section 9 chart data'!$C$114</f>
        <v>1.0549999999999999</v>
      </c>
      <c r="D9" s="190">
        <f>'Section 9 chart data'!$C$128</f>
        <v>21.120999999999999</v>
      </c>
      <c r="E9" s="154">
        <f>'Section 9 chart data'!$D$128</f>
        <v>11.79</v>
      </c>
      <c r="F9" s="190">
        <f>'Section 9 chart data'!$D$114</f>
        <v>0.80600000000000005</v>
      </c>
      <c r="G9" s="190">
        <f>'Section 9 chart data'!$E$128</f>
        <v>15.249000000000001</v>
      </c>
      <c r="H9" s="154">
        <f>'Section 9 chart data'!$F$128</f>
        <v>13.64</v>
      </c>
      <c r="I9" s="190">
        <f>'Section 9 chart data'!$E$114</f>
        <v>0.77300000000000002</v>
      </c>
      <c r="J9" s="190">
        <f>'Section 9 chart data'!$G$128</f>
        <v>13.199</v>
      </c>
      <c r="K9" s="154">
        <f>'Section 9 chart data'!$H$128</f>
        <v>16.399999999999999</v>
      </c>
      <c r="L9" s="190">
        <f>'Section 9 chart data'!$F$114</f>
        <v>0.61399999999999999</v>
      </c>
      <c r="M9" s="190">
        <f>'Section 9 chart data'!$I$128</f>
        <v>11.666</v>
      </c>
      <c r="N9" s="154">
        <f>'Section 9 chart data'!$J$128</f>
        <v>12.75</v>
      </c>
      <c r="O9" s="190">
        <f>'Section 9 chart data'!$G$114</f>
        <v>1.1399999999999999</v>
      </c>
      <c r="P9" s="190">
        <f>'Section 9 chart data'!$K$128</f>
        <v>12.874000000000001</v>
      </c>
      <c r="Q9" s="154">
        <f>'Section 9 chart data'!$L$128</f>
        <v>17.07</v>
      </c>
      <c r="R9" s="190">
        <f>'Section 9 chart data'!$H$114</f>
        <v>2.032</v>
      </c>
      <c r="S9" s="190">
        <f>'Section 9 chart data'!$M$128</f>
        <v>17.481999999999999</v>
      </c>
      <c r="T9" s="160">
        <f>'Section 9 chart data'!$N$128</f>
        <v>16.96</v>
      </c>
    </row>
    <row r="10" spans="2:20" ht="15" customHeight="1" x14ac:dyDescent="0.2">
      <c r="B10" s="159" t="s">
        <v>215</v>
      </c>
      <c r="C10" s="190">
        <f>'Section 9 chart data'!$C$115</f>
        <v>0.215</v>
      </c>
      <c r="D10" s="190">
        <f>'Section 9 chart data'!$C$129</f>
        <v>9.3550000000000004</v>
      </c>
      <c r="E10" s="154">
        <f>'Section 9 chart data'!$D$129</f>
        <v>11.72</v>
      </c>
      <c r="F10" s="190">
        <f>'Section 9 chart data'!$D$115</f>
        <v>0.34200000000000003</v>
      </c>
      <c r="G10" s="190">
        <f>'Section 9 chart data'!$E$129</f>
        <v>6.7779999999999996</v>
      </c>
      <c r="H10" s="154">
        <f>'Section 9 chart data'!$F$129</f>
        <v>12.98</v>
      </c>
      <c r="I10" s="190">
        <f>'Section 9 chart data'!$E$115</f>
        <v>0.32300000000000001</v>
      </c>
      <c r="J10" s="190">
        <f>'Section 9 chart data'!$G$129</f>
        <v>5.9219999999999997</v>
      </c>
      <c r="K10" s="154">
        <f>'Section 9 chart data'!$H$129</f>
        <v>18.36</v>
      </c>
      <c r="L10" s="190">
        <f>'Section 9 chart data'!$F$115</f>
        <v>0.27800000000000002</v>
      </c>
      <c r="M10" s="190">
        <f>'Section 9 chart data'!$I$129</f>
        <v>5.6239999999999997</v>
      </c>
      <c r="N10" s="154">
        <f>'Section 9 chart data'!$J$129</f>
        <v>12.81</v>
      </c>
      <c r="O10" s="190">
        <f>'Section 9 chart data'!$G$115</f>
        <v>0.4</v>
      </c>
      <c r="P10" s="190">
        <f>'Section 9 chart data'!$K$129</f>
        <v>4.4530000000000003</v>
      </c>
      <c r="Q10" s="154">
        <f>'Section 9 chart data'!$L$129</f>
        <v>17.11</v>
      </c>
      <c r="R10" s="190">
        <f>'Section 9 chart data'!$H$115</f>
        <v>0.60399999999999998</v>
      </c>
      <c r="S10" s="190">
        <f>'Section 9 chart data'!$M$129</f>
        <v>4.7549999999999999</v>
      </c>
      <c r="T10" s="160">
        <f>'Section 9 chart data'!$N$129</f>
        <v>21.84</v>
      </c>
    </row>
    <row r="11" spans="2:20" ht="15" customHeight="1" x14ac:dyDescent="0.2">
      <c r="B11" s="159" t="s">
        <v>216</v>
      </c>
      <c r="C11" s="190">
        <f>'Section 9 chart data'!$C$116</f>
        <v>0.26400000000000001</v>
      </c>
      <c r="D11" s="190">
        <f>'Section 9 chart data'!$C$130</f>
        <v>11.557</v>
      </c>
      <c r="E11" s="154">
        <f>'Section 9 chart data'!$D$130</f>
        <v>12.52</v>
      </c>
      <c r="F11" s="190">
        <f>'Section 9 chart data'!$D$116</f>
        <v>0.39700000000000002</v>
      </c>
      <c r="G11" s="190">
        <f>'Section 9 chart data'!$E$130</f>
        <v>8.5269999999999992</v>
      </c>
      <c r="H11" s="154">
        <f>'Section 9 chart data'!$F$130</f>
        <v>11.95</v>
      </c>
      <c r="I11" s="190">
        <f>'Section 9 chart data'!$E$116</f>
        <v>0.372</v>
      </c>
      <c r="J11" s="190">
        <f>'Section 9 chart data'!$G$130</f>
        <v>8.0120000000000005</v>
      </c>
      <c r="K11" s="154">
        <f>'Section 9 chart data'!$H$130</f>
        <v>19.43</v>
      </c>
      <c r="L11" s="190">
        <f>'Section 9 chart data'!$F$116</f>
        <v>0.33900000000000002</v>
      </c>
      <c r="M11" s="190">
        <f>'Section 9 chart data'!$I$130</f>
        <v>7.0439999999999996</v>
      </c>
      <c r="N11" s="154">
        <f>'Section 9 chart data'!$J$130</f>
        <v>13.35</v>
      </c>
      <c r="O11" s="190">
        <f>'Section 9 chart data'!$G$116</f>
        <v>0.47099999999999997</v>
      </c>
      <c r="P11" s="190">
        <f>'Section 9 chart data'!$K$130</f>
        <v>6.3559999999999999</v>
      </c>
      <c r="Q11" s="154">
        <f>'Section 9 chart data'!$L$130</f>
        <v>20.98</v>
      </c>
      <c r="R11" s="190">
        <f>'Section 9 chart data'!$H$116</f>
        <v>0.64600000000000002</v>
      </c>
      <c r="S11" s="190">
        <f>'Section 9 chart data'!$M$130</f>
        <v>5.2649999999999997</v>
      </c>
      <c r="T11" s="160">
        <f>'Section 9 chart data'!$N$130</f>
        <v>25.55</v>
      </c>
    </row>
    <row r="12" spans="2:20" ht="15" customHeight="1" x14ac:dyDescent="0.2">
      <c r="B12" s="159" t="s">
        <v>217</v>
      </c>
      <c r="C12" s="190">
        <f>'Section 9 chart data'!$C$117</f>
        <v>1.1160000000000001</v>
      </c>
      <c r="D12" s="190">
        <f>'Section 9 chart data'!$C$131</f>
        <v>46.491</v>
      </c>
      <c r="E12" s="154">
        <f>'Section 9 chart data'!$D$131</f>
        <v>13.38</v>
      </c>
      <c r="F12" s="190">
        <f>'Section 9 chart data'!$D$117</f>
        <v>1.46</v>
      </c>
      <c r="G12" s="190">
        <f>'Section 9 chart data'!$E$131</f>
        <v>36.156999999999996</v>
      </c>
      <c r="H12" s="154">
        <f>'Section 9 chart data'!$F$131</f>
        <v>10.01</v>
      </c>
      <c r="I12" s="190">
        <f>'Section 9 chart data'!$E$117</f>
        <v>1.4550000000000001</v>
      </c>
      <c r="J12" s="190">
        <f>'Section 9 chart data'!$G$131</f>
        <v>40.012999999999998</v>
      </c>
      <c r="K12" s="154">
        <f>'Section 9 chart data'!$H$131</f>
        <v>20.73</v>
      </c>
      <c r="L12" s="190">
        <f>'Section 9 chart data'!$F$117</f>
        <v>1.357</v>
      </c>
      <c r="M12" s="190">
        <f>'Section 9 chart data'!$I$131</f>
        <v>40.046999999999997</v>
      </c>
      <c r="N12" s="154">
        <f>'Section 9 chart data'!$J$131</f>
        <v>12.96</v>
      </c>
      <c r="O12" s="190">
        <f>'Section 9 chart data'!$G$117</f>
        <v>1.6579999999999999</v>
      </c>
      <c r="P12" s="190">
        <f>'Section 9 chart data'!$K$131</f>
        <v>32.779000000000003</v>
      </c>
      <c r="Q12" s="154">
        <f>'Section 9 chart data'!$L$131</f>
        <v>22.12</v>
      </c>
      <c r="R12" s="190">
        <f>'Section 9 chart data'!$H$117</f>
        <v>2.6749999999999998</v>
      </c>
      <c r="S12" s="190">
        <f>'Section 9 chart data'!$M$131</f>
        <v>25.75</v>
      </c>
      <c r="T12" s="160">
        <f>'Section 9 chart data'!$N$131</f>
        <v>32.29</v>
      </c>
    </row>
    <row r="13" spans="2:20" ht="15" customHeight="1" x14ac:dyDescent="0.2">
      <c r="B13" s="159" t="s">
        <v>218</v>
      </c>
      <c r="C13" s="190">
        <f>'Section 9 chart data'!$C$118</f>
        <v>2.0760000000000001</v>
      </c>
      <c r="D13" s="190">
        <f>'Section 9 chart data'!$C$132</f>
        <v>81.44</v>
      </c>
      <c r="E13" s="154">
        <f>'Section 9 chart data'!$D$132</f>
        <v>20.100000000000001</v>
      </c>
      <c r="F13" s="190">
        <f>'Section 9 chart data'!$D$118</f>
        <v>2.3940000000000001</v>
      </c>
      <c r="G13" s="190">
        <f>'Section 9 chart data'!$E$132</f>
        <v>62.3</v>
      </c>
      <c r="H13" s="154">
        <f>'Section 9 chart data'!$F$132</f>
        <v>11.95</v>
      </c>
      <c r="I13" s="190">
        <f>'Section 9 chart data'!$E$118</f>
        <v>2.3050000000000002</v>
      </c>
      <c r="J13" s="190">
        <f>'Section 9 chart data'!$G$132</f>
        <v>72.200999999999993</v>
      </c>
      <c r="K13" s="154">
        <f>'Section 9 chart data'!$H$132</f>
        <v>16.579999999999998</v>
      </c>
      <c r="L13" s="190">
        <f>'Section 9 chart data'!$F$118</f>
        <v>1.7789999999999999</v>
      </c>
      <c r="M13" s="190">
        <f>'Section 9 chart data'!$I$132</f>
        <v>97.35</v>
      </c>
      <c r="N13" s="154">
        <f>'Section 9 chart data'!$J$132</f>
        <v>14.1</v>
      </c>
      <c r="O13" s="190">
        <f>'Section 9 chart data'!$G$118</f>
        <v>1.8240000000000001</v>
      </c>
      <c r="P13" s="190">
        <f>'Section 9 chart data'!$K$132</f>
        <v>76.069000000000003</v>
      </c>
      <c r="Q13" s="154">
        <f>'Section 9 chart data'!$L$132</f>
        <v>20.22</v>
      </c>
      <c r="R13" s="190">
        <f>'Section 9 chart data'!$H$118</f>
        <v>5.6360000000000001</v>
      </c>
      <c r="S13" s="190">
        <f>'Section 9 chart data'!$M$132</f>
        <v>65.179000000000002</v>
      </c>
      <c r="T13" s="160">
        <f>'Section 9 chart data'!$N$132</f>
        <v>30.05</v>
      </c>
    </row>
    <row r="14" spans="2:20" ht="15" customHeight="1" x14ac:dyDescent="0.2">
      <c r="B14" s="159" t="s">
        <v>219</v>
      </c>
      <c r="C14" s="190">
        <f>'Section 9 chart data'!$C$119</f>
        <v>0.96299999999999997</v>
      </c>
      <c r="D14" s="190">
        <f>'Section 9 chart data'!$C$133</f>
        <v>47.997</v>
      </c>
      <c r="E14" s="154">
        <f>'Section 9 chart data'!$D$133</f>
        <v>23.28</v>
      </c>
      <c r="F14" s="190">
        <f>'Section 9 chart data'!$D$119</f>
        <v>1.246</v>
      </c>
      <c r="G14" s="190">
        <f>'Section 9 chart data'!$E$133</f>
        <v>34.646999999999998</v>
      </c>
      <c r="H14" s="154">
        <f>'Section 9 chart data'!$F$133</f>
        <v>16.25</v>
      </c>
      <c r="I14" s="190">
        <f>'Section 9 chart data'!$E$119</f>
        <v>1.23</v>
      </c>
      <c r="J14" s="190">
        <f>'Section 9 chart data'!$G$133</f>
        <v>39.301000000000002</v>
      </c>
      <c r="K14" s="154">
        <f>'Section 9 chart data'!$H$133</f>
        <v>15.84</v>
      </c>
      <c r="L14" s="190">
        <f>'Section 9 chart data'!$F$119</f>
        <v>0.56899999999999995</v>
      </c>
      <c r="M14" s="190">
        <f>'Section 9 chart data'!$I$133</f>
        <v>66.138000000000005</v>
      </c>
      <c r="N14" s="154">
        <f>'Section 9 chart data'!$J$133</f>
        <v>17.600000000000001</v>
      </c>
      <c r="O14" s="190">
        <f>'Section 9 chart data'!$G$119</f>
        <v>0.622</v>
      </c>
      <c r="P14" s="190">
        <f>'Section 9 chart data'!$K$133</f>
        <v>43.764000000000003</v>
      </c>
      <c r="Q14" s="154">
        <f>'Section 9 chart data'!$L$133</f>
        <v>19.97</v>
      </c>
      <c r="R14" s="190">
        <f>'Section 9 chart data'!$H$119</f>
        <v>3.5310000000000001</v>
      </c>
      <c r="S14" s="190">
        <f>'Section 9 chart data'!$M$133</f>
        <v>39.124000000000002</v>
      </c>
      <c r="T14" s="160">
        <f>'Section 9 chart data'!$N$133</f>
        <v>25.03</v>
      </c>
    </row>
    <row r="15" spans="2:20" ht="15" customHeight="1" x14ac:dyDescent="0.2">
      <c r="B15" s="159" t="s">
        <v>220</v>
      </c>
      <c r="C15" s="190">
        <f>'Section 9 chart data'!$C$120</f>
        <v>0.43099999999999999</v>
      </c>
      <c r="D15" s="190">
        <f>'Section 9 chart data'!$C$134</f>
        <v>24.815000000000001</v>
      </c>
      <c r="E15" s="154">
        <f>'Section 9 chart data'!$D$134</f>
        <v>24.74</v>
      </c>
      <c r="F15" s="190">
        <f>'Section 9 chart data'!$D$120</f>
        <v>0.63400000000000001</v>
      </c>
      <c r="G15" s="190">
        <f>'Section 9 chart data'!$E$134</f>
        <v>17.295000000000002</v>
      </c>
      <c r="H15" s="154">
        <f>'Section 9 chart data'!$F$134</f>
        <v>19.71</v>
      </c>
      <c r="I15" s="190">
        <f>'Section 9 chart data'!$E$120</f>
        <v>0.628</v>
      </c>
      <c r="J15" s="190">
        <f>'Section 9 chart data'!$G$134</f>
        <v>20.611000000000001</v>
      </c>
      <c r="K15" s="154">
        <f>'Section 9 chart data'!$H$134</f>
        <v>17.34</v>
      </c>
      <c r="L15" s="190">
        <f>'Section 9 chart data'!$F$120</f>
        <v>0.19</v>
      </c>
      <c r="M15" s="190">
        <f>'Section 9 chart data'!$I$134</f>
        <v>37.871000000000002</v>
      </c>
      <c r="N15" s="154">
        <f>'Section 9 chart data'!$J$134</f>
        <v>19.54</v>
      </c>
      <c r="O15" s="190">
        <f>'Section 9 chart data'!$G$120</f>
        <v>0.23100000000000001</v>
      </c>
      <c r="P15" s="190">
        <f>'Section 9 chart data'!$K$134</f>
        <v>21.661000000000001</v>
      </c>
      <c r="Q15" s="154">
        <f>'Section 9 chart data'!$L$134</f>
        <v>22.27</v>
      </c>
      <c r="R15" s="190">
        <f>'Section 9 chart data'!$H$120</f>
        <v>1.9910000000000001</v>
      </c>
      <c r="S15" s="190">
        <f>'Section 9 chart data'!$M$134</f>
        <v>18.785</v>
      </c>
      <c r="T15" s="160">
        <f>'Section 9 chart data'!$N$134</f>
        <v>24.79</v>
      </c>
    </row>
    <row r="16" spans="2:20" ht="15" customHeight="1" x14ac:dyDescent="0.2">
      <c r="B16" s="159" t="s">
        <v>221</v>
      </c>
      <c r="C16" s="190">
        <f>'Section 9 chart data'!$C$121</f>
        <v>0.14000000000000001</v>
      </c>
      <c r="D16" s="190">
        <f>'Section 9 chart data'!$C$135</f>
        <v>25.850999999999999</v>
      </c>
      <c r="E16" s="154">
        <f>'Section 9 chart data'!$D$135</f>
        <v>26.24</v>
      </c>
      <c r="F16" s="190">
        <f>'Section 9 chart data'!$D$121</f>
        <v>0.217</v>
      </c>
      <c r="G16" s="190">
        <f>'Section 9 chart data'!$E$135</f>
        <v>17.757000000000001</v>
      </c>
      <c r="H16" s="154">
        <f>'Section 9 chart data'!$F$135</f>
        <v>24.48</v>
      </c>
      <c r="I16" s="190">
        <f>'Section 9 chart data'!$E$121</f>
        <v>0.24299999999999999</v>
      </c>
      <c r="J16" s="190">
        <f>'Section 9 chart data'!$G$135</f>
        <v>23.363</v>
      </c>
      <c r="K16" s="154">
        <f>'Section 9 chart data'!$H$135</f>
        <v>18.93</v>
      </c>
      <c r="L16" s="190">
        <f>'Section 9 chart data'!$F$121</f>
        <v>9.6000000000000002E-2</v>
      </c>
      <c r="M16" s="190">
        <f>'Section 9 chart data'!$I$135</f>
        <v>52.546999999999997</v>
      </c>
      <c r="N16" s="154">
        <f>'Section 9 chart data'!$J$135</f>
        <v>24.01</v>
      </c>
      <c r="O16" s="190">
        <f>'Section 9 chart data'!$G$121</f>
        <v>0.16500000000000001</v>
      </c>
      <c r="P16" s="190">
        <f>'Section 9 chart data'!$K$135</f>
        <v>28.826000000000001</v>
      </c>
      <c r="Q16" s="154">
        <f>'Section 9 chart data'!$L$135</f>
        <v>31.47</v>
      </c>
      <c r="R16" s="190">
        <f>'Section 9 chart data'!$H$121</f>
        <v>1.7070000000000001</v>
      </c>
      <c r="S16" s="190">
        <f>'Section 9 chart data'!$M$135</f>
        <v>19.898</v>
      </c>
      <c r="T16" s="160">
        <f>'Section 9 chart data'!$N$135</f>
        <v>22.7</v>
      </c>
    </row>
    <row r="17" spans="2:20" ht="15" customHeight="1" x14ac:dyDescent="0.2">
      <c r="B17" s="191" t="s">
        <v>80</v>
      </c>
      <c r="C17" s="192">
        <f>'Section 9 chart data'!$C$122</f>
        <v>6.26</v>
      </c>
      <c r="D17" s="192">
        <f>'Section 9 chart data'!$C$136</f>
        <v>268.62799999999999</v>
      </c>
      <c r="E17" s="193">
        <f>'Section 9 chart data'!$D$136</f>
        <v>16.62</v>
      </c>
      <c r="F17" s="192">
        <f>'Section 9 chart data'!$D$122</f>
        <v>7.4960000000000004</v>
      </c>
      <c r="G17" s="192">
        <f>'Section 9 chart data'!$E$136</f>
        <v>198.71100000000001</v>
      </c>
      <c r="H17" s="193">
        <f>'Section 9 chart data'!$F$136</f>
        <v>11.38</v>
      </c>
      <c r="I17" s="192">
        <f>'Section 9 chart data'!$E$122</f>
        <v>7.3289999999999997</v>
      </c>
      <c r="J17" s="192">
        <f>'Section 9 chart data'!$G$136</f>
        <v>222.637</v>
      </c>
      <c r="K17" s="193">
        <f>'Section 9 chart data'!$H$136</f>
        <v>13.71</v>
      </c>
      <c r="L17" s="192">
        <f>'Section 9 chart data'!$F$122</f>
        <v>5.2220000000000004</v>
      </c>
      <c r="M17" s="192">
        <f>'Section 9 chart data'!$I$136</f>
        <v>318.28699999999998</v>
      </c>
      <c r="N17" s="193">
        <f>'Section 9 chart data'!$J$136</f>
        <v>14.55</v>
      </c>
      <c r="O17" s="192">
        <f>'Section 9 chart data'!$G$122</f>
        <v>6.5110000000000001</v>
      </c>
      <c r="P17" s="192">
        <f>'Section 9 chart data'!$K$136</f>
        <v>226.78299999999999</v>
      </c>
      <c r="Q17" s="193">
        <f>'Section 9 chart data'!$L$136</f>
        <v>17.66</v>
      </c>
      <c r="R17" s="192">
        <f>'Section 9 chart data'!$H$122</f>
        <v>18.823</v>
      </c>
      <c r="S17" s="192">
        <f>'Section 9 chart data'!$M$136</f>
        <v>196.238</v>
      </c>
      <c r="T17" s="194">
        <f>'Section 9 chart data'!$N$136</f>
        <v>22.79</v>
      </c>
    </row>
    <row r="20" spans="2:20" ht="15" customHeight="1" x14ac:dyDescent="0.2">
      <c r="B20" s="874" t="s">
        <v>213</v>
      </c>
      <c r="C20" s="872" t="s">
        <v>331</v>
      </c>
      <c r="D20" s="872"/>
      <c r="E20" s="872"/>
      <c r="F20" s="872" t="s">
        <v>222</v>
      </c>
      <c r="G20" s="872"/>
      <c r="H20" s="873"/>
    </row>
    <row r="21" spans="2:20" ht="15" customHeight="1" x14ac:dyDescent="0.2">
      <c r="B21" s="875"/>
      <c r="C21" s="301" t="s">
        <v>78</v>
      </c>
      <c r="D21" s="870" t="s">
        <v>79</v>
      </c>
      <c r="E21" s="870"/>
      <c r="F21" s="301" t="s">
        <v>78</v>
      </c>
      <c r="G21" s="870" t="s">
        <v>79</v>
      </c>
      <c r="H21" s="871"/>
    </row>
    <row r="22" spans="2:20" ht="30" customHeight="1" x14ac:dyDescent="0.2">
      <c r="B22" s="875"/>
      <c r="C22" s="859" t="s">
        <v>325</v>
      </c>
      <c r="D22" s="859"/>
      <c r="E22" s="150" t="s">
        <v>82</v>
      </c>
      <c r="F22" s="859" t="s">
        <v>325</v>
      </c>
      <c r="G22" s="859"/>
      <c r="H22" s="151" t="s">
        <v>82</v>
      </c>
    </row>
    <row r="23" spans="2:20" ht="15" customHeight="1" x14ac:dyDescent="0.2">
      <c r="B23" s="152" t="str">
        <f>Index!$B$4</f>
        <v>Thames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89" t="s">
        <v>214</v>
      </c>
      <c r="C24" s="190">
        <f>$C$9</f>
        <v>1.0549999999999999</v>
      </c>
      <c r="D24" s="190">
        <f>$D$9</f>
        <v>21.120999999999999</v>
      </c>
      <c r="E24" s="154">
        <f>$E$9</f>
        <v>11.79</v>
      </c>
      <c r="F24" s="190">
        <f>$F$9</f>
        <v>0.80600000000000005</v>
      </c>
      <c r="G24" s="190">
        <f>$G$9</f>
        <v>15.249000000000001</v>
      </c>
      <c r="H24" s="160">
        <f>$H$9</f>
        <v>13.64</v>
      </c>
    </row>
    <row r="25" spans="2:20" ht="15" customHeight="1" x14ac:dyDescent="0.2">
      <c r="B25" s="159" t="s">
        <v>215</v>
      </c>
      <c r="C25" s="190">
        <f>$C$10</f>
        <v>0.215</v>
      </c>
      <c r="D25" s="190">
        <f>$D$10</f>
        <v>9.3550000000000004</v>
      </c>
      <c r="E25" s="154">
        <f>$E$10</f>
        <v>11.72</v>
      </c>
      <c r="F25" s="190">
        <f>$F$10</f>
        <v>0.34200000000000003</v>
      </c>
      <c r="G25" s="190">
        <f>$G$10</f>
        <v>6.7779999999999996</v>
      </c>
      <c r="H25" s="160">
        <f>$H$10</f>
        <v>12.98</v>
      </c>
    </row>
    <row r="26" spans="2:20" ht="15" customHeight="1" x14ac:dyDescent="0.2">
      <c r="B26" s="159" t="s">
        <v>216</v>
      </c>
      <c r="C26" s="190">
        <f>$C$11</f>
        <v>0.26400000000000001</v>
      </c>
      <c r="D26" s="190">
        <f>$D$11</f>
        <v>11.557</v>
      </c>
      <c r="E26" s="154">
        <f>$E$11</f>
        <v>12.52</v>
      </c>
      <c r="F26" s="190">
        <f>$F$11</f>
        <v>0.39700000000000002</v>
      </c>
      <c r="G26" s="190">
        <f>$G$11</f>
        <v>8.5269999999999992</v>
      </c>
      <c r="H26" s="160">
        <f>$H$11</f>
        <v>11.95</v>
      </c>
    </row>
    <row r="27" spans="2:20" ht="15" customHeight="1" x14ac:dyDescent="0.2">
      <c r="B27" s="159" t="s">
        <v>217</v>
      </c>
      <c r="C27" s="190">
        <f>$C$12</f>
        <v>1.1160000000000001</v>
      </c>
      <c r="D27" s="190">
        <f>$D$12</f>
        <v>46.491</v>
      </c>
      <c r="E27" s="154">
        <f>$E$12</f>
        <v>13.38</v>
      </c>
      <c r="F27" s="190">
        <f>$F$12</f>
        <v>1.46</v>
      </c>
      <c r="G27" s="190">
        <f>$G$12</f>
        <v>36.156999999999996</v>
      </c>
      <c r="H27" s="160">
        <f>$H$12</f>
        <v>10.01</v>
      </c>
    </row>
    <row r="28" spans="2:20" ht="15" customHeight="1" x14ac:dyDescent="0.2">
      <c r="B28" s="159" t="s">
        <v>218</v>
      </c>
      <c r="C28" s="190">
        <f>$C$13</f>
        <v>2.0760000000000001</v>
      </c>
      <c r="D28" s="190">
        <f>$D$13</f>
        <v>81.44</v>
      </c>
      <c r="E28" s="154">
        <f>$E$13</f>
        <v>20.100000000000001</v>
      </c>
      <c r="F28" s="190">
        <f>$F$13</f>
        <v>2.3940000000000001</v>
      </c>
      <c r="G28" s="190">
        <f>$G$13</f>
        <v>62.3</v>
      </c>
      <c r="H28" s="160">
        <f>$H$13</f>
        <v>11.95</v>
      </c>
    </row>
    <row r="29" spans="2:20" ht="15" customHeight="1" x14ac:dyDescent="0.2">
      <c r="B29" s="159" t="s">
        <v>219</v>
      </c>
      <c r="C29" s="190">
        <f>$C$14</f>
        <v>0.96299999999999997</v>
      </c>
      <c r="D29" s="190">
        <f>$D$14</f>
        <v>47.997</v>
      </c>
      <c r="E29" s="154">
        <f>$E$14</f>
        <v>23.28</v>
      </c>
      <c r="F29" s="190">
        <f>$F$14</f>
        <v>1.246</v>
      </c>
      <c r="G29" s="190">
        <f>$G$14</f>
        <v>34.646999999999998</v>
      </c>
      <c r="H29" s="160">
        <f>$H$14</f>
        <v>16.25</v>
      </c>
    </row>
    <row r="30" spans="2:20" ht="15" customHeight="1" x14ac:dyDescent="0.2">
      <c r="B30" s="159" t="s">
        <v>220</v>
      </c>
      <c r="C30" s="190">
        <f>$C$15</f>
        <v>0.43099999999999999</v>
      </c>
      <c r="D30" s="190">
        <f>$D$15</f>
        <v>24.815000000000001</v>
      </c>
      <c r="E30" s="154">
        <f>$E$15</f>
        <v>24.74</v>
      </c>
      <c r="F30" s="190">
        <f>$F$15</f>
        <v>0.63400000000000001</v>
      </c>
      <c r="G30" s="190">
        <f>$G$15</f>
        <v>17.295000000000002</v>
      </c>
      <c r="H30" s="160">
        <f>$H$15</f>
        <v>19.71</v>
      </c>
    </row>
    <row r="31" spans="2:20" ht="15" customHeight="1" x14ac:dyDescent="0.2">
      <c r="B31" s="159" t="s">
        <v>221</v>
      </c>
      <c r="C31" s="190">
        <f>$C$16</f>
        <v>0.14000000000000001</v>
      </c>
      <c r="D31" s="190">
        <f>$D$16</f>
        <v>25.850999999999999</v>
      </c>
      <c r="E31" s="154">
        <f>$E$16</f>
        <v>26.24</v>
      </c>
      <c r="F31" s="190">
        <f>$F$16</f>
        <v>0.217</v>
      </c>
      <c r="G31" s="190">
        <f>$G$16</f>
        <v>17.757000000000001</v>
      </c>
      <c r="H31" s="160">
        <f>$H$16</f>
        <v>24.48</v>
      </c>
    </row>
    <row r="32" spans="2:20" ht="15" customHeight="1" x14ac:dyDescent="0.2">
      <c r="B32" s="191" t="s">
        <v>80</v>
      </c>
      <c r="C32" s="192">
        <f>$C$17</f>
        <v>6.26</v>
      </c>
      <c r="D32" s="192">
        <f>$D$17</f>
        <v>268.62799999999999</v>
      </c>
      <c r="E32" s="193">
        <f>$E$17</f>
        <v>16.62</v>
      </c>
      <c r="F32" s="192">
        <f>$F$17</f>
        <v>7.4960000000000004</v>
      </c>
      <c r="G32" s="192">
        <f>$G$17</f>
        <v>198.71100000000001</v>
      </c>
      <c r="H32" s="194">
        <f>$H$17</f>
        <v>11.38</v>
      </c>
    </row>
    <row r="35" spans="2:8" ht="15" customHeight="1" x14ac:dyDescent="0.2">
      <c r="B35" s="874" t="s">
        <v>213</v>
      </c>
      <c r="C35" s="872" t="s">
        <v>225</v>
      </c>
      <c r="D35" s="872"/>
      <c r="E35" s="872"/>
      <c r="F35" s="872" t="s">
        <v>226</v>
      </c>
      <c r="G35" s="872"/>
      <c r="H35" s="873"/>
    </row>
    <row r="36" spans="2:8" ht="15" customHeight="1" x14ac:dyDescent="0.2">
      <c r="B36" s="875"/>
      <c r="C36" s="301" t="s">
        <v>78</v>
      </c>
      <c r="D36" s="870" t="s">
        <v>79</v>
      </c>
      <c r="E36" s="870"/>
      <c r="F36" s="301" t="s">
        <v>78</v>
      </c>
      <c r="G36" s="870" t="s">
        <v>79</v>
      </c>
      <c r="H36" s="871"/>
    </row>
    <row r="37" spans="2:8" ht="30" customHeight="1" x14ac:dyDescent="0.2">
      <c r="B37" s="875"/>
      <c r="C37" s="859" t="s">
        <v>325</v>
      </c>
      <c r="D37" s="859"/>
      <c r="E37" s="150" t="s">
        <v>82</v>
      </c>
      <c r="F37" s="859" t="s">
        <v>325</v>
      </c>
      <c r="G37" s="859"/>
      <c r="H37" s="151" t="s">
        <v>82</v>
      </c>
    </row>
    <row r="38" spans="2:8" ht="15" customHeight="1" x14ac:dyDescent="0.2">
      <c r="B38" s="152" t="str">
        <f>Index!$B$4</f>
        <v>Thames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89" t="s">
        <v>214</v>
      </c>
      <c r="C39" s="190">
        <f>$I$9</f>
        <v>0.77300000000000002</v>
      </c>
      <c r="D39" s="190">
        <f>$J$9</f>
        <v>13.199</v>
      </c>
      <c r="E39" s="154">
        <f>$K$9</f>
        <v>16.399999999999999</v>
      </c>
      <c r="F39" s="190">
        <f>$L$9</f>
        <v>0.61399999999999999</v>
      </c>
      <c r="G39" s="190">
        <f>$M$9</f>
        <v>11.666</v>
      </c>
      <c r="H39" s="160">
        <f>$N$9</f>
        <v>12.75</v>
      </c>
    </row>
    <row r="40" spans="2:8" ht="15" customHeight="1" x14ac:dyDescent="0.2">
      <c r="B40" s="159" t="s">
        <v>215</v>
      </c>
      <c r="C40" s="190">
        <f>$I$10</f>
        <v>0.32300000000000001</v>
      </c>
      <c r="D40" s="190">
        <f>$J$10</f>
        <v>5.9219999999999997</v>
      </c>
      <c r="E40" s="154">
        <f>$K$10</f>
        <v>18.36</v>
      </c>
      <c r="F40" s="190">
        <f>$L$10</f>
        <v>0.27800000000000002</v>
      </c>
      <c r="G40" s="190">
        <f>$M$10</f>
        <v>5.6239999999999997</v>
      </c>
      <c r="H40" s="160">
        <f>$N$10</f>
        <v>12.81</v>
      </c>
    </row>
    <row r="41" spans="2:8" ht="15" customHeight="1" x14ac:dyDescent="0.2">
      <c r="B41" s="159" t="s">
        <v>216</v>
      </c>
      <c r="C41" s="190">
        <f>$I$11</f>
        <v>0.372</v>
      </c>
      <c r="D41" s="190">
        <f>$J$11</f>
        <v>8.0120000000000005</v>
      </c>
      <c r="E41" s="154">
        <f>$K$11</f>
        <v>19.43</v>
      </c>
      <c r="F41" s="190">
        <f>$L$11</f>
        <v>0.33900000000000002</v>
      </c>
      <c r="G41" s="190">
        <f>$M$11</f>
        <v>7.0439999999999996</v>
      </c>
      <c r="H41" s="160">
        <f>$N$11</f>
        <v>13.35</v>
      </c>
    </row>
    <row r="42" spans="2:8" ht="15" customHeight="1" x14ac:dyDescent="0.2">
      <c r="B42" s="159" t="s">
        <v>217</v>
      </c>
      <c r="C42" s="190">
        <f>$I$12</f>
        <v>1.4550000000000001</v>
      </c>
      <c r="D42" s="190">
        <f>$J$12</f>
        <v>40.012999999999998</v>
      </c>
      <c r="E42" s="154">
        <f>$K$12</f>
        <v>20.73</v>
      </c>
      <c r="F42" s="190">
        <f>$L$12</f>
        <v>1.357</v>
      </c>
      <c r="G42" s="190">
        <f>$M$12</f>
        <v>40.046999999999997</v>
      </c>
      <c r="H42" s="160">
        <f>$N$12</f>
        <v>12.96</v>
      </c>
    </row>
    <row r="43" spans="2:8" ht="15" customHeight="1" x14ac:dyDescent="0.2">
      <c r="B43" s="159" t="s">
        <v>218</v>
      </c>
      <c r="C43" s="190">
        <f>$I$13</f>
        <v>2.3050000000000002</v>
      </c>
      <c r="D43" s="190">
        <f>$J$13</f>
        <v>72.200999999999993</v>
      </c>
      <c r="E43" s="154">
        <f>$K$13</f>
        <v>16.579999999999998</v>
      </c>
      <c r="F43" s="190">
        <f>$L$13</f>
        <v>1.7789999999999999</v>
      </c>
      <c r="G43" s="190">
        <f>$M$13</f>
        <v>97.35</v>
      </c>
      <c r="H43" s="160">
        <f>$N$13</f>
        <v>14.1</v>
      </c>
    </row>
    <row r="44" spans="2:8" ht="15" customHeight="1" x14ac:dyDescent="0.2">
      <c r="B44" s="159" t="s">
        <v>219</v>
      </c>
      <c r="C44" s="190">
        <f>$I$14</f>
        <v>1.23</v>
      </c>
      <c r="D44" s="190">
        <f>$J$14</f>
        <v>39.301000000000002</v>
      </c>
      <c r="E44" s="154">
        <f>$K$14</f>
        <v>15.84</v>
      </c>
      <c r="F44" s="190">
        <f>$L$14</f>
        <v>0.56899999999999995</v>
      </c>
      <c r="G44" s="190">
        <f>$M$14</f>
        <v>66.138000000000005</v>
      </c>
      <c r="H44" s="160">
        <f>$N$14</f>
        <v>17.600000000000001</v>
      </c>
    </row>
    <row r="45" spans="2:8" ht="15" customHeight="1" x14ac:dyDescent="0.2">
      <c r="B45" s="159" t="s">
        <v>220</v>
      </c>
      <c r="C45" s="190">
        <f>$I$15</f>
        <v>0.628</v>
      </c>
      <c r="D45" s="190">
        <f>$J$15</f>
        <v>20.611000000000001</v>
      </c>
      <c r="E45" s="154">
        <f>$K$15</f>
        <v>17.34</v>
      </c>
      <c r="F45" s="190">
        <f>$L$15</f>
        <v>0.19</v>
      </c>
      <c r="G45" s="190">
        <f>$M$15</f>
        <v>37.871000000000002</v>
      </c>
      <c r="H45" s="160">
        <f>$N$15</f>
        <v>19.54</v>
      </c>
    </row>
    <row r="46" spans="2:8" ht="15" customHeight="1" x14ac:dyDescent="0.2">
      <c r="B46" s="159" t="s">
        <v>221</v>
      </c>
      <c r="C46" s="190">
        <f>$I$16</f>
        <v>0.24299999999999999</v>
      </c>
      <c r="D46" s="190">
        <f>$J$16</f>
        <v>23.363</v>
      </c>
      <c r="E46" s="154">
        <f>$K$16</f>
        <v>18.93</v>
      </c>
      <c r="F46" s="190">
        <f>$L$16</f>
        <v>9.6000000000000002E-2</v>
      </c>
      <c r="G46" s="190">
        <f>$M$16</f>
        <v>52.546999999999997</v>
      </c>
      <c r="H46" s="160">
        <f>$N$16</f>
        <v>24.01</v>
      </c>
    </row>
    <row r="47" spans="2:8" ht="15" customHeight="1" x14ac:dyDescent="0.2">
      <c r="B47" s="191" t="s">
        <v>80</v>
      </c>
      <c r="C47" s="192">
        <f>$I$17</f>
        <v>7.3289999999999997</v>
      </c>
      <c r="D47" s="192">
        <f>$J$17</f>
        <v>222.637</v>
      </c>
      <c r="E47" s="193">
        <f>$K$17</f>
        <v>13.71</v>
      </c>
      <c r="F47" s="192">
        <f>$L$17</f>
        <v>5.2220000000000004</v>
      </c>
      <c r="G47" s="192">
        <f>$M$17</f>
        <v>318.28699999999998</v>
      </c>
      <c r="H47" s="194">
        <f>$N$17</f>
        <v>14.55</v>
      </c>
    </row>
    <row r="50" spans="2:8" ht="15" customHeight="1" x14ac:dyDescent="0.2">
      <c r="B50" s="874" t="s">
        <v>213</v>
      </c>
      <c r="C50" s="872" t="s">
        <v>227</v>
      </c>
      <c r="D50" s="872"/>
      <c r="E50" s="872"/>
      <c r="F50" s="872" t="s">
        <v>228</v>
      </c>
      <c r="G50" s="872"/>
      <c r="H50" s="873"/>
    </row>
    <row r="51" spans="2:8" ht="15" customHeight="1" x14ac:dyDescent="0.2">
      <c r="B51" s="875"/>
      <c r="C51" s="301" t="s">
        <v>78</v>
      </c>
      <c r="D51" s="870" t="s">
        <v>79</v>
      </c>
      <c r="E51" s="870"/>
      <c r="F51" s="301" t="s">
        <v>78</v>
      </c>
      <c r="G51" s="870" t="s">
        <v>79</v>
      </c>
      <c r="H51" s="871"/>
    </row>
    <row r="52" spans="2:8" ht="30" customHeight="1" x14ac:dyDescent="0.2">
      <c r="B52" s="875"/>
      <c r="C52" s="859" t="s">
        <v>325</v>
      </c>
      <c r="D52" s="859"/>
      <c r="E52" s="150" t="s">
        <v>82</v>
      </c>
      <c r="F52" s="859" t="s">
        <v>325</v>
      </c>
      <c r="G52" s="859"/>
      <c r="H52" s="151" t="s">
        <v>82</v>
      </c>
    </row>
    <row r="53" spans="2:8" ht="15" customHeight="1" x14ac:dyDescent="0.2">
      <c r="B53" s="152" t="str">
        <f>Index!$B$4</f>
        <v>Thames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89" t="s">
        <v>214</v>
      </c>
      <c r="C54" s="190">
        <f>$O$9</f>
        <v>1.1399999999999999</v>
      </c>
      <c r="D54" s="190">
        <f>$P$9</f>
        <v>12.874000000000001</v>
      </c>
      <c r="E54" s="154">
        <f>$Q$9</f>
        <v>17.07</v>
      </c>
      <c r="F54" s="190">
        <f>$R$9</f>
        <v>2.032</v>
      </c>
      <c r="G54" s="190">
        <f>$S$9</f>
        <v>17.481999999999999</v>
      </c>
      <c r="H54" s="160">
        <f>$T$9</f>
        <v>16.96</v>
      </c>
    </row>
    <row r="55" spans="2:8" ht="15" customHeight="1" x14ac:dyDescent="0.2">
      <c r="B55" s="159" t="s">
        <v>215</v>
      </c>
      <c r="C55" s="190">
        <f>$O$10</f>
        <v>0.4</v>
      </c>
      <c r="D55" s="190">
        <f>$P$10</f>
        <v>4.4530000000000003</v>
      </c>
      <c r="E55" s="154">
        <f>$Q$10</f>
        <v>17.11</v>
      </c>
      <c r="F55" s="190">
        <f>$R$10</f>
        <v>0.60399999999999998</v>
      </c>
      <c r="G55" s="190">
        <f>$S$10</f>
        <v>4.7549999999999999</v>
      </c>
      <c r="H55" s="160">
        <f>$T$10</f>
        <v>21.84</v>
      </c>
    </row>
    <row r="56" spans="2:8" ht="15" customHeight="1" x14ac:dyDescent="0.2">
      <c r="B56" s="159" t="s">
        <v>216</v>
      </c>
      <c r="C56" s="190">
        <f>$O$11</f>
        <v>0.47099999999999997</v>
      </c>
      <c r="D56" s="190">
        <f>$P$11</f>
        <v>6.3559999999999999</v>
      </c>
      <c r="E56" s="154">
        <f>$Q$11</f>
        <v>20.98</v>
      </c>
      <c r="F56" s="190">
        <f>$R$11</f>
        <v>0.64600000000000002</v>
      </c>
      <c r="G56" s="190">
        <f>$S$11</f>
        <v>5.2649999999999997</v>
      </c>
      <c r="H56" s="160">
        <f>$T$11</f>
        <v>25.55</v>
      </c>
    </row>
    <row r="57" spans="2:8" ht="15" customHeight="1" x14ac:dyDescent="0.2">
      <c r="B57" s="159" t="s">
        <v>217</v>
      </c>
      <c r="C57" s="190">
        <f>$O$12</f>
        <v>1.6579999999999999</v>
      </c>
      <c r="D57" s="190">
        <f>$P$12</f>
        <v>32.779000000000003</v>
      </c>
      <c r="E57" s="154">
        <f>$Q$12</f>
        <v>22.12</v>
      </c>
      <c r="F57" s="190">
        <f>$R$12</f>
        <v>2.6749999999999998</v>
      </c>
      <c r="G57" s="190">
        <f>$S$12</f>
        <v>25.75</v>
      </c>
      <c r="H57" s="160">
        <f>$T$12</f>
        <v>32.29</v>
      </c>
    </row>
    <row r="58" spans="2:8" ht="15" customHeight="1" x14ac:dyDescent="0.2">
      <c r="B58" s="159" t="s">
        <v>218</v>
      </c>
      <c r="C58" s="190">
        <f>$O$13</f>
        <v>1.8240000000000001</v>
      </c>
      <c r="D58" s="190">
        <f>$P$13</f>
        <v>76.069000000000003</v>
      </c>
      <c r="E58" s="154">
        <f>$Q$13</f>
        <v>20.22</v>
      </c>
      <c r="F58" s="190">
        <f>$R$13</f>
        <v>5.6360000000000001</v>
      </c>
      <c r="G58" s="190">
        <f>$S$13</f>
        <v>65.179000000000002</v>
      </c>
      <c r="H58" s="160">
        <f>$T$13</f>
        <v>30.05</v>
      </c>
    </row>
    <row r="59" spans="2:8" ht="15" customHeight="1" x14ac:dyDescent="0.2">
      <c r="B59" s="159" t="s">
        <v>219</v>
      </c>
      <c r="C59" s="190">
        <f>$O$14</f>
        <v>0.622</v>
      </c>
      <c r="D59" s="190">
        <f>$P$14</f>
        <v>43.764000000000003</v>
      </c>
      <c r="E59" s="154">
        <f>$Q$14</f>
        <v>19.97</v>
      </c>
      <c r="F59" s="190">
        <f>$R$14</f>
        <v>3.5310000000000001</v>
      </c>
      <c r="G59" s="190">
        <f>$S$14</f>
        <v>39.124000000000002</v>
      </c>
      <c r="H59" s="160">
        <f>$T$14</f>
        <v>25.03</v>
      </c>
    </row>
    <row r="60" spans="2:8" ht="15" customHeight="1" x14ac:dyDescent="0.2">
      <c r="B60" s="159" t="s">
        <v>220</v>
      </c>
      <c r="C60" s="190">
        <f>$O$15</f>
        <v>0.23100000000000001</v>
      </c>
      <c r="D60" s="190">
        <f>$P$15</f>
        <v>21.661000000000001</v>
      </c>
      <c r="E60" s="154">
        <f>$Q$15</f>
        <v>22.27</v>
      </c>
      <c r="F60" s="190">
        <f>$R$15</f>
        <v>1.9910000000000001</v>
      </c>
      <c r="G60" s="190">
        <f>$S$15</f>
        <v>18.785</v>
      </c>
      <c r="H60" s="160">
        <f>$T$15</f>
        <v>24.79</v>
      </c>
    </row>
    <row r="61" spans="2:8" ht="15" customHeight="1" x14ac:dyDescent="0.2">
      <c r="B61" s="159" t="s">
        <v>221</v>
      </c>
      <c r="C61" s="190">
        <f>$O$16</f>
        <v>0.16500000000000001</v>
      </c>
      <c r="D61" s="190">
        <f>$P$16</f>
        <v>28.826000000000001</v>
      </c>
      <c r="E61" s="154">
        <f>$Q$16</f>
        <v>31.47</v>
      </c>
      <c r="F61" s="190">
        <f>$R$16</f>
        <v>1.7070000000000001</v>
      </c>
      <c r="G61" s="190">
        <f>$S$16</f>
        <v>19.898</v>
      </c>
      <c r="H61" s="160">
        <f>$T$16</f>
        <v>22.7</v>
      </c>
    </row>
    <row r="62" spans="2:8" ht="15" customHeight="1" x14ac:dyDescent="0.2">
      <c r="B62" s="191" t="s">
        <v>80</v>
      </c>
      <c r="C62" s="192">
        <f>$O$17</f>
        <v>6.5110000000000001</v>
      </c>
      <c r="D62" s="192">
        <f>$P$17</f>
        <v>226.78299999999999</v>
      </c>
      <c r="E62" s="193">
        <f>$Q$17</f>
        <v>17.66</v>
      </c>
      <c r="F62" s="192">
        <f>$R$17</f>
        <v>18.823</v>
      </c>
      <c r="G62" s="192">
        <f>$S$17</f>
        <v>196.238</v>
      </c>
      <c r="H62" s="194">
        <f>$T$17</f>
        <v>22.79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758</v>
      </c>
    </row>
    <row r="5" spans="2:6" ht="15" customHeight="1" x14ac:dyDescent="0.2">
      <c r="B5" s="876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7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Thames</v>
      </c>
      <c r="C7" s="774"/>
      <c r="D7" s="774"/>
      <c r="E7" s="774"/>
      <c r="F7" s="774"/>
    </row>
    <row r="8" spans="2:6" ht="15" customHeight="1" x14ac:dyDescent="0.2">
      <c r="B8" s="42" t="s">
        <v>331</v>
      </c>
      <c r="C8" s="43">
        <f>'Section 9 chart data'!D15</f>
        <v>287.411</v>
      </c>
      <c r="D8" s="44">
        <f>'Section 9 chart data'!J15</f>
        <v>4860.1350000000002</v>
      </c>
      <c r="E8" s="147">
        <f>'Section 9 chart data'!K15</f>
        <v>7.14</v>
      </c>
      <c r="F8" s="45">
        <f t="shared" ref="F8:F13" si="0">SUM(C8,D8)</f>
        <v>5147.5460000000003</v>
      </c>
    </row>
    <row r="9" spans="2:6" ht="15" customHeight="1" x14ac:dyDescent="0.2">
      <c r="B9" s="42" t="s">
        <v>222</v>
      </c>
      <c r="C9" s="43">
        <f>'Section 9 chart data'!D16</f>
        <v>311.30500000000001</v>
      </c>
      <c r="D9" s="44">
        <f>'Section 9 chart data'!J16</f>
        <v>4606.1180000000004</v>
      </c>
      <c r="E9" s="147">
        <f>'Section 9 chart data'!K16</f>
        <v>7.77</v>
      </c>
      <c r="F9" s="45">
        <f t="shared" si="0"/>
        <v>4917.4230000000007</v>
      </c>
    </row>
    <row r="10" spans="2:6" ht="15" customHeight="1" x14ac:dyDescent="0.2">
      <c r="B10" s="42" t="s">
        <v>225</v>
      </c>
      <c r="C10" s="43">
        <f>'Section 9 chart data'!D17</f>
        <v>328.52300000000002</v>
      </c>
      <c r="D10" s="44">
        <f>'Section 9 chart data'!J17</f>
        <v>4212.8339999999998</v>
      </c>
      <c r="E10" s="147">
        <f>'Section 9 chart data'!K17</f>
        <v>8.6999999999999993</v>
      </c>
      <c r="F10" s="45">
        <f t="shared" si="0"/>
        <v>4541.357</v>
      </c>
    </row>
    <row r="11" spans="2:6" ht="15" customHeight="1" x14ac:dyDescent="0.2">
      <c r="B11" s="42" t="s">
        <v>226</v>
      </c>
      <c r="C11" s="43">
        <f>'Section 9 chart data'!D18</f>
        <v>348.416</v>
      </c>
      <c r="D11" s="44">
        <f>'Section 9 chart data'!J18</f>
        <v>3521.6959999999999</v>
      </c>
      <c r="E11" s="147">
        <f>'Section 9 chart data'!K18</f>
        <v>9.98</v>
      </c>
      <c r="F11" s="45">
        <f t="shared" si="0"/>
        <v>3870.1120000000001</v>
      </c>
    </row>
    <row r="12" spans="2:6" ht="15" customHeight="1" x14ac:dyDescent="0.2">
      <c r="B12" s="42" t="s">
        <v>227</v>
      </c>
      <c r="C12" s="43">
        <f>'Section 9 chart data'!D19</f>
        <v>376.14600000000002</v>
      </c>
      <c r="D12" s="44">
        <f>'Section 9 chart data'!J19</f>
        <v>2676.01</v>
      </c>
      <c r="E12" s="147">
        <f>'Section 9 chart data'!K19</f>
        <v>12.1</v>
      </c>
      <c r="F12" s="45">
        <f t="shared" si="0"/>
        <v>3052.1560000000004</v>
      </c>
    </row>
    <row r="13" spans="2:6" ht="15" customHeight="1" x14ac:dyDescent="0.2">
      <c r="B13" s="46" t="s">
        <v>228</v>
      </c>
      <c r="C13" s="47">
        <f>'Section 9 chart data'!D20</f>
        <v>375.31599999999997</v>
      </c>
      <c r="D13" s="48">
        <f>'Section 9 chart data'!J20</f>
        <v>2198.4319999999998</v>
      </c>
      <c r="E13" s="148">
        <f>'Section 9 chart data'!K20</f>
        <v>12.38</v>
      </c>
      <c r="F13" s="49">
        <f t="shared" si="0"/>
        <v>2573.7479999999996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759</v>
      </c>
    </row>
    <row r="5" spans="2:6" ht="15" customHeight="1" x14ac:dyDescent="0.2">
      <c r="B5" s="876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7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Thames</v>
      </c>
      <c r="C7" s="774"/>
      <c r="D7" s="774"/>
      <c r="E7" s="774"/>
      <c r="F7" s="774"/>
    </row>
    <row r="8" spans="2:6" ht="15" customHeight="1" x14ac:dyDescent="0.2">
      <c r="B8" s="42" t="s">
        <v>331</v>
      </c>
      <c r="C8" s="43">
        <f>'Section 9 chart data'!D25</f>
        <v>12.061999999999999</v>
      </c>
      <c r="D8" s="44">
        <f>'Section 9 chart data'!J25</f>
        <v>183.619</v>
      </c>
      <c r="E8" s="147">
        <f>'Section 9 chart data'!K25</f>
        <v>6.54</v>
      </c>
      <c r="F8" s="45">
        <f t="shared" ref="F8:F13" si="0">SUM(C8,D8)</f>
        <v>195.68100000000001</v>
      </c>
    </row>
    <row r="9" spans="2:6" ht="15" customHeight="1" x14ac:dyDescent="0.2">
      <c r="B9" s="42" t="s">
        <v>222</v>
      </c>
      <c r="C9" s="43">
        <f>'Section 9 chart data'!D26</f>
        <v>11.48</v>
      </c>
      <c r="D9" s="44">
        <f>'Section 9 chart data'!J26</f>
        <v>165.36799999999999</v>
      </c>
      <c r="E9" s="147">
        <f>'Section 9 chart data'!K26</f>
        <v>7.09</v>
      </c>
      <c r="F9" s="45">
        <f t="shared" si="0"/>
        <v>176.84799999999998</v>
      </c>
    </row>
    <row r="10" spans="2:6" ht="15" customHeight="1" x14ac:dyDescent="0.2">
      <c r="B10" s="42" t="s">
        <v>225</v>
      </c>
      <c r="C10" s="43">
        <f>'Section 9 chart data'!D27</f>
        <v>10.499000000000001</v>
      </c>
      <c r="D10" s="44">
        <f>'Section 9 chart data'!J27</f>
        <v>143.25</v>
      </c>
      <c r="E10" s="147">
        <f>'Section 9 chart data'!K27</f>
        <v>7.89</v>
      </c>
      <c r="F10" s="45">
        <f t="shared" si="0"/>
        <v>153.749</v>
      </c>
    </row>
    <row r="11" spans="2:6" ht="15" customHeight="1" x14ac:dyDescent="0.2">
      <c r="B11" s="42" t="s">
        <v>226</v>
      </c>
      <c r="C11" s="43">
        <f>'Section 9 chart data'!D28</f>
        <v>10.763</v>
      </c>
      <c r="D11" s="44">
        <f>'Section 9 chart data'!J28</f>
        <v>124.105</v>
      </c>
      <c r="E11" s="147">
        <f>'Section 9 chart data'!K28</f>
        <v>8.4700000000000006</v>
      </c>
      <c r="F11" s="45">
        <f t="shared" si="0"/>
        <v>134.86799999999999</v>
      </c>
    </row>
    <row r="12" spans="2:6" ht="15" customHeight="1" x14ac:dyDescent="0.2">
      <c r="B12" s="42" t="s">
        <v>227</v>
      </c>
      <c r="C12" s="43">
        <f>'Section 9 chart data'!D29</f>
        <v>10.916</v>
      </c>
      <c r="D12" s="44">
        <f>'Section 9 chart data'!J29</f>
        <v>100.86199999999999</v>
      </c>
      <c r="E12" s="147">
        <f>'Section 9 chart data'!K29</f>
        <v>9.68</v>
      </c>
      <c r="F12" s="45">
        <f t="shared" si="0"/>
        <v>111.77799999999999</v>
      </c>
    </row>
    <row r="13" spans="2:6" ht="15" customHeight="1" x14ac:dyDescent="0.2">
      <c r="B13" s="46" t="s">
        <v>228</v>
      </c>
      <c r="C13" s="47">
        <f>'Section 9 chart data'!D30</f>
        <v>11.484999999999999</v>
      </c>
      <c r="D13" s="48">
        <f>'Section 9 chart data'!J30</f>
        <v>98.564999999999998</v>
      </c>
      <c r="E13" s="148">
        <f>'Section 9 chart data'!K30</f>
        <v>9.42</v>
      </c>
      <c r="F13" s="49">
        <f t="shared" si="0"/>
        <v>110.05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496</v>
      </c>
    </row>
    <row r="5" spans="2:6" ht="15" customHeight="1" x14ac:dyDescent="0.2">
      <c r="B5" s="854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5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Thames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6.26</v>
      </c>
      <c r="D8" s="138">
        <f>'Section 10 chart data'!J50</f>
        <v>268.62799999999999</v>
      </c>
      <c r="E8" s="691">
        <f>'Section 10 chart data'!K50</f>
        <v>16.62</v>
      </c>
      <c r="F8" s="139">
        <f>SUM(C8,D8)</f>
        <v>274.88799999999998</v>
      </c>
    </row>
    <row r="9" spans="2:6" ht="15" customHeight="1" x14ac:dyDescent="0.2">
      <c r="B9" s="42" t="s">
        <v>222</v>
      </c>
      <c r="C9" s="137">
        <f>'Section 10 chart data'!D51</f>
        <v>7.4960000000000004</v>
      </c>
      <c r="D9" s="138">
        <f>'Section 10 chart data'!J51</f>
        <v>198.71100000000001</v>
      </c>
      <c r="E9" s="691">
        <f>'Section 10 chart data'!K51</f>
        <v>11.38</v>
      </c>
      <c r="F9" s="139">
        <f t="shared" ref="F9:F17" si="0">SUM(C9,D9)</f>
        <v>206.20700000000002</v>
      </c>
    </row>
    <row r="10" spans="2:6" ht="15" customHeight="1" x14ac:dyDescent="0.2">
      <c r="B10" s="42" t="s">
        <v>225</v>
      </c>
      <c r="C10" s="137">
        <f>'Section 10 chart data'!D52</f>
        <v>7.3289999999999997</v>
      </c>
      <c r="D10" s="138">
        <f>'Section 10 chart data'!J52</f>
        <v>222.637</v>
      </c>
      <c r="E10" s="691">
        <f>'Section 10 chart data'!K52</f>
        <v>13.71</v>
      </c>
      <c r="F10" s="139">
        <f t="shared" si="0"/>
        <v>229.96600000000001</v>
      </c>
    </row>
    <row r="11" spans="2:6" ht="15" customHeight="1" x14ac:dyDescent="0.2">
      <c r="B11" s="42" t="s">
        <v>226</v>
      </c>
      <c r="C11" s="137">
        <f>'Section 10 chart data'!D53</f>
        <v>5.2220000000000004</v>
      </c>
      <c r="D11" s="138">
        <f>'Section 10 chart data'!J53</f>
        <v>318.28699999999998</v>
      </c>
      <c r="E11" s="691">
        <f>'Section 10 chart data'!K53</f>
        <v>14.55</v>
      </c>
      <c r="F11" s="139">
        <f t="shared" si="0"/>
        <v>323.50899999999996</v>
      </c>
    </row>
    <row r="12" spans="2:6" ht="15" customHeight="1" x14ac:dyDescent="0.2">
      <c r="B12" s="42" t="s">
        <v>227</v>
      </c>
      <c r="C12" s="137">
        <f>'Section 10 chart data'!D54</f>
        <v>6.5110000000000001</v>
      </c>
      <c r="D12" s="138">
        <f>'Section 10 chart data'!J54</f>
        <v>226.78299999999999</v>
      </c>
      <c r="E12" s="691">
        <f>'Section 10 chart data'!K54</f>
        <v>17.66</v>
      </c>
      <c r="F12" s="139">
        <f t="shared" si="0"/>
        <v>233.29399999999998</v>
      </c>
    </row>
    <row r="13" spans="2:6" ht="15" customHeight="1" x14ac:dyDescent="0.2">
      <c r="B13" s="42" t="s">
        <v>228</v>
      </c>
      <c r="C13" s="137">
        <f>'Section 10 chart data'!D55</f>
        <v>18.823</v>
      </c>
      <c r="D13" s="138">
        <f>'Section 10 chart data'!J55</f>
        <v>196.238</v>
      </c>
      <c r="E13" s="691">
        <f>'Section 10 chart data'!K55</f>
        <v>22.79</v>
      </c>
      <c r="F13" s="139">
        <f t="shared" si="0"/>
        <v>215.06100000000001</v>
      </c>
    </row>
    <row r="14" spans="2:6" ht="15" customHeight="1" x14ac:dyDescent="0.2">
      <c r="B14" s="42" t="s">
        <v>332</v>
      </c>
      <c r="C14" s="137">
        <f>'Section 10 chart data'!D56</f>
        <v>9.0670000000000002</v>
      </c>
      <c r="D14" s="138">
        <f>'Section 10 chart data'!J56</f>
        <v>146.887</v>
      </c>
      <c r="E14" s="691">
        <f>'Section 10 chart data'!K56</f>
        <v>21.18</v>
      </c>
      <c r="F14" s="139">
        <f t="shared" si="0"/>
        <v>155.95400000000001</v>
      </c>
    </row>
    <row r="15" spans="2:6" ht="15" customHeight="1" x14ac:dyDescent="0.2">
      <c r="B15" s="42" t="s">
        <v>333</v>
      </c>
      <c r="C15" s="137">
        <f>'Section 10 chart data'!D57</f>
        <v>6.3719999999999999</v>
      </c>
      <c r="D15" s="138">
        <f>'Section 10 chart data'!J57</f>
        <v>122.51900000000001</v>
      </c>
      <c r="E15" s="691">
        <f>'Section 10 chart data'!K57</f>
        <v>25.35</v>
      </c>
      <c r="F15" s="139">
        <f t="shared" si="0"/>
        <v>128.89100000000002</v>
      </c>
    </row>
    <row r="16" spans="2:6" ht="15" customHeight="1" x14ac:dyDescent="0.2">
      <c r="B16" s="42" t="s">
        <v>231</v>
      </c>
      <c r="C16" s="137">
        <f>'Section 10 chart data'!D58</f>
        <v>8.7929999999999993</v>
      </c>
      <c r="D16" s="138">
        <f>'Section 10 chart data'!J58</f>
        <v>104.664</v>
      </c>
      <c r="E16" s="691">
        <f>'Section 10 chart data'!K58</f>
        <v>18.86</v>
      </c>
      <c r="F16" s="139">
        <f t="shared" si="0"/>
        <v>113.45699999999999</v>
      </c>
    </row>
    <row r="17" spans="2:6" ht="15" customHeight="1" x14ac:dyDescent="0.2">
      <c r="B17" s="46" t="s">
        <v>232</v>
      </c>
      <c r="C17" s="137">
        <f>'Section 10 chart data'!D59</f>
        <v>40.031999999999996</v>
      </c>
      <c r="D17" s="138">
        <f>'Section 10 chart data'!J59</f>
        <v>92.727999999999994</v>
      </c>
      <c r="E17" s="691">
        <f>'Section 10 chart data'!K59</f>
        <v>9.23</v>
      </c>
      <c r="F17" s="139">
        <f t="shared" si="0"/>
        <v>132.76</v>
      </c>
    </row>
    <row r="18" spans="2:6" ht="15" customHeight="1" x14ac:dyDescent="0.2">
      <c r="B18" s="46" t="s">
        <v>233</v>
      </c>
      <c r="C18" s="137">
        <f>'Section 10 chart data'!D60</f>
        <v>9.5969999999999995</v>
      </c>
      <c r="D18" s="138">
        <f>'Section 10 chart data'!J60</f>
        <v>105.907</v>
      </c>
      <c r="E18" s="691">
        <f>'Section 10 chart data'!K60</f>
        <v>15.1</v>
      </c>
      <c r="F18" s="140">
        <f>SUM(C18,D18)</f>
        <v>115.50399999999999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491</v>
      </c>
    </row>
    <row r="5" spans="2:35" ht="15" customHeight="1" x14ac:dyDescent="0.2">
      <c r="B5" s="856" t="s">
        <v>77</v>
      </c>
      <c r="C5" s="858" t="s">
        <v>331</v>
      </c>
      <c r="D5" s="858"/>
      <c r="E5" s="858"/>
      <c r="F5" s="858" t="s">
        <v>222</v>
      </c>
      <c r="G5" s="858"/>
      <c r="H5" s="858"/>
      <c r="I5" s="787" t="s">
        <v>225</v>
      </c>
      <c r="J5" s="789"/>
      <c r="K5" s="788"/>
      <c r="L5" s="787" t="s">
        <v>226</v>
      </c>
      <c r="M5" s="789"/>
      <c r="N5" s="788"/>
      <c r="O5" s="787" t="s">
        <v>227</v>
      </c>
      <c r="P5" s="789"/>
      <c r="Q5" s="788"/>
      <c r="R5" s="787" t="s">
        <v>228</v>
      </c>
      <c r="S5" s="789"/>
      <c r="T5" s="788"/>
      <c r="U5" s="787" t="s">
        <v>332</v>
      </c>
      <c r="V5" s="789"/>
      <c r="W5" s="788"/>
      <c r="X5" s="787" t="s">
        <v>333</v>
      </c>
      <c r="Y5" s="789"/>
      <c r="Z5" s="788"/>
      <c r="AA5" s="787" t="s">
        <v>231</v>
      </c>
      <c r="AB5" s="789"/>
      <c r="AC5" s="788"/>
      <c r="AD5" s="787" t="s">
        <v>232</v>
      </c>
      <c r="AE5" s="789"/>
      <c r="AF5" s="788"/>
      <c r="AG5" s="787" t="s">
        <v>233</v>
      </c>
      <c r="AH5" s="789"/>
      <c r="AI5" s="789"/>
    </row>
    <row r="6" spans="2:35" ht="15" customHeight="1" x14ac:dyDescent="0.2">
      <c r="B6" s="878"/>
      <c r="C6" s="129" t="s">
        <v>78</v>
      </c>
      <c r="D6" s="860" t="s">
        <v>79</v>
      </c>
      <c r="E6" s="860"/>
      <c r="F6" s="129" t="s">
        <v>78</v>
      </c>
      <c r="G6" s="860" t="s">
        <v>79</v>
      </c>
      <c r="H6" s="860"/>
      <c r="I6" s="129" t="s">
        <v>78</v>
      </c>
      <c r="J6" s="790" t="s">
        <v>79</v>
      </c>
      <c r="K6" s="791"/>
      <c r="L6" s="129" t="s">
        <v>78</v>
      </c>
      <c r="M6" s="790" t="s">
        <v>79</v>
      </c>
      <c r="N6" s="791"/>
      <c r="O6" s="129" t="s">
        <v>78</v>
      </c>
      <c r="P6" s="790" t="s">
        <v>79</v>
      </c>
      <c r="Q6" s="791"/>
      <c r="R6" s="129" t="s">
        <v>78</v>
      </c>
      <c r="S6" s="790" t="s">
        <v>79</v>
      </c>
      <c r="T6" s="791"/>
      <c r="U6" s="129" t="s">
        <v>78</v>
      </c>
      <c r="V6" s="790" t="s">
        <v>79</v>
      </c>
      <c r="W6" s="791"/>
      <c r="X6" s="129" t="s">
        <v>78</v>
      </c>
      <c r="Y6" s="790" t="s">
        <v>79</v>
      </c>
      <c r="Z6" s="791"/>
      <c r="AA6" s="129" t="s">
        <v>78</v>
      </c>
      <c r="AB6" s="790" t="s">
        <v>79</v>
      </c>
      <c r="AC6" s="791"/>
      <c r="AD6" s="129" t="s">
        <v>78</v>
      </c>
      <c r="AE6" s="790" t="s">
        <v>79</v>
      </c>
      <c r="AF6" s="791"/>
      <c r="AG6" s="129" t="s">
        <v>78</v>
      </c>
      <c r="AH6" s="790" t="s">
        <v>79</v>
      </c>
      <c r="AI6" s="792"/>
    </row>
    <row r="7" spans="2:35" ht="30" customHeight="1" x14ac:dyDescent="0.2">
      <c r="B7" s="878"/>
      <c r="C7" s="859" t="s">
        <v>325</v>
      </c>
      <c r="D7" s="859"/>
      <c r="E7" s="130" t="s">
        <v>82</v>
      </c>
      <c r="F7" s="859" t="s">
        <v>325</v>
      </c>
      <c r="G7" s="859"/>
      <c r="H7" s="130" t="s">
        <v>82</v>
      </c>
      <c r="I7" s="879" t="s">
        <v>325</v>
      </c>
      <c r="J7" s="880"/>
      <c r="K7" s="130" t="s">
        <v>82</v>
      </c>
      <c r="L7" s="879" t="s">
        <v>325</v>
      </c>
      <c r="M7" s="880"/>
      <c r="N7" s="130" t="s">
        <v>82</v>
      </c>
      <c r="O7" s="879" t="s">
        <v>325</v>
      </c>
      <c r="P7" s="880"/>
      <c r="Q7" s="130" t="s">
        <v>82</v>
      </c>
      <c r="R7" s="879" t="s">
        <v>325</v>
      </c>
      <c r="S7" s="880"/>
      <c r="T7" s="130" t="s">
        <v>82</v>
      </c>
      <c r="U7" s="879" t="s">
        <v>325</v>
      </c>
      <c r="V7" s="880"/>
      <c r="W7" s="130" t="s">
        <v>82</v>
      </c>
      <c r="X7" s="879" t="s">
        <v>325</v>
      </c>
      <c r="Y7" s="880"/>
      <c r="Z7" s="130" t="s">
        <v>82</v>
      </c>
      <c r="AA7" s="879" t="s">
        <v>325</v>
      </c>
      <c r="AB7" s="880"/>
      <c r="AC7" s="130" t="s">
        <v>82</v>
      </c>
      <c r="AD7" s="879" t="s">
        <v>325</v>
      </c>
      <c r="AE7" s="880"/>
      <c r="AF7" s="130" t="s">
        <v>82</v>
      </c>
      <c r="AG7" s="879" t="s">
        <v>325</v>
      </c>
      <c r="AH7" s="880"/>
      <c r="AI7" s="131" t="s">
        <v>82</v>
      </c>
    </row>
    <row r="8" spans="2:35" ht="15" customHeight="1" x14ac:dyDescent="0.2">
      <c r="B8" s="143" t="str">
        <f>Index!$B$4</f>
        <v>Thames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0">
        <f>'Section 10 chart data'!$C$66</f>
        <v>6.26</v>
      </c>
      <c r="D9" s="320">
        <f>'Section 10 chart data'!$C$83</f>
        <v>268.62799999999999</v>
      </c>
      <c r="E9" s="695">
        <f>'Section 10 chart data'!$D$83</f>
        <v>16.62</v>
      </c>
      <c r="F9" s="320">
        <f>'Section 10 chart data'!$D$66</f>
        <v>7.4960000000000004</v>
      </c>
      <c r="G9" s="320">
        <f>'Section 10 chart data'!$E$83</f>
        <v>198.71100000000001</v>
      </c>
      <c r="H9" s="695">
        <f>'Section 10 chart data'!$F$83</f>
        <v>11.38</v>
      </c>
      <c r="I9" s="320">
        <f>'Section 10 chart data'!$E$66</f>
        <v>7.3289999999999997</v>
      </c>
      <c r="J9" s="320">
        <f>'Section 10 chart data'!$G$83</f>
        <v>222.637</v>
      </c>
      <c r="K9" s="695">
        <f>'Section 10 chart data'!$H$83</f>
        <v>13.71</v>
      </c>
      <c r="L9" s="320">
        <f>'Section 10 chart data'!$F$66</f>
        <v>5.2220000000000004</v>
      </c>
      <c r="M9" s="320">
        <f>'Section 10 chart data'!$I$83</f>
        <v>318.28699999999998</v>
      </c>
      <c r="N9" s="695">
        <f>'Section 10 chart data'!$J$83</f>
        <v>14.55</v>
      </c>
      <c r="O9" s="320">
        <f>'Section 10 chart data'!$G$66</f>
        <v>6.5110000000000001</v>
      </c>
      <c r="P9" s="320">
        <f>'Section 10 chart data'!$K$83</f>
        <v>226.78299999999999</v>
      </c>
      <c r="Q9" s="695">
        <f>'Section 10 chart data'!$L$83</f>
        <v>17.66</v>
      </c>
      <c r="R9" s="320">
        <f>'Section 10 chart data'!$H$66</f>
        <v>18.823</v>
      </c>
      <c r="S9" s="320">
        <f>'Section 10 chart data'!$M$83</f>
        <v>196.238</v>
      </c>
      <c r="T9" s="695">
        <f>'Section 10 chart data'!$N$83</f>
        <v>22.79</v>
      </c>
      <c r="U9" s="320">
        <f>'Section 10 chart data'!$I$66</f>
        <v>9.0670000000000002</v>
      </c>
      <c r="V9" s="320">
        <f>'Section 10 chart data'!$O$83</f>
        <v>146.887</v>
      </c>
      <c r="W9" s="695">
        <f>'Section 10 chart data'!$P$83</f>
        <v>21.18</v>
      </c>
      <c r="X9" s="320">
        <f>'Section 10 chart data'!$J$66</f>
        <v>6.3719999999999999</v>
      </c>
      <c r="Y9" s="320">
        <f>'Section 10 chart data'!$Q$83</f>
        <v>122.51900000000001</v>
      </c>
      <c r="Z9" s="695">
        <f>'Section 10 chart data'!$R$83</f>
        <v>25.35</v>
      </c>
      <c r="AA9" s="320">
        <f>'Section 10 chart data'!$K$66</f>
        <v>8.7929999999999993</v>
      </c>
      <c r="AB9" s="320">
        <f>'Section 10 chart data'!$S$83</f>
        <v>104.664</v>
      </c>
      <c r="AC9" s="695">
        <f>'Section 10 chart data'!$T$83</f>
        <v>18.86</v>
      </c>
      <c r="AD9" s="320">
        <f>'Section 10 chart data'!$L$66</f>
        <v>40.031999999999996</v>
      </c>
      <c r="AE9" s="320">
        <f>'Section 10 chart data'!$U$83</f>
        <v>92.727999999999994</v>
      </c>
      <c r="AF9" s="695">
        <f>'Section 10 chart data'!$V$83</f>
        <v>9.23</v>
      </c>
      <c r="AG9" s="320">
        <f>'Section 10 chart data'!$M$66</f>
        <v>9.5969999999999995</v>
      </c>
      <c r="AH9" s="320">
        <f>'Section 10 chart data'!$W$83</f>
        <v>105.907</v>
      </c>
      <c r="AI9" s="698">
        <f>'Section 10 chart data'!$X$83</f>
        <v>15.1</v>
      </c>
    </row>
    <row r="10" spans="2:35" ht="15" customHeight="1" x14ac:dyDescent="0.2">
      <c r="B10" s="159" t="s">
        <v>84</v>
      </c>
      <c r="C10" s="321">
        <f>'Section 10 chart data'!$C$67</f>
        <v>8.0000000000000002E-3</v>
      </c>
      <c r="D10" s="321">
        <f>'Section 10 chart data'!$C$84</f>
        <v>0.66600000000000004</v>
      </c>
      <c r="E10" s="696">
        <f>'Section 10 chart data'!$D$84</f>
        <v>60.27</v>
      </c>
      <c r="F10" s="321">
        <f>'Section 10 chart data'!$D$67</f>
        <v>0</v>
      </c>
      <c r="G10" s="321">
        <f>'Section 10 chart data'!$E$84</f>
        <v>3.6150000000000002</v>
      </c>
      <c r="H10" s="696">
        <f>'Section 10 chart data'!$F$84</f>
        <v>48.74</v>
      </c>
      <c r="I10" s="321">
        <f>'Section 10 chart data'!$E$67</f>
        <v>0</v>
      </c>
      <c r="J10" s="321">
        <f>'Section 10 chart data'!$G$84</f>
        <v>0.97399999999999998</v>
      </c>
      <c r="K10" s="696">
        <f>'Section 10 chart data'!$H$84</f>
        <v>48.94</v>
      </c>
      <c r="L10" s="321">
        <f>'Section 10 chart data'!$F$67</f>
        <v>0</v>
      </c>
      <c r="M10" s="321">
        <f>'Section 10 chart data'!$I$84</f>
        <v>0.95799999999999996</v>
      </c>
      <c r="N10" s="696">
        <f>'Section 10 chart data'!$J$84</f>
        <v>48.94</v>
      </c>
      <c r="O10" s="321">
        <f>'Section 10 chart data'!$G$67</f>
        <v>0.39</v>
      </c>
      <c r="P10" s="321">
        <f>'Section 10 chart data'!$K$84</f>
        <v>2.9620000000000002</v>
      </c>
      <c r="Q10" s="696">
        <f>'Section 10 chart data'!$L$84</f>
        <v>34.380000000000003</v>
      </c>
      <c r="R10" s="321">
        <f>'Section 10 chart data'!$H$67</f>
        <v>0.504</v>
      </c>
      <c r="S10" s="321">
        <f>'Section 10 chart data'!$M$84</f>
        <v>3.8580000000000001</v>
      </c>
      <c r="T10" s="696">
        <f>'Section 10 chart data'!$N$84</f>
        <v>27.19</v>
      </c>
      <c r="U10" s="321">
        <f>'Section 10 chart data'!$I$67</f>
        <v>0.52700000000000002</v>
      </c>
      <c r="V10" s="321">
        <f>'Section 10 chart data'!$O$84</f>
        <v>8.2449999999999992</v>
      </c>
      <c r="W10" s="696">
        <f>'Section 10 chart data'!$P$84</f>
        <v>40.79</v>
      </c>
      <c r="X10" s="321">
        <f>'Section 10 chart data'!$J$67</f>
        <v>0.55200000000000005</v>
      </c>
      <c r="Y10" s="321">
        <f>'Section 10 chart data'!$Q$84</f>
        <v>4.6580000000000004</v>
      </c>
      <c r="Z10" s="696">
        <f>'Section 10 chart data'!$R$84</f>
        <v>22.42</v>
      </c>
      <c r="AA10" s="321">
        <f>'Section 10 chart data'!$K$67</f>
        <v>0.56299999999999994</v>
      </c>
      <c r="AB10" s="321">
        <f>'Section 10 chart data'!$S$84</f>
        <v>6.84</v>
      </c>
      <c r="AC10" s="696">
        <f>'Section 10 chart data'!$T$84</f>
        <v>16.75</v>
      </c>
      <c r="AD10" s="321">
        <f>'Section 10 chart data'!$L$67</f>
        <v>0.56799999999999995</v>
      </c>
      <c r="AE10" s="321">
        <f>'Section 10 chart data'!$U$84</f>
        <v>8.0250000000000004</v>
      </c>
      <c r="AF10" s="696">
        <f>'Section 10 chart data'!$V$84</f>
        <v>14.78</v>
      </c>
      <c r="AG10" s="321">
        <f>'Section 10 chart data'!$M$67</f>
        <v>0.504</v>
      </c>
      <c r="AH10" s="321">
        <f>'Section 10 chart data'!$W$84</f>
        <v>8.4550000000000001</v>
      </c>
      <c r="AI10" s="699">
        <f>'Section 10 chart data'!$X$84</f>
        <v>12.78</v>
      </c>
    </row>
    <row r="11" spans="2:35" ht="15" customHeight="1" x14ac:dyDescent="0.2">
      <c r="B11" s="159" t="s">
        <v>85</v>
      </c>
      <c r="C11" s="321">
        <f>'Section 10 chart data'!$C$68</f>
        <v>0.38400000000000001</v>
      </c>
      <c r="D11" s="321">
        <f>'Section 10 chart data'!$C$85</f>
        <v>127.462</v>
      </c>
      <c r="E11" s="696">
        <f>'Section 10 chart data'!$D$85</f>
        <v>29.48</v>
      </c>
      <c r="F11" s="321">
        <f>'Section 10 chart data'!$D$68</f>
        <v>0.77500000000000002</v>
      </c>
      <c r="G11" s="321">
        <f>'Section 10 chart data'!$E$85</f>
        <v>65.44</v>
      </c>
      <c r="H11" s="696">
        <f>'Section 10 chart data'!$F$85</f>
        <v>23.4</v>
      </c>
      <c r="I11" s="321">
        <f>'Section 10 chart data'!$E$68</f>
        <v>0.627</v>
      </c>
      <c r="J11" s="321">
        <f>'Section 10 chart data'!$G$85</f>
        <v>70.825000000000003</v>
      </c>
      <c r="K11" s="696">
        <f>'Section 10 chart data'!$H$85</f>
        <v>17.940000000000001</v>
      </c>
      <c r="L11" s="321">
        <f>'Section 10 chart data'!$F$68</f>
        <v>1.089</v>
      </c>
      <c r="M11" s="321">
        <f>'Section 10 chart data'!$I$85</f>
        <v>165.25</v>
      </c>
      <c r="N11" s="696">
        <f>'Section 10 chart data'!$J$85</f>
        <v>23.91</v>
      </c>
      <c r="O11" s="321">
        <f>'Section 10 chart data'!$G$68</f>
        <v>0.95599999999999996</v>
      </c>
      <c r="P11" s="321">
        <f>'Section 10 chart data'!$K$85</f>
        <v>130.65600000000001</v>
      </c>
      <c r="Q11" s="696">
        <f>'Section 10 chart data'!$L$85</f>
        <v>28.84</v>
      </c>
      <c r="R11" s="321">
        <f>'Section 10 chart data'!$H$68</f>
        <v>3.72</v>
      </c>
      <c r="S11" s="321">
        <f>'Section 10 chart data'!$M$85</f>
        <v>80.882000000000005</v>
      </c>
      <c r="T11" s="696">
        <f>'Section 10 chart data'!$N$85</f>
        <v>39.07</v>
      </c>
      <c r="U11" s="321">
        <f>'Section 10 chart data'!$I$68</f>
        <v>1.7470000000000001</v>
      </c>
      <c r="V11" s="321">
        <f>'Section 10 chart data'!$O$85</f>
        <v>50.45</v>
      </c>
      <c r="W11" s="696">
        <f>'Section 10 chart data'!$P$85</f>
        <v>37.78</v>
      </c>
      <c r="X11" s="321">
        <f>'Section 10 chart data'!$J$68</f>
        <v>1.1970000000000001</v>
      </c>
      <c r="Y11" s="321">
        <f>'Section 10 chart data'!$Q$85</f>
        <v>48.167000000000002</v>
      </c>
      <c r="Z11" s="696">
        <f>'Section 10 chart data'!$R$85</f>
        <v>51.5</v>
      </c>
      <c r="AA11" s="321">
        <f>'Section 10 chart data'!$K$68</f>
        <v>1.4390000000000001</v>
      </c>
      <c r="AB11" s="321">
        <f>'Section 10 chart data'!$S$85</f>
        <v>49.207999999999998</v>
      </c>
      <c r="AC11" s="696">
        <f>'Section 10 chart data'!$T$85</f>
        <v>38.47</v>
      </c>
      <c r="AD11" s="321">
        <f>'Section 10 chart data'!$L$68</f>
        <v>4.5439999999999996</v>
      </c>
      <c r="AE11" s="321">
        <f>'Section 10 chart data'!$U$85</f>
        <v>33.203000000000003</v>
      </c>
      <c r="AF11" s="696">
        <f>'Section 10 chart data'!$V$85</f>
        <v>18.3</v>
      </c>
      <c r="AG11" s="321">
        <f>'Section 10 chart data'!$M$68</f>
        <v>1.1919999999999999</v>
      </c>
      <c r="AH11" s="321">
        <f>'Section 10 chart data'!$W$85</f>
        <v>34.340000000000003</v>
      </c>
      <c r="AI11" s="699">
        <f>'Section 10 chart data'!$X$85</f>
        <v>22.25</v>
      </c>
    </row>
    <row r="12" spans="2:35" ht="15" customHeight="1" x14ac:dyDescent="0.2">
      <c r="B12" s="159" t="s">
        <v>86</v>
      </c>
      <c r="C12" s="321">
        <f>'Section 10 chart data'!$C$69</f>
        <v>2.2530000000000001</v>
      </c>
      <c r="D12" s="321">
        <f>'Section 10 chart data'!$C$86</f>
        <v>6.3109999999999999</v>
      </c>
      <c r="E12" s="696">
        <f>'Section 10 chart data'!$D$86</f>
        <v>40.61</v>
      </c>
      <c r="F12" s="321">
        <f>'Section 10 chart data'!$D$69</f>
        <v>3.7160000000000002</v>
      </c>
      <c r="G12" s="321">
        <f>'Section 10 chart data'!$E$86</f>
        <v>9.5549999999999997</v>
      </c>
      <c r="H12" s="696">
        <f>'Section 10 chart data'!$F$86</f>
        <v>56.39</v>
      </c>
      <c r="I12" s="321">
        <f>'Section 10 chart data'!$E$69</f>
        <v>4.1849999999999996</v>
      </c>
      <c r="J12" s="321">
        <f>'Section 10 chart data'!$G$86</f>
        <v>31.32</v>
      </c>
      <c r="K12" s="696">
        <f>'Section 10 chart data'!$H$86</f>
        <v>71.78</v>
      </c>
      <c r="L12" s="321">
        <f>'Section 10 chart data'!$F$69</f>
        <v>2.778</v>
      </c>
      <c r="M12" s="321">
        <f>'Section 10 chart data'!$I$86</f>
        <v>12.125</v>
      </c>
      <c r="N12" s="696">
        <f>'Section 10 chart data'!$J$86</f>
        <v>60.35</v>
      </c>
      <c r="O12" s="321">
        <f>'Section 10 chart data'!$G$69</f>
        <v>3.621</v>
      </c>
      <c r="P12" s="321">
        <f>'Section 10 chart data'!$K$86</f>
        <v>1.5569999999999999</v>
      </c>
      <c r="Q12" s="696">
        <f>'Section 10 chart data'!$L$86</f>
        <v>57.24</v>
      </c>
      <c r="R12" s="321">
        <f>'Section 10 chart data'!$H$69</f>
        <v>4.306</v>
      </c>
      <c r="S12" s="321">
        <f>'Section 10 chart data'!$M$86</f>
        <v>1.0049999999999999</v>
      </c>
      <c r="T12" s="696">
        <f>'Section 10 chart data'!$N$86</f>
        <v>55.33</v>
      </c>
      <c r="U12" s="321">
        <f>'Section 10 chart data'!$I$69</f>
        <v>3.726</v>
      </c>
      <c r="V12" s="321">
        <f>'Section 10 chart data'!$O$86</f>
        <v>0.997</v>
      </c>
      <c r="W12" s="696">
        <f>'Section 10 chart data'!$P$86</f>
        <v>49.45</v>
      </c>
      <c r="X12" s="321">
        <f>'Section 10 chart data'!$J$69</f>
        <v>2.1520000000000001</v>
      </c>
      <c r="Y12" s="321">
        <f>'Section 10 chart data'!$Q$86</f>
        <v>1.2709999999999999</v>
      </c>
      <c r="Z12" s="696">
        <f>'Section 10 chart data'!$R$86</f>
        <v>42.96</v>
      </c>
      <c r="AA12" s="321">
        <f>'Section 10 chart data'!$K$69</f>
        <v>2.9820000000000002</v>
      </c>
      <c r="AB12" s="321">
        <f>'Section 10 chart data'!$S$86</f>
        <v>0.94399999999999995</v>
      </c>
      <c r="AC12" s="696">
        <f>'Section 10 chart data'!$T$86</f>
        <v>45.34</v>
      </c>
      <c r="AD12" s="321">
        <f>'Section 10 chart data'!$L$69</f>
        <v>2.5590000000000002</v>
      </c>
      <c r="AE12" s="321">
        <f>'Section 10 chart data'!$U$86</f>
        <v>0.81399999999999995</v>
      </c>
      <c r="AF12" s="696">
        <f>'Section 10 chart data'!$V$86</f>
        <v>49.58</v>
      </c>
      <c r="AG12" s="321">
        <f>'Section 10 chart data'!$M$69</f>
        <v>2.34</v>
      </c>
      <c r="AH12" s="321">
        <f>'Section 10 chart data'!$W$86</f>
        <v>0.314</v>
      </c>
      <c r="AI12" s="699">
        <f>'Section 10 chart data'!$X$86</f>
        <v>35.909999999999997</v>
      </c>
    </row>
    <row r="13" spans="2:35" ht="15" customHeight="1" x14ac:dyDescent="0.2">
      <c r="B13" s="159" t="s">
        <v>87</v>
      </c>
      <c r="C13" s="321">
        <f>'Section 10 chart data'!$C$70</f>
        <v>0.92600000000000005</v>
      </c>
      <c r="D13" s="321">
        <f>'Section 10 chart data'!$C$87</f>
        <v>28.140999999999998</v>
      </c>
      <c r="E13" s="696">
        <f>'Section 10 chart data'!$D$87</f>
        <v>18.809999999999999</v>
      </c>
      <c r="F13" s="321">
        <f>'Section 10 chart data'!$D$70</f>
        <v>0.754</v>
      </c>
      <c r="G13" s="321">
        <f>'Section 10 chart data'!$E$87</f>
        <v>26.419</v>
      </c>
      <c r="H13" s="696">
        <f>'Section 10 chart data'!$F$87</f>
        <v>19.18</v>
      </c>
      <c r="I13" s="321">
        <f>'Section 10 chart data'!$E$70</f>
        <v>0.47699999999999998</v>
      </c>
      <c r="J13" s="321">
        <f>'Section 10 chart data'!$G$87</f>
        <v>51.743000000000002</v>
      </c>
      <c r="K13" s="696">
        <f>'Section 10 chart data'!$H$87</f>
        <v>34.61</v>
      </c>
      <c r="L13" s="321">
        <f>'Section 10 chart data'!$F$70</f>
        <v>0.13500000000000001</v>
      </c>
      <c r="M13" s="321">
        <f>'Section 10 chart data'!$I$87</f>
        <v>74.734999999999999</v>
      </c>
      <c r="N13" s="696">
        <f>'Section 10 chart data'!$J$87</f>
        <v>32.81</v>
      </c>
      <c r="O13" s="321">
        <f>'Section 10 chart data'!$G$70</f>
        <v>0.315</v>
      </c>
      <c r="P13" s="321">
        <f>'Section 10 chart data'!$K$87</f>
        <v>29.821000000000002</v>
      </c>
      <c r="Q13" s="696">
        <f>'Section 10 chart data'!$L$87</f>
        <v>31.56</v>
      </c>
      <c r="R13" s="321">
        <f>'Section 10 chart data'!$H$70</f>
        <v>2.4729999999999999</v>
      </c>
      <c r="S13" s="321">
        <f>'Section 10 chart data'!$M$87</f>
        <v>49.581000000000003</v>
      </c>
      <c r="T13" s="696">
        <f>'Section 10 chart data'!$N$87</f>
        <v>31.62</v>
      </c>
      <c r="U13" s="321">
        <f>'Section 10 chart data'!$I$70</f>
        <v>0.45</v>
      </c>
      <c r="V13" s="321">
        <f>'Section 10 chart data'!$O$87</f>
        <v>56.442</v>
      </c>
      <c r="W13" s="696">
        <f>'Section 10 chart data'!$P$87</f>
        <v>44.25</v>
      </c>
      <c r="X13" s="321">
        <f>'Section 10 chart data'!$J$70</f>
        <v>0.49099999999999999</v>
      </c>
      <c r="Y13" s="321">
        <f>'Section 10 chart data'!$Q$87</f>
        <v>25.317</v>
      </c>
      <c r="Z13" s="696">
        <f>'Section 10 chart data'!$R$87</f>
        <v>42.05</v>
      </c>
      <c r="AA13" s="321">
        <f>'Section 10 chart data'!$K$70</f>
        <v>0.69399999999999995</v>
      </c>
      <c r="AB13" s="321">
        <f>'Section 10 chart data'!$S$87</f>
        <v>13.124000000000001</v>
      </c>
      <c r="AC13" s="696">
        <f>'Section 10 chart data'!$T$87</f>
        <v>23.69</v>
      </c>
      <c r="AD13" s="321">
        <f>'Section 10 chart data'!$L$70</f>
        <v>16.265000000000001</v>
      </c>
      <c r="AE13" s="321">
        <f>'Section 10 chart data'!$U$87</f>
        <v>13.279</v>
      </c>
      <c r="AF13" s="696">
        <f>'Section 10 chart data'!$V$87</f>
        <v>23.76</v>
      </c>
      <c r="AG13" s="321">
        <f>'Section 10 chart data'!$M$70</f>
        <v>0.98399999999999999</v>
      </c>
      <c r="AH13" s="321">
        <f>'Section 10 chart data'!$W$87</f>
        <v>15.714</v>
      </c>
      <c r="AI13" s="699">
        <f>'Section 10 chart data'!$X$87</f>
        <v>27.11</v>
      </c>
    </row>
    <row r="14" spans="2:35" ht="15" customHeight="1" x14ac:dyDescent="0.2">
      <c r="B14" s="159" t="s">
        <v>88</v>
      </c>
      <c r="C14" s="321">
        <f>'Section 10 chart data'!$C$71</f>
        <v>4.2000000000000003E-2</v>
      </c>
      <c r="D14" s="321">
        <f>'Section 10 chart data'!$C$88</f>
        <v>69.334000000000003</v>
      </c>
      <c r="E14" s="696">
        <f>'Section 10 chart data'!$D$88</f>
        <v>39.19</v>
      </c>
      <c r="F14" s="321">
        <f>'Section 10 chart data'!$D$71</f>
        <v>5.6000000000000001E-2</v>
      </c>
      <c r="G14" s="321">
        <f>'Section 10 chart data'!$E$88</f>
        <v>50.581000000000003</v>
      </c>
      <c r="H14" s="696">
        <f>'Section 10 chart data'!$F$88</f>
        <v>27.09</v>
      </c>
      <c r="I14" s="321">
        <f>'Section 10 chart data'!$E$71</f>
        <v>0.249</v>
      </c>
      <c r="J14" s="321">
        <f>'Section 10 chart data'!$G$88</f>
        <v>26.361000000000001</v>
      </c>
      <c r="K14" s="696">
        <f>'Section 10 chart data'!$H$88</f>
        <v>18.12</v>
      </c>
      <c r="L14" s="321">
        <f>'Section 10 chart data'!$F$71</f>
        <v>0.189</v>
      </c>
      <c r="M14" s="321">
        <f>'Section 10 chart data'!$I$88</f>
        <v>28.256</v>
      </c>
      <c r="N14" s="696">
        <f>'Section 10 chart data'!$J$88</f>
        <v>22.61</v>
      </c>
      <c r="O14" s="321">
        <f>'Section 10 chart data'!$G$71</f>
        <v>0.245</v>
      </c>
      <c r="P14" s="321">
        <f>'Section 10 chart data'!$K$88</f>
        <v>33.081000000000003</v>
      </c>
      <c r="Q14" s="696">
        <f>'Section 10 chart data'!$L$88</f>
        <v>38.72</v>
      </c>
      <c r="R14" s="321">
        <f>'Section 10 chart data'!$H$71</f>
        <v>2.4140000000000001</v>
      </c>
      <c r="S14" s="321">
        <f>'Section 10 chart data'!$M$88</f>
        <v>10.673999999999999</v>
      </c>
      <c r="T14" s="696">
        <f>'Section 10 chart data'!$N$88</f>
        <v>22.71</v>
      </c>
      <c r="U14" s="321">
        <f>'Section 10 chart data'!$I$71</f>
        <v>0.46800000000000003</v>
      </c>
      <c r="V14" s="321">
        <f>'Section 10 chart data'!$O$88</f>
        <v>8.7279999999999998</v>
      </c>
      <c r="W14" s="696">
        <f>'Section 10 chart data'!$P$88</f>
        <v>26.66</v>
      </c>
      <c r="X14" s="321">
        <f>'Section 10 chart data'!$J$71</f>
        <v>0.48</v>
      </c>
      <c r="Y14" s="321">
        <f>'Section 10 chart data'!$Q$88</f>
        <v>9.6539999999999999</v>
      </c>
      <c r="Z14" s="696">
        <f>'Section 10 chart data'!$R$88</f>
        <v>38.880000000000003</v>
      </c>
      <c r="AA14" s="321">
        <f>'Section 10 chart data'!$K$71</f>
        <v>0.79800000000000004</v>
      </c>
      <c r="AB14" s="321">
        <f>'Section 10 chart data'!$S$88</f>
        <v>7.71</v>
      </c>
      <c r="AC14" s="696">
        <f>'Section 10 chart data'!$T$88</f>
        <v>25.56</v>
      </c>
      <c r="AD14" s="321">
        <f>'Section 10 chart data'!$L$71</f>
        <v>1.55</v>
      </c>
      <c r="AE14" s="321">
        <f>'Section 10 chart data'!$U$88</f>
        <v>10.019</v>
      </c>
      <c r="AF14" s="696">
        <f>'Section 10 chart data'!$V$88</f>
        <v>23.89</v>
      </c>
      <c r="AG14" s="321">
        <f>'Section 10 chart data'!$M$71</f>
        <v>0.27900000000000003</v>
      </c>
      <c r="AH14" s="321">
        <f>'Section 10 chart data'!$W$88</f>
        <v>4.6020000000000003</v>
      </c>
      <c r="AI14" s="699">
        <f>'Section 10 chart data'!$X$88</f>
        <v>17.02</v>
      </c>
    </row>
    <row r="15" spans="2:35" ht="15" customHeight="1" x14ac:dyDescent="0.2">
      <c r="B15" s="159" t="s">
        <v>89</v>
      </c>
      <c r="C15" s="321">
        <f>'Section 10 chart data'!$C$72</f>
        <v>3.1E-2</v>
      </c>
      <c r="D15" s="321">
        <f>'Section 10 chart data'!$C$89</f>
        <v>10.71</v>
      </c>
      <c r="E15" s="696">
        <f>'Section 10 chart data'!$D$89</f>
        <v>43.76</v>
      </c>
      <c r="F15" s="321">
        <f>'Section 10 chart data'!$D$72</f>
        <v>1.9E-2</v>
      </c>
      <c r="G15" s="321">
        <f>'Section 10 chart data'!$E$89</f>
        <v>8.9220000000000006</v>
      </c>
      <c r="H15" s="696">
        <f>'Section 10 chart data'!$F$89</f>
        <v>33.880000000000003</v>
      </c>
      <c r="I15" s="321">
        <f>'Section 10 chart data'!$E$72</f>
        <v>0.89400000000000002</v>
      </c>
      <c r="J15" s="321">
        <f>'Section 10 chart data'!$G$89</f>
        <v>9.0449999999999999</v>
      </c>
      <c r="K15" s="696">
        <f>'Section 10 chart data'!$H$89</f>
        <v>48.21</v>
      </c>
      <c r="L15" s="321">
        <f>'Section 10 chart data'!$F$72</f>
        <v>0.51100000000000001</v>
      </c>
      <c r="M15" s="321">
        <f>'Section 10 chart data'!$I$89</f>
        <v>5.9509999999999996</v>
      </c>
      <c r="N15" s="696">
        <f>'Section 10 chart data'!$J$89</f>
        <v>32.22</v>
      </c>
      <c r="O15" s="321">
        <f>'Section 10 chart data'!$G$72</f>
        <v>0.22900000000000001</v>
      </c>
      <c r="P15" s="321">
        <f>'Section 10 chart data'!$K$89</f>
        <v>5.9180000000000001</v>
      </c>
      <c r="Q15" s="696">
        <f>'Section 10 chart data'!$L$89</f>
        <v>30.87</v>
      </c>
      <c r="R15" s="321">
        <f>'Section 10 chart data'!$H$72</f>
        <v>1.2170000000000001</v>
      </c>
      <c r="S15" s="321">
        <f>'Section 10 chart data'!$M$89</f>
        <v>6.0410000000000004</v>
      </c>
      <c r="T15" s="696">
        <f>'Section 10 chart data'!$N$89</f>
        <v>25.88</v>
      </c>
      <c r="U15" s="321">
        <f>'Section 10 chart data'!$I$72</f>
        <v>0.30399999999999999</v>
      </c>
      <c r="V15" s="321">
        <f>'Section 10 chart data'!$O$89</f>
        <v>7.444</v>
      </c>
      <c r="W15" s="696">
        <f>'Section 10 chart data'!$P$89</f>
        <v>21.27</v>
      </c>
      <c r="X15" s="321">
        <f>'Section 10 chart data'!$J$72</f>
        <v>0.44</v>
      </c>
      <c r="Y15" s="321">
        <f>'Section 10 chart data'!$Q$89</f>
        <v>14.209</v>
      </c>
      <c r="Z15" s="696">
        <f>'Section 10 chart data'!$R$89</f>
        <v>36.549999999999997</v>
      </c>
      <c r="AA15" s="321">
        <f>'Section 10 chart data'!$K$72</f>
        <v>0.54900000000000004</v>
      </c>
      <c r="AB15" s="321">
        <f>'Section 10 chart data'!$S$89</f>
        <v>9.4879999999999995</v>
      </c>
      <c r="AC15" s="696">
        <f>'Section 10 chart data'!$T$89</f>
        <v>18.489999999999998</v>
      </c>
      <c r="AD15" s="321">
        <f>'Section 10 chart data'!$L$72</f>
        <v>7.452</v>
      </c>
      <c r="AE15" s="321">
        <f>'Section 10 chart data'!$U$89</f>
        <v>10.73</v>
      </c>
      <c r="AF15" s="696">
        <f>'Section 10 chart data'!$V$89</f>
        <v>16.57</v>
      </c>
      <c r="AG15" s="321">
        <f>'Section 10 chart data'!$M$72</f>
        <v>2.7029999999999998</v>
      </c>
      <c r="AH15" s="321">
        <f>'Section 10 chart data'!$W$89</f>
        <v>22.798999999999999</v>
      </c>
      <c r="AI15" s="699">
        <f>'Section 10 chart data'!$X$89</f>
        <v>48.7</v>
      </c>
    </row>
    <row r="16" spans="2:35" ht="15" customHeight="1" x14ac:dyDescent="0.2">
      <c r="B16" s="159" t="s">
        <v>90</v>
      </c>
      <c r="C16" s="321">
        <f>'Section 10 chart data'!$C$73</f>
        <v>0</v>
      </c>
      <c r="D16" s="321">
        <f>'Section 10 chart data'!$C$90</f>
        <v>0</v>
      </c>
      <c r="E16" s="696">
        <f>'Section 10 chart data'!$D$90</f>
        <v>0</v>
      </c>
      <c r="F16" s="321">
        <f>'Section 10 chart data'!$D$73</f>
        <v>0</v>
      </c>
      <c r="G16" s="321">
        <f>'Section 10 chart data'!$E$90</f>
        <v>0</v>
      </c>
      <c r="H16" s="696">
        <f>'Section 10 chart data'!$F$90</f>
        <v>0</v>
      </c>
      <c r="I16" s="321">
        <f>'Section 10 chart data'!$E$73</f>
        <v>2E-3</v>
      </c>
      <c r="J16" s="321">
        <f>'Section 10 chart data'!$G$90</f>
        <v>0</v>
      </c>
      <c r="K16" s="696">
        <f>'Section 10 chart data'!$H$90</f>
        <v>0</v>
      </c>
      <c r="L16" s="321">
        <f>'Section 10 chart data'!$F$73</f>
        <v>1E-3</v>
      </c>
      <c r="M16" s="321">
        <f>'Section 10 chart data'!$I$90</f>
        <v>0</v>
      </c>
      <c r="N16" s="696">
        <f>'Section 10 chart data'!$J$90</f>
        <v>0</v>
      </c>
      <c r="O16" s="321">
        <f>'Section 10 chart data'!$G$73</f>
        <v>0</v>
      </c>
      <c r="P16" s="321">
        <f>'Section 10 chart data'!$K$90</f>
        <v>0</v>
      </c>
      <c r="Q16" s="696">
        <f>'Section 10 chart data'!$L$90</f>
        <v>0</v>
      </c>
      <c r="R16" s="321">
        <f>'Section 10 chart data'!$H$73</f>
        <v>3.0000000000000001E-3</v>
      </c>
      <c r="S16" s="321">
        <f>'Section 10 chart data'!$M$90</f>
        <v>1.7000000000000001E-2</v>
      </c>
      <c r="T16" s="696">
        <f>'Section 10 chart data'!$N$90</f>
        <v>44.99</v>
      </c>
      <c r="U16" s="321">
        <f>'Section 10 chart data'!$I$73</f>
        <v>4.0000000000000001E-3</v>
      </c>
      <c r="V16" s="321">
        <f>'Section 10 chart data'!$O$90</f>
        <v>1.7000000000000001E-2</v>
      </c>
      <c r="W16" s="696">
        <f>'Section 10 chart data'!$P$90</f>
        <v>44.99</v>
      </c>
      <c r="X16" s="321">
        <f>'Section 10 chart data'!$J$73</f>
        <v>4.0000000000000001E-3</v>
      </c>
      <c r="Y16" s="321">
        <f>'Section 10 chart data'!$Q$90</f>
        <v>1.7000000000000001E-2</v>
      </c>
      <c r="Z16" s="696">
        <f>'Section 10 chart data'!$R$90</f>
        <v>44.99</v>
      </c>
      <c r="AA16" s="321">
        <f>'Section 10 chart data'!$K$73</f>
        <v>4.0000000000000001E-3</v>
      </c>
      <c r="AB16" s="321">
        <f>'Section 10 chart data'!$S$90</f>
        <v>1.7000000000000001E-2</v>
      </c>
      <c r="AC16" s="696">
        <f>'Section 10 chart data'!$T$90</f>
        <v>44.99</v>
      </c>
      <c r="AD16" s="321">
        <f>'Section 10 chart data'!$L$73</f>
        <v>5.0000000000000001E-3</v>
      </c>
      <c r="AE16" s="321">
        <f>'Section 10 chart data'!$U$90</f>
        <v>1.7000000000000001E-2</v>
      </c>
      <c r="AF16" s="696">
        <f>'Section 10 chart data'!$V$90</f>
        <v>44.99</v>
      </c>
      <c r="AG16" s="321">
        <f>'Section 10 chart data'!$M$73</f>
        <v>5.0000000000000001E-3</v>
      </c>
      <c r="AH16" s="321">
        <f>'Section 10 chart data'!$W$90</f>
        <v>1.7000000000000001E-2</v>
      </c>
      <c r="AI16" s="699">
        <f>'Section 10 chart data'!$X$90</f>
        <v>44.99</v>
      </c>
    </row>
    <row r="17" spans="2:35" ht="15" customHeight="1" x14ac:dyDescent="0.2">
      <c r="B17" s="161" t="s">
        <v>91</v>
      </c>
      <c r="C17" s="322">
        <f>'Section 10 chart data'!$C$74</f>
        <v>2.6160000000000001</v>
      </c>
      <c r="D17" s="322">
        <f>'Section 10 chart data'!$C$91</f>
        <v>25.803000000000001</v>
      </c>
      <c r="E17" s="697">
        <f>'Section 10 chart data'!$D$91</f>
        <v>18.899999999999999</v>
      </c>
      <c r="F17" s="322">
        <f>'Section 10 chart data'!$D$74</f>
        <v>2.177</v>
      </c>
      <c r="G17" s="322">
        <f>'Section 10 chart data'!$E$91</f>
        <v>34.046999999999997</v>
      </c>
      <c r="H17" s="697">
        <f>'Section 10 chart data'!$F$91</f>
        <v>25.81</v>
      </c>
      <c r="I17" s="322">
        <f>'Section 10 chart data'!$E$74</f>
        <v>0.89500000000000002</v>
      </c>
      <c r="J17" s="322">
        <f>'Section 10 chart data'!$G$91</f>
        <v>32.235999999999997</v>
      </c>
      <c r="K17" s="697">
        <f>'Section 10 chart data'!$H$91</f>
        <v>30.3</v>
      </c>
      <c r="L17" s="322">
        <f>'Section 10 chart data'!$F$74</f>
        <v>0.51800000000000002</v>
      </c>
      <c r="M17" s="322">
        <f>'Section 10 chart data'!$I$91</f>
        <v>30.831</v>
      </c>
      <c r="N17" s="697">
        <f>'Section 10 chart data'!$J$91</f>
        <v>33.72</v>
      </c>
      <c r="O17" s="322">
        <f>'Section 10 chart data'!$G$74</f>
        <v>0.755</v>
      </c>
      <c r="P17" s="322">
        <f>'Section 10 chart data'!$K$91</f>
        <v>22.69</v>
      </c>
      <c r="Q17" s="697">
        <f>'Section 10 chart data'!$L$91</f>
        <v>30.01</v>
      </c>
      <c r="R17" s="322">
        <f>'Section 10 chart data'!$H$74</f>
        <v>4.1849999999999996</v>
      </c>
      <c r="S17" s="322">
        <f>'Section 10 chart data'!$M$91</f>
        <v>44.091999999999999</v>
      </c>
      <c r="T17" s="697">
        <f>'Section 10 chart data'!$N$91</f>
        <v>67.39</v>
      </c>
      <c r="U17" s="322">
        <f>'Section 10 chart data'!$I$74</f>
        <v>1.84</v>
      </c>
      <c r="V17" s="322">
        <f>'Section 10 chart data'!$O$91</f>
        <v>14.48</v>
      </c>
      <c r="W17" s="697">
        <f>'Section 10 chart data'!$P$91</f>
        <v>26.33</v>
      </c>
      <c r="X17" s="322">
        <f>'Section 10 chart data'!$J$74</f>
        <v>1.0549999999999999</v>
      </c>
      <c r="Y17" s="322">
        <f>'Section 10 chart data'!$Q$91</f>
        <v>19.129000000000001</v>
      </c>
      <c r="Z17" s="697">
        <f>'Section 10 chart data'!$R$91</f>
        <v>45.07</v>
      </c>
      <c r="AA17" s="322">
        <f>'Section 10 chart data'!$K$74</f>
        <v>1.762</v>
      </c>
      <c r="AB17" s="322">
        <f>'Section 10 chart data'!$S$91</f>
        <v>17.297000000000001</v>
      </c>
      <c r="AC17" s="697">
        <f>'Section 10 chart data'!$T$91</f>
        <v>26.1</v>
      </c>
      <c r="AD17" s="322">
        <f>'Section 10 chart data'!$L$74</f>
        <v>7.0890000000000004</v>
      </c>
      <c r="AE17" s="322">
        <f>'Section 10 chart data'!$U$91</f>
        <v>16.597000000000001</v>
      </c>
      <c r="AF17" s="697">
        <f>'Section 10 chart data'!$V$91</f>
        <v>15.93</v>
      </c>
      <c r="AG17" s="322">
        <f>'Section 10 chart data'!$M$74</f>
        <v>1.59</v>
      </c>
      <c r="AH17" s="322">
        <f>'Section 10 chart data'!$W$91</f>
        <v>19.634</v>
      </c>
      <c r="AI17" s="700">
        <f>'Section 10 chart data'!$X$91</f>
        <v>14.9</v>
      </c>
    </row>
    <row r="20" spans="2:35" ht="15" customHeight="1" x14ac:dyDescent="0.2">
      <c r="B20" s="856" t="s">
        <v>77</v>
      </c>
      <c r="C20" s="858" t="s">
        <v>331</v>
      </c>
      <c r="D20" s="858"/>
      <c r="E20" s="858"/>
      <c r="F20" s="858" t="s">
        <v>222</v>
      </c>
      <c r="G20" s="858"/>
      <c r="H20" s="787"/>
    </row>
    <row r="21" spans="2:35" ht="15" customHeight="1" x14ac:dyDescent="0.2">
      <c r="B21" s="878"/>
      <c r="C21" s="317" t="s">
        <v>78</v>
      </c>
      <c r="D21" s="860" t="s">
        <v>79</v>
      </c>
      <c r="E21" s="860"/>
      <c r="F21" s="317" t="s">
        <v>78</v>
      </c>
      <c r="G21" s="860" t="s">
        <v>79</v>
      </c>
      <c r="H21" s="790"/>
    </row>
    <row r="22" spans="2:35" ht="30" customHeight="1" x14ac:dyDescent="0.2">
      <c r="B22" s="878"/>
      <c r="C22" s="859" t="s">
        <v>325</v>
      </c>
      <c r="D22" s="859"/>
      <c r="E22" s="130" t="s">
        <v>82</v>
      </c>
      <c r="F22" s="859" t="s">
        <v>325</v>
      </c>
      <c r="G22" s="859"/>
      <c r="H22" s="131" t="s">
        <v>82</v>
      </c>
    </row>
    <row r="23" spans="2:35" ht="15" customHeight="1" x14ac:dyDescent="0.2">
      <c r="B23" s="143" t="str">
        <f>Index!$B$4</f>
        <v>Thames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0">
        <f>$C$9</f>
        <v>6.26</v>
      </c>
      <c r="D24" s="320">
        <f>$D$9</f>
        <v>268.62799999999999</v>
      </c>
      <c r="E24" s="695">
        <f>$E$9</f>
        <v>16.62</v>
      </c>
      <c r="F24" s="320">
        <f>$F$9</f>
        <v>7.4960000000000004</v>
      </c>
      <c r="G24" s="320">
        <f>$G$9</f>
        <v>198.71100000000001</v>
      </c>
      <c r="H24" s="698">
        <f>$H$9</f>
        <v>11.38</v>
      </c>
    </row>
    <row r="25" spans="2:35" ht="15" customHeight="1" x14ac:dyDescent="0.2">
      <c r="B25" s="159" t="s">
        <v>84</v>
      </c>
      <c r="C25" s="321">
        <f>$C$10</f>
        <v>8.0000000000000002E-3</v>
      </c>
      <c r="D25" s="321">
        <f>$D$10</f>
        <v>0.66600000000000004</v>
      </c>
      <c r="E25" s="696">
        <f>$E$10</f>
        <v>60.27</v>
      </c>
      <c r="F25" s="321">
        <f>$F$10</f>
        <v>0</v>
      </c>
      <c r="G25" s="321">
        <f>$G$10</f>
        <v>3.6150000000000002</v>
      </c>
      <c r="H25" s="699">
        <f>$H$10</f>
        <v>48.74</v>
      </c>
    </row>
    <row r="26" spans="2:35" ht="15" customHeight="1" x14ac:dyDescent="0.2">
      <c r="B26" s="159" t="s">
        <v>85</v>
      </c>
      <c r="C26" s="321">
        <f>$C$11</f>
        <v>0.38400000000000001</v>
      </c>
      <c r="D26" s="321">
        <f>$D$11</f>
        <v>127.462</v>
      </c>
      <c r="E26" s="696">
        <f>$E$11</f>
        <v>29.48</v>
      </c>
      <c r="F26" s="321">
        <f>$F$11</f>
        <v>0.77500000000000002</v>
      </c>
      <c r="G26" s="321">
        <f>$G$11</f>
        <v>65.44</v>
      </c>
      <c r="H26" s="699">
        <f>$H$11</f>
        <v>23.4</v>
      </c>
    </row>
    <row r="27" spans="2:35" ht="15" customHeight="1" x14ac:dyDescent="0.2">
      <c r="B27" s="159" t="s">
        <v>86</v>
      </c>
      <c r="C27" s="321">
        <f>$C$12</f>
        <v>2.2530000000000001</v>
      </c>
      <c r="D27" s="321">
        <f>$D$12</f>
        <v>6.3109999999999999</v>
      </c>
      <c r="E27" s="696">
        <f>$E$12</f>
        <v>40.61</v>
      </c>
      <c r="F27" s="321">
        <f>$F$12</f>
        <v>3.7160000000000002</v>
      </c>
      <c r="G27" s="321">
        <f>$G$12</f>
        <v>9.5549999999999997</v>
      </c>
      <c r="H27" s="699">
        <f>$H$12</f>
        <v>56.39</v>
      </c>
    </row>
    <row r="28" spans="2:35" ht="15" customHeight="1" x14ac:dyDescent="0.2">
      <c r="B28" s="159" t="s">
        <v>87</v>
      </c>
      <c r="C28" s="321">
        <f>$C$13</f>
        <v>0.92600000000000005</v>
      </c>
      <c r="D28" s="321">
        <f>$D$13</f>
        <v>28.140999999999998</v>
      </c>
      <c r="E28" s="696">
        <f>$E$13</f>
        <v>18.809999999999999</v>
      </c>
      <c r="F28" s="321">
        <f>$F$13</f>
        <v>0.754</v>
      </c>
      <c r="G28" s="321">
        <f>$G$13</f>
        <v>26.419</v>
      </c>
      <c r="H28" s="699">
        <f>$H$13</f>
        <v>19.18</v>
      </c>
    </row>
    <row r="29" spans="2:35" ht="15" customHeight="1" x14ac:dyDescent="0.2">
      <c r="B29" s="159" t="s">
        <v>88</v>
      </c>
      <c r="C29" s="321">
        <f>$C$14</f>
        <v>4.2000000000000003E-2</v>
      </c>
      <c r="D29" s="321">
        <f>$D$14</f>
        <v>69.334000000000003</v>
      </c>
      <c r="E29" s="696">
        <f>$E$14</f>
        <v>39.19</v>
      </c>
      <c r="F29" s="321">
        <f>$F$14</f>
        <v>5.6000000000000001E-2</v>
      </c>
      <c r="G29" s="321">
        <f>$G$14</f>
        <v>50.581000000000003</v>
      </c>
      <c r="H29" s="699">
        <f>$H$14</f>
        <v>27.09</v>
      </c>
    </row>
    <row r="30" spans="2:35" ht="15" customHeight="1" x14ac:dyDescent="0.2">
      <c r="B30" s="159" t="s">
        <v>89</v>
      </c>
      <c r="C30" s="321">
        <f>$C$15</f>
        <v>3.1E-2</v>
      </c>
      <c r="D30" s="321">
        <f>$D$15</f>
        <v>10.71</v>
      </c>
      <c r="E30" s="696">
        <f>$E$15</f>
        <v>43.76</v>
      </c>
      <c r="F30" s="321">
        <f>$F$15</f>
        <v>1.9E-2</v>
      </c>
      <c r="G30" s="321">
        <f>$G$15</f>
        <v>8.9220000000000006</v>
      </c>
      <c r="H30" s="699">
        <f>$H$15</f>
        <v>33.880000000000003</v>
      </c>
    </row>
    <row r="31" spans="2:35" ht="15" customHeight="1" x14ac:dyDescent="0.2">
      <c r="B31" s="159" t="s">
        <v>90</v>
      </c>
      <c r="C31" s="321">
        <f>$C$16</f>
        <v>0</v>
      </c>
      <c r="D31" s="321">
        <f>$D$16</f>
        <v>0</v>
      </c>
      <c r="E31" s="696">
        <f>$E$16</f>
        <v>0</v>
      </c>
      <c r="F31" s="321">
        <f>$F$16</f>
        <v>0</v>
      </c>
      <c r="G31" s="321">
        <f>$G$16</f>
        <v>0</v>
      </c>
      <c r="H31" s="699">
        <f>$H$16</f>
        <v>0</v>
      </c>
    </row>
    <row r="32" spans="2:35" ht="15" customHeight="1" x14ac:dyDescent="0.2">
      <c r="B32" s="161" t="s">
        <v>91</v>
      </c>
      <c r="C32" s="322">
        <f>$C$17</f>
        <v>2.6160000000000001</v>
      </c>
      <c r="D32" s="322">
        <f>$D$17</f>
        <v>25.803000000000001</v>
      </c>
      <c r="E32" s="697">
        <f>$E$17</f>
        <v>18.899999999999999</v>
      </c>
      <c r="F32" s="322">
        <f>$F$17</f>
        <v>2.177</v>
      </c>
      <c r="G32" s="322">
        <f>$G$17</f>
        <v>34.046999999999997</v>
      </c>
      <c r="H32" s="700">
        <f>$H$17</f>
        <v>25.81</v>
      </c>
    </row>
    <row r="35" spans="2:8" ht="15" customHeight="1" x14ac:dyDescent="0.2">
      <c r="B35" s="856" t="s">
        <v>77</v>
      </c>
      <c r="C35" s="858" t="s">
        <v>225</v>
      </c>
      <c r="D35" s="858"/>
      <c r="E35" s="858"/>
      <c r="F35" s="858" t="s">
        <v>226</v>
      </c>
      <c r="G35" s="858"/>
      <c r="H35" s="787"/>
    </row>
    <row r="36" spans="2:8" ht="15" customHeight="1" x14ac:dyDescent="0.2">
      <c r="B36" s="878"/>
      <c r="C36" s="317" t="s">
        <v>78</v>
      </c>
      <c r="D36" s="860" t="s">
        <v>79</v>
      </c>
      <c r="E36" s="860"/>
      <c r="F36" s="317" t="s">
        <v>78</v>
      </c>
      <c r="G36" s="860" t="s">
        <v>79</v>
      </c>
      <c r="H36" s="790"/>
    </row>
    <row r="37" spans="2:8" ht="30" customHeight="1" x14ac:dyDescent="0.2">
      <c r="B37" s="878"/>
      <c r="C37" s="859" t="s">
        <v>325</v>
      </c>
      <c r="D37" s="859"/>
      <c r="E37" s="130" t="s">
        <v>82</v>
      </c>
      <c r="F37" s="859" t="s">
        <v>325</v>
      </c>
      <c r="G37" s="859"/>
      <c r="H37" s="131" t="s">
        <v>82</v>
      </c>
    </row>
    <row r="38" spans="2:8" ht="15" customHeight="1" x14ac:dyDescent="0.2">
      <c r="B38" s="143" t="str">
        <f>Index!$B$4</f>
        <v>Thames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0">
        <f>$I$9</f>
        <v>7.3289999999999997</v>
      </c>
      <c r="D39" s="320">
        <f>$J$9</f>
        <v>222.637</v>
      </c>
      <c r="E39" s="695">
        <f>$K$9</f>
        <v>13.71</v>
      </c>
      <c r="F39" s="320">
        <f>$L$9</f>
        <v>5.2220000000000004</v>
      </c>
      <c r="G39" s="320">
        <f>$M$9</f>
        <v>318.28699999999998</v>
      </c>
      <c r="H39" s="698">
        <f>$N$9</f>
        <v>14.55</v>
      </c>
    </row>
    <row r="40" spans="2:8" ht="15" customHeight="1" x14ac:dyDescent="0.2">
      <c r="B40" s="159" t="s">
        <v>84</v>
      </c>
      <c r="C40" s="321">
        <f>$I$10</f>
        <v>0</v>
      </c>
      <c r="D40" s="321">
        <f>$J$10</f>
        <v>0.97399999999999998</v>
      </c>
      <c r="E40" s="696">
        <f>$K$10</f>
        <v>48.94</v>
      </c>
      <c r="F40" s="321">
        <f>$L$10</f>
        <v>0</v>
      </c>
      <c r="G40" s="321">
        <f>$M$10</f>
        <v>0.95799999999999996</v>
      </c>
      <c r="H40" s="699">
        <f>$N$10</f>
        <v>48.94</v>
      </c>
    </row>
    <row r="41" spans="2:8" ht="15" customHeight="1" x14ac:dyDescent="0.2">
      <c r="B41" s="159" t="s">
        <v>85</v>
      </c>
      <c r="C41" s="321">
        <f>$I$11</f>
        <v>0.627</v>
      </c>
      <c r="D41" s="321">
        <f>$J$11</f>
        <v>70.825000000000003</v>
      </c>
      <c r="E41" s="696">
        <f>$K$11</f>
        <v>17.940000000000001</v>
      </c>
      <c r="F41" s="321">
        <f>$L$11</f>
        <v>1.089</v>
      </c>
      <c r="G41" s="321">
        <f>$M$11</f>
        <v>165.25</v>
      </c>
      <c r="H41" s="699">
        <f>$N$11</f>
        <v>23.91</v>
      </c>
    </row>
    <row r="42" spans="2:8" ht="15" customHeight="1" x14ac:dyDescent="0.2">
      <c r="B42" s="159" t="s">
        <v>86</v>
      </c>
      <c r="C42" s="321">
        <f>$I$12</f>
        <v>4.1849999999999996</v>
      </c>
      <c r="D42" s="321">
        <f>$J$12</f>
        <v>31.32</v>
      </c>
      <c r="E42" s="696">
        <f>$K$12</f>
        <v>71.78</v>
      </c>
      <c r="F42" s="321">
        <f>$L$12</f>
        <v>2.778</v>
      </c>
      <c r="G42" s="321">
        <f>$M$12</f>
        <v>12.125</v>
      </c>
      <c r="H42" s="699">
        <f>$N$12</f>
        <v>60.35</v>
      </c>
    </row>
    <row r="43" spans="2:8" ht="15" customHeight="1" x14ac:dyDescent="0.2">
      <c r="B43" s="159" t="s">
        <v>87</v>
      </c>
      <c r="C43" s="321">
        <f>$I$13</f>
        <v>0.47699999999999998</v>
      </c>
      <c r="D43" s="321">
        <f>$J$13</f>
        <v>51.743000000000002</v>
      </c>
      <c r="E43" s="696">
        <f>$K$13</f>
        <v>34.61</v>
      </c>
      <c r="F43" s="321">
        <f>$L$13</f>
        <v>0.13500000000000001</v>
      </c>
      <c r="G43" s="321">
        <f>$M$13</f>
        <v>74.734999999999999</v>
      </c>
      <c r="H43" s="699">
        <f>$N$13</f>
        <v>32.81</v>
      </c>
    </row>
    <row r="44" spans="2:8" ht="15" customHeight="1" x14ac:dyDescent="0.2">
      <c r="B44" s="159" t="s">
        <v>88</v>
      </c>
      <c r="C44" s="321">
        <f>$I$14</f>
        <v>0.249</v>
      </c>
      <c r="D44" s="321">
        <f>$J$14</f>
        <v>26.361000000000001</v>
      </c>
      <c r="E44" s="696">
        <f>$K$14</f>
        <v>18.12</v>
      </c>
      <c r="F44" s="321">
        <f>$L$14</f>
        <v>0.189</v>
      </c>
      <c r="G44" s="321">
        <f>$M$14</f>
        <v>28.256</v>
      </c>
      <c r="H44" s="699">
        <f>$N$14</f>
        <v>22.61</v>
      </c>
    </row>
    <row r="45" spans="2:8" ht="15" customHeight="1" x14ac:dyDescent="0.2">
      <c r="B45" s="159" t="s">
        <v>89</v>
      </c>
      <c r="C45" s="321">
        <f>$I$15</f>
        <v>0.89400000000000002</v>
      </c>
      <c r="D45" s="321">
        <f>$J$15</f>
        <v>9.0449999999999999</v>
      </c>
      <c r="E45" s="696">
        <f>$K$15</f>
        <v>48.21</v>
      </c>
      <c r="F45" s="321">
        <f>$L$15</f>
        <v>0.51100000000000001</v>
      </c>
      <c r="G45" s="321">
        <f>$M$15</f>
        <v>5.9509999999999996</v>
      </c>
      <c r="H45" s="699">
        <f>$N$15</f>
        <v>32.22</v>
      </c>
    </row>
    <row r="46" spans="2:8" ht="15" customHeight="1" x14ac:dyDescent="0.2">
      <c r="B46" s="159" t="s">
        <v>90</v>
      </c>
      <c r="C46" s="321">
        <f>$I$16</f>
        <v>2E-3</v>
      </c>
      <c r="D46" s="321">
        <f>$J$16</f>
        <v>0</v>
      </c>
      <c r="E46" s="696">
        <f>$K$16</f>
        <v>0</v>
      </c>
      <c r="F46" s="321">
        <f>$L$16</f>
        <v>1E-3</v>
      </c>
      <c r="G46" s="321">
        <f>$M$16</f>
        <v>0</v>
      </c>
      <c r="H46" s="699">
        <f>$N$16</f>
        <v>0</v>
      </c>
    </row>
    <row r="47" spans="2:8" ht="15" customHeight="1" x14ac:dyDescent="0.2">
      <c r="B47" s="161" t="s">
        <v>91</v>
      </c>
      <c r="C47" s="322">
        <f>$I$17</f>
        <v>0.89500000000000002</v>
      </c>
      <c r="D47" s="322">
        <f>$J$17</f>
        <v>32.235999999999997</v>
      </c>
      <c r="E47" s="697">
        <f>$K$17</f>
        <v>30.3</v>
      </c>
      <c r="F47" s="322">
        <f>$L$17</f>
        <v>0.51800000000000002</v>
      </c>
      <c r="G47" s="322">
        <f>$M$17</f>
        <v>30.831</v>
      </c>
      <c r="H47" s="700">
        <f>$N$17</f>
        <v>33.72</v>
      </c>
    </row>
    <row r="50" spans="2:8" ht="15" customHeight="1" x14ac:dyDescent="0.2">
      <c r="B50" s="856" t="s">
        <v>77</v>
      </c>
      <c r="C50" s="858" t="s">
        <v>227</v>
      </c>
      <c r="D50" s="858"/>
      <c r="E50" s="858"/>
      <c r="F50" s="858" t="s">
        <v>228</v>
      </c>
      <c r="G50" s="858"/>
      <c r="H50" s="787"/>
    </row>
    <row r="51" spans="2:8" ht="15" customHeight="1" x14ac:dyDescent="0.2">
      <c r="B51" s="878"/>
      <c r="C51" s="317" t="s">
        <v>78</v>
      </c>
      <c r="D51" s="860" t="s">
        <v>79</v>
      </c>
      <c r="E51" s="860"/>
      <c r="F51" s="317" t="s">
        <v>78</v>
      </c>
      <c r="G51" s="860" t="s">
        <v>79</v>
      </c>
      <c r="H51" s="790"/>
    </row>
    <row r="52" spans="2:8" ht="30" customHeight="1" x14ac:dyDescent="0.2">
      <c r="B52" s="878"/>
      <c r="C52" s="859" t="s">
        <v>325</v>
      </c>
      <c r="D52" s="859"/>
      <c r="E52" s="130" t="s">
        <v>82</v>
      </c>
      <c r="F52" s="859" t="s">
        <v>325</v>
      </c>
      <c r="G52" s="859"/>
      <c r="H52" s="131" t="s">
        <v>82</v>
      </c>
    </row>
    <row r="53" spans="2:8" ht="15" customHeight="1" x14ac:dyDescent="0.2">
      <c r="B53" s="143" t="str">
        <f>Index!$B$4</f>
        <v>Thames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0">
        <f>$O$9</f>
        <v>6.5110000000000001</v>
      </c>
      <c r="D54" s="320">
        <f>$P$9</f>
        <v>226.78299999999999</v>
      </c>
      <c r="E54" s="695">
        <f>$Q$9</f>
        <v>17.66</v>
      </c>
      <c r="F54" s="320">
        <f>$R$9</f>
        <v>18.823</v>
      </c>
      <c r="G54" s="320">
        <f>$S$9</f>
        <v>196.238</v>
      </c>
      <c r="H54" s="698">
        <f>$T$9</f>
        <v>22.79</v>
      </c>
    </row>
    <row r="55" spans="2:8" ht="15" customHeight="1" x14ac:dyDescent="0.2">
      <c r="B55" s="159" t="s">
        <v>84</v>
      </c>
      <c r="C55" s="321">
        <f>$O$10</f>
        <v>0.39</v>
      </c>
      <c r="D55" s="321">
        <f>$P$10</f>
        <v>2.9620000000000002</v>
      </c>
      <c r="E55" s="696">
        <f>$Q$10</f>
        <v>34.380000000000003</v>
      </c>
      <c r="F55" s="321">
        <f>$R$10</f>
        <v>0.504</v>
      </c>
      <c r="G55" s="321">
        <f>$S$10</f>
        <v>3.8580000000000001</v>
      </c>
      <c r="H55" s="699">
        <f>$T$10</f>
        <v>27.19</v>
      </c>
    </row>
    <row r="56" spans="2:8" ht="15" customHeight="1" x14ac:dyDescent="0.2">
      <c r="B56" s="159" t="s">
        <v>85</v>
      </c>
      <c r="C56" s="321">
        <f>$O$11</f>
        <v>0.95599999999999996</v>
      </c>
      <c r="D56" s="321">
        <f>$P$11</f>
        <v>130.65600000000001</v>
      </c>
      <c r="E56" s="696">
        <f>$Q$11</f>
        <v>28.84</v>
      </c>
      <c r="F56" s="321">
        <f>$R$11</f>
        <v>3.72</v>
      </c>
      <c r="G56" s="321">
        <f>$S$11</f>
        <v>80.882000000000005</v>
      </c>
      <c r="H56" s="699">
        <f>$T$11</f>
        <v>39.07</v>
      </c>
    </row>
    <row r="57" spans="2:8" ht="15" customHeight="1" x14ac:dyDescent="0.2">
      <c r="B57" s="159" t="s">
        <v>86</v>
      </c>
      <c r="C57" s="321">
        <f>$O$12</f>
        <v>3.621</v>
      </c>
      <c r="D57" s="321">
        <f>$P$12</f>
        <v>1.5569999999999999</v>
      </c>
      <c r="E57" s="696">
        <f>$Q$12</f>
        <v>57.24</v>
      </c>
      <c r="F57" s="321">
        <f>$R$12</f>
        <v>4.306</v>
      </c>
      <c r="G57" s="321">
        <f>$S$12</f>
        <v>1.0049999999999999</v>
      </c>
      <c r="H57" s="699">
        <f>$T$12</f>
        <v>55.33</v>
      </c>
    </row>
    <row r="58" spans="2:8" ht="15" customHeight="1" x14ac:dyDescent="0.2">
      <c r="B58" s="159" t="s">
        <v>87</v>
      </c>
      <c r="C58" s="321">
        <f>$O$13</f>
        <v>0.315</v>
      </c>
      <c r="D58" s="321">
        <f>$P$13</f>
        <v>29.821000000000002</v>
      </c>
      <c r="E58" s="696">
        <f>$Q$13</f>
        <v>31.56</v>
      </c>
      <c r="F58" s="321">
        <f>$R$13</f>
        <v>2.4729999999999999</v>
      </c>
      <c r="G58" s="321">
        <f>$S$13</f>
        <v>49.581000000000003</v>
      </c>
      <c r="H58" s="699">
        <f>$T$13</f>
        <v>31.62</v>
      </c>
    </row>
    <row r="59" spans="2:8" ht="15" customHeight="1" x14ac:dyDescent="0.2">
      <c r="B59" s="159" t="s">
        <v>88</v>
      </c>
      <c r="C59" s="321">
        <f>$O$14</f>
        <v>0.245</v>
      </c>
      <c r="D59" s="321">
        <f>$P$14</f>
        <v>33.081000000000003</v>
      </c>
      <c r="E59" s="696">
        <f>$Q$14</f>
        <v>38.72</v>
      </c>
      <c r="F59" s="321">
        <f>$R$14</f>
        <v>2.4140000000000001</v>
      </c>
      <c r="G59" s="321">
        <f>$S$14</f>
        <v>10.673999999999999</v>
      </c>
      <c r="H59" s="699">
        <f>$T$14</f>
        <v>22.71</v>
      </c>
    </row>
    <row r="60" spans="2:8" ht="15" customHeight="1" x14ac:dyDescent="0.2">
      <c r="B60" s="159" t="s">
        <v>89</v>
      </c>
      <c r="C60" s="321">
        <f>$O$15</f>
        <v>0.22900000000000001</v>
      </c>
      <c r="D60" s="321">
        <f>$P$15</f>
        <v>5.9180000000000001</v>
      </c>
      <c r="E60" s="696">
        <f>$Q$15</f>
        <v>30.87</v>
      </c>
      <c r="F60" s="321">
        <f>$R$15</f>
        <v>1.2170000000000001</v>
      </c>
      <c r="G60" s="321">
        <f>$S$15</f>
        <v>6.0410000000000004</v>
      </c>
      <c r="H60" s="699">
        <f>$T$15</f>
        <v>25.88</v>
      </c>
    </row>
    <row r="61" spans="2:8" ht="15" customHeight="1" x14ac:dyDescent="0.2">
      <c r="B61" s="159" t="s">
        <v>90</v>
      </c>
      <c r="C61" s="321">
        <f>$O$16</f>
        <v>0</v>
      </c>
      <c r="D61" s="321">
        <f>$P$16</f>
        <v>0</v>
      </c>
      <c r="E61" s="696">
        <f>$Q$16</f>
        <v>0</v>
      </c>
      <c r="F61" s="321">
        <f>$R$16</f>
        <v>3.0000000000000001E-3</v>
      </c>
      <c r="G61" s="321">
        <f>$S$16</f>
        <v>1.7000000000000001E-2</v>
      </c>
      <c r="H61" s="699">
        <f>$T$16</f>
        <v>44.99</v>
      </c>
    </row>
    <row r="62" spans="2:8" ht="15" customHeight="1" x14ac:dyDescent="0.2">
      <c r="B62" s="161" t="s">
        <v>91</v>
      </c>
      <c r="C62" s="322">
        <f>$O$17</f>
        <v>0.755</v>
      </c>
      <c r="D62" s="322">
        <f>$P$17</f>
        <v>22.69</v>
      </c>
      <c r="E62" s="697">
        <f>$Q$17</f>
        <v>30.01</v>
      </c>
      <c r="F62" s="322">
        <f>$R$17</f>
        <v>4.1849999999999996</v>
      </c>
      <c r="G62" s="322">
        <f>$S$17</f>
        <v>44.091999999999999</v>
      </c>
      <c r="H62" s="700">
        <f>$T$17</f>
        <v>67.39</v>
      </c>
    </row>
    <row r="65" spans="2:8" ht="15" customHeight="1" x14ac:dyDescent="0.2">
      <c r="B65" s="856" t="s">
        <v>77</v>
      </c>
      <c r="C65" s="858" t="s">
        <v>332</v>
      </c>
      <c r="D65" s="858"/>
      <c r="E65" s="858"/>
      <c r="F65" s="858" t="s">
        <v>333</v>
      </c>
      <c r="G65" s="858"/>
      <c r="H65" s="787"/>
    </row>
    <row r="66" spans="2:8" ht="15" customHeight="1" x14ac:dyDescent="0.2">
      <c r="B66" s="878"/>
      <c r="C66" s="317" t="s">
        <v>78</v>
      </c>
      <c r="D66" s="860" t="s">
        <v>79</v>
      </c>
      <c r="E66" s="860"/>
      <c r="F66" s="317" t="s">
        <v>78</v>
      </c>
      <c r="G66" s="860" t="s">
        <v>79</v>
      </c>
      <c r="H66" s="790"/>
    </row>
    <row r="67" spans="2:8" ht="30" customHeight="1" x14ac:dyDescent="0.2">
      <c r="B67" s="878"/>
      <c r="C67" s="859" t="s">
        <v>325</v>
      </c>
      <c r="D67" s="859"/>
      <c r="E67" s="130" t="s">
        <v>82</v>
      </c>
      <c r="F67" s="859" t="s">
        <v>325</v>
      </c>
      <c r="G67" s="859"/>
      <c r="H67" s="131" t="s">
        <v>82</v>
      </c>
    </row>
    <row r="68" spans="2:8" ht="15" customHeight="1" x14ac:dyDescent="0.2">
      <c r="B68" s="143" t="str">
        <f>Index!$B$4</f>
        <v>Thames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0">
        <f>$U$9</f>
        <v>9.0670000000000002</v>
      </c>
      <c r="D69" s="320">
        <f>$V$9</f>
        <v>146.887</v>
      </c>
      <c r="E69" s="695">
        <f>$W$9</f>
        <v>21.18</v>
      </c>
      <c r="F69" s="320">
        <f>$X$9</f>
        <v>6.3719999999999999</v>
      </c>
      <c r="G69" s="320">
        <f>$Y$9</f>
        <v>122.51900000000001</v>
      </c>
      <c r="H69" s="698">
        <f>$Z$9</f>
        <v>25.35</v>
      </c>
    </row>
    <row r="70" spans="2:8" ht="15" customHeight="1" x14ac:dyDescent="0.2">
      <c r="B70" s="159" t="s">
        <v>84</v>
      </c>
      <c r="C70" s="321">
        <f>$U$10</f>
        <v>0.52700000000000002</v>
      </c>
      <c r="D70" s="321">
        <f>$V$10</f>
        <v>8.2449999999999992</v>
      </c>
      <c r="E70" s="696">
        <f>$W$10</f>
        <v>40.79</v>
      </c>
      <c r="F70" s="321">
        <f>$X$10</f>
        <v>0.55200000000000005</v>
      </c>
      <c r="G70" s="321">
        <f>$Y$10</f>
        <v>4.6580000000000004</v>
      </c>
      <c r="H70" s="699">
        <f>$Z$10</f>
        <v>22.42</v>
      </c>
    </row>
    <row r="71" spans="2:8" ht="15" customHeight="1" x14ac:dyDescent="0.2">
      <c r="B71" s="159" t="s">
        <v>85</v>
      </c>
      <c r="C71" s="321">
        <f>$U$11</f>
        <v>1.7470000000000001</v>
      </c>
      <c r="D71" s="321">
        <f>$V$11</f>
        <v>50.45</v>
      </c>
      <c r="E71" s="696">
        <f>$W$11</f>
        <v>37.78</v>
      </c>
      <c r="F71" s="321">
        <f>$X$11</f>
        <v>1.1970000000000001</v>
      </c>
      <c r="G71" s="321">
        <f>$Y$11</f>
        <v>48.167000000000002</v>
      </c>
      <c r="H71" s="699">
        <f>$Z$11</f>
        <v>51.5</v>
      </c>
    </row>
    <row r="72" spans="2:8" ht="15" customHeight="1" x14ac:dyDescent="0.2">
      <c r="B72" s="159" t="s">
        <v>86</v>
      </c>
      <c r="C72" s="321">
        <f>$U$12</f>
        <v>3.726</v>
      </c>
      <c r="D72" s="321">
        <f>$V$12</f>
        <v>0.997</v>
      </c>
      <c r="E72" s="696">
        <f>$W$12</f>
        <v>49.45</v>
      </c>
      <c r="F72" s="321">
        <f>$X$12</f>
        <v>2.1520000000000001</v>
      </c>
      <c r="G72" s="321">
        <f>$Y$12</f>
        <v>1.2709999999999999</v>
      </c>
      <c r="H72" s="699">
        <f>$Z$12</f>
        <v>42.96</v>
      </c>
    </row>
    <row r="73" spans="2:8" ht="15" customHeight="1" x14ac:dyDescent="0.2">
      <c r="B73" s="159" t="s">
        <v>87</v>
      </c>
      <c r="C73" s="321">
        <f>$U$13</f>
        <v>0.45</v>
      </c>
      <c r="D73" s="321">
        <f>$V$13</f>
        <v>56.442</v>
      </c>
      <c r="E73" s="696">
        <f>$W$13</f>
        <v>44.25</v>
      </c>
      <c r="F73" s="321">
        <f>$X$13</f>
        <v>0.49099999999999999</v>
      </c>
      <c r="G73" s="321">
        <f>$Y$13</f>
        <v>25.317</v>
      </c>
      <c r="H73" s="699">
        <f>$Z$13</f>
        <v>42.05</v>
      </c>
    </row>
    <row r="74" spans="2:8" ht="15" customHeight="1" x14ac:dyDescent="0.2">
      <c r="B74" s="159" t="s">
        <v>88</v>
      </c>
      <c r="C74" s="321">
        <f>$U$14</f>
        <v>0.46800000000000003</v>
      </c>
      <c r="D74" s="321">
        <f>$V$14</f>
        <v>8.7279999999999998</v>
      </c>
      <c r="E74" s="696">
        <f>$W$14</f>
        <v>26.66</v>
      </c>
      <c r="F74" s="321">
        <f>$X$14</f>
        <v>0.48</v>
      </c>
      <c r="G74" s="321">
        <f>$Y$14</f>
        <v>9.6539999999999999</v>
      </c>
      <c r="H74" s="699">
        <f>$Z$14</f>
        <v>38.880000000000003</v>
      </c>
    </row>
    <row r="75" spans="2:8" ht="15" customHeight="1" x14ac:dyDescent="0.2">
      <c r="B75" s="159" t="s">
        <v>89</v>
      </c>
      <c r="C75" s="321">
        <f>$U$15</f>
        <v>0.30399999999999999</v>
      </c>
      <c r="D75" s="321">
        <f>$V$15</f>
        <v>7.444</v>
      </c>
      <c r="E75" s="696">
        <f>$W$15</f>
        <v>21.27</v>
      </c>
      <c r="F75" s="321">
        <f>$X$15</f>
        <v>0.44</v>
      </c>
      <c r="G75" s="321">
        <f>$Y$15</f>
        <v>14.209</v>
      </c>
      <c r="H75" s="699">
        <f>$Z$15</f>
        <v>36.549999999999997</v>
      </c>
    </row>
    <row r="76" spans="2:8" ht="15" customHeight="1" x14ac:dyDescent="0.2">
      <c r="B76" s="159" t="s">
        <v>90</v>
      </c>
      <c r="C76" s="321">
        <f>$U$16</f>
        <v>4.0000000000000001E-3</v>
      </c>
      <c r="D76" s="321">
        <f>$V$16</f>
        <v>1.7000000000000001E-2</v>
      </c>
      <c r="E76" s="696">
        <f>$W$16</f>
        <v>44.99</v>
      </c>
      <c r="F76" s="321">
        <f>$X$16</f>
        <v>4.0000000000000001E-3</v>
      </c>
      <c r="G76" s="321">
        <f>$Y$16</f>
        <v>1.7000000000000001E-2</v>
      </c>
      <c r="H76" s="699">
        <f>$Z$16</f>
        <v>44.99</v>
      </c>
    </row>
    <row r="77" spans="2:8" ht="15" customHeight="1" x14ac:dyDescent="0.2">
      <c r="B77" s="161" t="s">
        <v>91</v>
      </c>
      <c r="C77" s="322">
        <f>$U$17</f>
        <v>1.84</v>
      </c>
      <c r="D77" s="322">
        <f>$V$17</f>
        <v>14.48</v>
      </c>
      <c r="E77" s="697">
        <f>$W$17</f>
        <v>26.33</v>
      </c>
      <c r="F77" s="322">
        <f>$X$17</f>
        <v>1.0549999999999999</v>
      </c>
      <c r="G77" s="322">
        <f>$Y$17</f>
        <v>19.129000000000001</v>
      </c>
      <c r="H77" s="700">
        <f>$Z$17</f>
        <v>45.07</v>
      </c>
    </row>
    <row r="80" spans="2:8" ht="15" customHeight="1" x14ac:dyDescent="0.2">
      <c r="B80" s="856" t="s">
        <v>77</v>
      </c>
      <c r="C80" s="858" t="s">
        <v>231</v>
      </c>
      <c r="D80" s="858"/>
      <c r="E80" s="858"/>
      <c r="F80" s="858" t="s">
        <v>232</v>
      </c>
      <c r="G80" s="858"/>
      <c r="H80" s="787"/>
    </row>
    <row r="81" spans="2:8" ht="15" customHeight="1" x14ac:dyDescent="0.2">
      <c r="B81" s="878"/>
      <c r="C81" s="317" t="s">
        <v>78</v>
      </c>
      <c r="D81" s="860" t="s">
        <v>79</v>
      </c>
      <c r="E81" s="860"/>
      <c r="F81" s="317" t="s">
        <v>78</v>
      </c>
      <c r="G81" s="860" t="s">
        <v>79</v>
      </c>
      <c r="H81" s="790"/>
    </row>
    <row r="82" spans="2:8" ht="30" customHeight="1" x14ac:dyDescent="0.2">
      <c r="B82" s="878"/>
      <c r="C82" s="859" t="s">
        <v>325</v>
      </c>
      <c r="D82" s="859"/>
      <c r="E82" s="130" t="s">
        <v>82</v>
      </c>
      <c r="F82" s="859" t="s">
        <v>325</v>
      </c>
      <c r="G82" s="859"/>
      <c r="H82" s="131" t="s">
        <v>82</v>
      </c>
    </row>
    <row r="83" spans="2:8" ht="15" customHeight="1" x14ac:dyDescent="0.2">
      <c r="B83" s="143" t="str">
        <f>Index!$B$4</f>
        <v>Thames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0">
        <f>$AA$9</f>
        <v>8.7929999999999993</v>
      </c>
      <c r="D84" s="320">
        <f>$AB$9</f>
        <v>104.664</v>
      </c>
      <c r="E84" s="695">
        <f>$AC$9</f>
        <v>18.86</v>
      </c>
      <c r="F84" s="320">
        <f>$AD$9</f>
        <v>40.031999999999996</v>
      </c>
      <c r="G84" s="320">
        <f>$AE$9</f>
        <v>92.727999999999994</v>
      </c>
      <c r="H84" s="698">
        <f>$AF$9</f>
        <v>9.23</v>
      </c>
    </row>
    <row r="85" spans="2:8" ht="15" customHeight="1" x14ac:dyDescent="0.2">
      <c r="B85" s="159" t="s">
        <v>84</v>
      </c>
      <c r="C85" s="321">
        <f>$AA$10</f>
        <v>0.56299999999999994</v>
      </c>
      <c r="D85" s="321">
        <f>$AB$10</f>
        <v>6.84</v>
      </c>
      <c r="E85" s="696">
        <f>$AC$10</f>
        <v>16.75</v>
      </c>
      <c r="F85" s="321">
        <f>$AD$10</f>
        <v>0.56799999999999995</v>
      </c>
      <c r="G85" s="321">
        <f>$AE$10</f>
        <v>8.0250000000000004</v>
      </c>
      <c r="H85" s="699">
        <f>$AF$10</f>
        <v>14.78</v>
      </c>
    </row>
    <row r="86" spans="2:8" ht="15" customHeight="1" x14ac:dyDescent="0.2">
      <c r="B86" s="159" t="s">
        <v>85</v>
      </c>
      <c r="C86" s="321">
        <f>$AA$11</f>
        <v>1.4390000000000001</v>
      </c>
      <c r="D86" s="321">
        <f>$AB$11</f>
        <v>49.207999999999998</v>
      </c>
      <c r="E86" s="696">
        <f>$AC$11</f>
        <v>38.47</v>
      </c>
      <c r="F86" s="321">
        <f>$AD$11</f>
        <v>4.5439999999999996</v>
      </c>
      <c r="G86" s="321">
        <f>$AE$11</f>
        <v>33.203000000000003</v>
      </c>
      <c r="H86" s="699">
        <f>$AF$11</f>
        <v>18.3</v>
      </c>
    </row>
    <row r="87" spans="2:8" ht="15" customHeight="1" x14ac:dyDescent="0.2">
      <c r="B87" s="159" t="s">
        <v>86</v>
      </c>
      <c r="C87" s="321">
        <f>$AA$12</f>
        <v>2.9820000000000002</v>
      </c>
      <c r="D87" s="321">
        <f>$AB$12</f>
        <v>0.94399999999999995</v>
      </c>
      <c r="E87" s="696">
        <f>$AC$12</f>
        <v>45.34</v>
      </c>
      <c r="F87" s="321">
        <f>$AD$12</f>
        <v>2.5590000000000002</v>
      </c>
      <c r="G87" s="321">
        <f>$AE$12</f>
        <v>0.81399999999999995</v>
      </c>
      <c r="H87" s="699">
        <f>$AF$12</f>
        <v>49.58</v>
      </c>
    </row>
    <row r="88" spans="2:8" ht="15" customHeight="1" x14ac:dyDescent="0.2">
      <c r="B88" s="159" t="s">
        <v>87</v>
      </c>
      <c r="C88" s="321">
        <f>$AA$13</f>
        <v>0.69399999999999995</v>
      </c>
      <c r="D88" s="321">
        <f>$AB$13</f>
        <v>13.124000000000001</v>
      </c>
      <c r="E88" s="696">
        <f>$AC$13</f>
        <v>23.69</v>
      </c>
      <c r="F88" s="321">
        <f>$AD$13</f>
        <v>16.265000000000001</v>
      </c>
      <c r="G88" s="321">
        <f>$AE$13</f>
        <v>13.279</v>
      </c>
      <c r="H88" s="699">
        <f>$AF$13</f>
        <v>23.76</v>
      </c>
    </row>
    <row r="89" spans="2:8" ht="15" customHeight="1" x14ac:dyDescent="0.2">
      <c r="B89" s="159" t="s">
        <v>88</v>
      </c>
      <c r="C89" s="321">
        <f>$AA$14</f>
        <v>0.79800000000000004</v>
      </c>
      <c r="D89" s="321">
        <f>$AB$14</f>
        <v>7.71</v>
      </c>
      <c r="E89" s="696">
        <f>$AC$14</f>
        <v>25.56</v>
      </c>
      <c r="F89" s="321">
        <f>$AD$14</f>
        <v>1.55</v>
      </c>
      <c r="G89" s="321">
        <f>$AE$14</f>
        <v>10.019</v>
      </c>
      <c r="H89" s="699">
        <f>$AF$14</f>
        <v>23.89</v>
      </c>
    </row>
    <row r="90" spans="2:8" ht="15" customHeight="1" x14ac:dyDescent="0.2">
      <c r="B90" s="159" t="s">
        <v>89</v>
      </c>
      <c r="C90" s="321">
        <f>$AA$15</f>
        <v>0.54900000000000004</v>
      </c>
      <c r="D90" s="321">
        <f>$AB$15</f>
        <v>9.4879999999999995</v>
      </c>
      <c r="E90" s="696">
        <f>$AC$15</f>
        <v>18.489999999999998</v>
      </c>
      <c r="F90" s="321">
        <f>$AD$15</f>
        <v>7.452</v>
      </c>
      <c r="G90" s="321">
        <f>$AE$15</f>
        <v>10.73</v>
      </c>
      <c r="H90" s="699">
        <f>$AF$15</f>
        <v>16.57</v>
      </c>
    </row>
    <row r="91" spans="2:8" ht="15" customHeight="1" x14ac:dyDescent="0.2">
      <c r="B91" s="159" t="s">
        <v>90</v>
      </c>
      <c r="C91" s="321">
        <f>$AA$16</f>
        <v>4.0000000000000001E-3</v>
      </c>
      <c r="D91" s="321">
        <f>$AB$16</f>
        <v>1.7000000000000001E-2</v>
      </c>
      <c r="E91" s="696">
        <f>$AC$16</f>
        <v>44.99</v>
      </c>
      <c r="F91" s="321">
        <f>$AD$16</f>
        <v>5.0000000000000001E-3</v>
      </c>
      <c r="G91" s="321">
        <f>$AE$16</f>
        <v>1.7000000000000001E-2</v>
      </c>
      <c r="H91" s="699">
        <f>$AF$16</f>
        <v>44.99</v>
      </c>
    </row>
    <row r="92" spans="2:8" ht="15" customHeight="1" x14ac:dyDescent="0.2">
      <c r="B92" s="161" t="s">
        <v>91</v>
      </c>
      <c r="C92" s="322">
        <f>$AA$17</f>
        <v>1.762</v>
      </c>
      <c r="D92" s="322">
        <f>$AB$17</f>
        <v>17.297000000000001</v>
      </c>
      <c r="E92" s="697">
        <f>$AC$17</f>
        <v>26.1</v>
      </c>
      <c r="F92" s="322">
        <f>$AD$17</f>
        <v>7.0890000000000004</v>
      </c>
      <c r="G92" s="322">
        <f>$AE$17</f>
        <v>16.597000000000001</v>
      </c>
      <c r="H92" s="700">
        <f>$AF$17</f>
        <v>15.93</v>
      </c>
    </row>
    <row r="95" spans="2:8" ht="15" customHeight="1" x14ac:dyDescent="0.2">
      <c r="B95" s="856" t="s">
        <v>77</v>
      </c>
      <c r="C95" s="858" t="s">
        <v>233</v>
      </c>
      <c r="D95" s="858"/>
      <c r="E95" s="787"/>
    </row>
    <row r="96" spans="2:8" ht="15" customHeight="1" x14ac:dyDescent="0.2">
      <c r="B96" s="878"/>
      <c r="C96" s="317" t="s">
        <v>78</v>
      </c>
      <c r="D96" s="860" t="s">
        <v>79</v>
      </c>
      <c r="E96" s="790"/>
    </row>
    <row r="97" spans="2:5" ht="30" customHeight="1" x14ac:dyDescent="0.2">
      <c r="B97" s="878"/>
      <c r="C97" s="859" t="s">
        <v>325</v>
      </c>
      <c r="D97" s="859"/>
      <c r="E97" s="131" t="s">
        <v>82</v>
      </c>
    </row>
    <row r="98" spans="2:5" ht="15" customHeight="1" x14ac:dyDescent="0.2">
      <c r="B98" s="143" t="str">
        <f>Index!$B$4</f>
        <v>Thames</v>
      </c>
      <c r="C98" s="134"/>
      <c r="D98" s="134"/>
      <c r="E98" s="135"/>
    </row>
    <row r="99" spans="2:5" ht="15" customHeight="1" x14ac:dyDescent="0.2">
      <c r="B99" s="132" t="s">
        <v>92</v>
      </c>
      <c r="C99" s="320">
        <f>$AG$9</f>
        <v>9.5969999999999995</v>
      </c>
      <c r="D99" s="320">
        <f>$AH$9</f>
        <v>105.907</v>
      </c>
      <c r="E99" s="698">
        <f>$AI$9</f>
        <v>15.1</v>
      </c>
    </row>
    <row r="100" spans="2:5" ht="15" customHeight="1" x14ac:dyDescent="0.2">
      <c r="B100" s="159" t="s">
        <v>84</v>
      </c>
      <c r="C100" s="321">
        <f>$AG$10</f>
        <v>0.504</v>
      </c>
      <c r="D100" s="321">
        <f>$AH$10</f>
        <v>8.4550000000000001</v>
      </c>
      <c r="E100" s="699">
        <f>$AI$10</f>
        <v>12.78</v>
      </c>
    </row>
    <row r="101" spans="2:5" ht="15" customHeight="1" x14ac:dyDescent="0.2">
      <c r="B101" s="159" t="s">
        <v>85</v>
      </c>
      <c r="C101" s="321">
        <f>$AG$11</f>
        <v>1.1919999999999999</v>
      </c>
      <c r="D101" s="321">
        <f>$AH$11</f>
        <v>34.340000000000003</v>
      </c>
      <c r="E101" s="699">
        <f>$AI$11</f>
        <v>22.25</v>
      </c>
    </row>
    <row r="102" spans="2:5" ht="15" customHeight="1" x14ac:dyDescent="0.2">
      <c r="B102" s="159" t="s">
        <v>86</v>
      </c>
      <c r="C102" s="321">
        <f>$AG$12</f>
        <v>2.34</v>
      </c>
      <c r="D102" s="321">
        <f>$AH$12</f>
        <v>0.314</v>
      </c>
      <c r="E102" s="699">
        <f>$AI$12</f>
        <v>35.909999999999997</v>
      </c>
    </row>
    <row r="103" spans="2:5" ht="15" customHeight="1" x14ac:dyDescent="0.2">
      <c r="B103" s="159" t="s">
        <v>87</v>
      </c>
      <c r="C103" s="321">
        <f>$AG$13</f>
        <v>0.98399999999999999</v>
      </c>
      <c r="D103" s="321">
        <f>$AH$13</f>
        <v>15.714</v>
      </c>
      <c r="E103" s="699">
        <f>$AI$13</f>
        <v>27.11</v>
      </c>
    </row>
    <row r="104" spans="2:5" ht="15" customHeight="1" x14ac:dyDescent="0.2">
      <c r="B104" s="159" t="s">
        <v>88</v>
      </c>
      <c r="C104" s="321">
        <f>$AG$14</f>
        <v>0.27900000000000003</v>
      </c>
      <c r="D104" s="321">
        <f>$AH$14</f>
        <v>4.6020000000000003</v>
      </c>
      <c r="E104" s="699">
        <f>$AI$14</f>
        <v>17.02</v>
      </c>
    </row>
    <row r="105" spans="2:5" ht="15" customHeight="1" x14ac:dyDescent="0.2">
      <c r="B105" s="159" t="s">
        <v>89</v>
      </c>
      <c r="C105" s="321">
        <f>$AG$15</f>
        <v>2.7029999999999998</v>
      </c>
      <c r="D105" s="321">
        <f>$AH$15</f>
        <v>22.798999999999999</v>
      </c>
      <c r="E105" s="699">
        <f>$AI$15</f>
        <v>48.7</v>
      </c>
    </row>
    <row r="106" spans="2:5" ht="15" customHeight="1" x14ac:dyDescent="0.2">
      <c r="B106" s="159" t="s">
        <v>90</v>
      </c>
      <c r="C106" s="321">
        <f>$AG$16</f>
        <v>5.0000000000000001E-3</v>
      </c>
      <c r="D106" s="321">
        <f>$AH$16</f>
        <v>1.7000000000000001E-2</v>
      </c>
      <c r="E106" s="699">
        <f>$AI$16</f>
        <v>44.99</v>
      </c>
    </row>
    <row r="107" spans="2:5" ht="15" customHeight="1" x14ac:dyDescent="0.2">
      <c r="B107" s="161" t="s">
        <v>91</v>
      </c>
      <c r="C107" s="322">
        <f>$AG$17</f>
        <v>1.59</v>
      </c>
      <c r="D107" s="322">
        <f>$AH$17</f>
        <v>19.634</v>
      </c>
      <c r="E107" s="700">
        <f>$AI$17</f>
        <v>14.9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3" t="str">
        <f>Index!$B$4</f>
        <v>Thames</v>
      </c>
      <c r="C5" s="884"/>
      <c r="D5" s="887" t="s">
        <v>213</v>
      </c>
      <c r="E5" s="887"/>
      <c r="F5" s="887"/>
      <c r="G5" s="887"/>
      <c r="H5" s="887"/>
      <c r="I5" s="887"/>
      <c r="J5" s="887"/>
      <c r="K5" s="887"/>
      <c r="L5" s="888"/>
    </row>
    <row r="6" spans="2:12" ht="15" customHeight="1" x14ac:dyDescent="0.2">
      <c r="B6" s="885"/>
      <c r="C6" s="886"/>
      <c r="D6" s="163" t="s">
        <v>214</v>
      </c>
      <c r="E6" s="164" t="s">
        <v>215</v>
      </c>
      <c r="F6" s="164" t="s">
        <v>216</v>
      </c>
      <c r="G6" s="164" t="s">
        <v>217</v>
      </c>
      <c r="H6" s="164" t="s">
        <v>218</v>
      </c>
      <c r="I6" s="164" t="s">
        <v>219</v>
      </c>
      <c r="J6" s="164" t="s">
        <v>220</v>
      </c>
      <c r="K6" s="164" t="s">
        <v>221</v>
      </c>
      <c r="L6" s="165" t="s">
        <v>80</v>
      </c>
    </row>
    <row r="7" spans="2:12" ht="15" customHeight="1" x14ac:dyDescent="0.2">
      <c r="B7" s="881" t="s">
        <v>331</v>
      </c>
      <c r="C7" s="165" t="s">
        <v>223</v>
      </c>
      <c r="D7" s="309">
        <v>3.7914691943127963</v>
      </c>
      <c r="E7" s="309">
        <v>10.697674418604651</v>
      </c>
      <c r="F7" s="309">
        <v>12.121212121212121</v>
      </c>
      <c r="G7" s="309">
        <v>18.100358422939067</v>
      </c>
      <c r="H7" s="309">
        <v>17.870905587668592</v>
      </c>
      <c r="I7" s="309">
        <v>14.018691588785046</v>
      </c>
      <c r="J7" s="309">
        <v>15.081206496519723</v>
      </c>
      <c r="K7" s="309">
        <v>46.428571428571431</v>
      </c>
      <c r="L7" s="310">
        <v>14.920127795527158</v>
      </c>
    </row>
    <row r="8" spans="2:12" ht="15" customHeight="1" x14ac:dyDescent="0.2">
      <c r="B8" s="889"/>
      <c r="C8" s="165" t="s">
        <v>224</v>
      </c>
      <c r="D8" s="309">
        <v>25.983618199895837</v>
      </c>
      <c r="E8" s="309">
        <v>25.120256547300908</v>
      </c>
      <c r="F8" s="309">
        <v>22.626979319892708</v>
      </c>
      <c r="G8" s="309">
        <v>16.65483641995225</v>
      </c>
      <c r="H8" s="309">
        <v>9.2288801571709236</v>
      </c>
      <c r="I8" s="309">
        <v>4.6461237160655875</v>
      </c>
      <c r="J8" s="309">
        <v>2.4984888172476327</v>
      </c>
      <c r="K8" s="309">
        <v>0.95160728791922944</v>
      </c>
      <c r="L8" s="310">
        <v>10.723751805470764</v>
      </c>
    </row>
    <row r="9" spans="2:12" ht="15" customHeight="1" x14ac:dyDescent="0.2">
      <c r="B9" s="881" t="s">
        <v>222</v>
      </c>
      <c r="C9" s="165" t="s">
        <v>223</v>
      </c>
      <c r="D9" s="309">
        <v>8.5607940446650126</v>
      </c>
      <c r="E9" s="309">
        <v>9.3567251461988299</v>
      </c>
      <c r="F9" s="309">
        <v>10.327455919395465</v>
      </c>
      <c r="G9" s="309">
        <v>12.465753424657535</v>
      </c>
      <c r="H9" s="309">
        <v>10.944026733500417</v>
      </c>
      <c r="I9" s="309">
        <v>8.9085072231139648</v>
      </c>
      <c r="J9" s="309">
        <v>7.0977917981072558</v>
      </c>
      <c r="K9" s="309">
        <v>5.0691244239631335</v>
      </c>
      <c r="L9" s="310">
        <v>10.058697972251867</v>
      </c>
    </row>
    <row r="10" spans="2:12" ht="15" customHeight="1" x14ac:dyDescent="0.2">
      <c r="B10" s="889"/>
      <c r="C10" s="165" t="s">
        <v>224</v>
      </c>
      <c r="D10" s="309">
        <v>25.424618007738214</v>
      </c>
      <c r="E10" s="309">
        <v>23.812334021835348</v>
      </c>
      <c r="F10" s="309">
        <v>24.369649349126306</v>
      </c>
      <c r="G10" s="309">
        <v>21.085820173133833</v>
      </c>
      <c r="H10" s="309">
        <v>13.600321027287318</v>
      </c>
      <c r="I10" s="309">
        <v>10.052818425837735</v>
      </c>
      <c r="J10" s="309">
        <v>7.3200346921075452</v>
      </c>
      <c r="K10" s="309">
        <v>9.1118995325787022</v>
      </c>
      <c r="L10" s="310">
        <v>15.114412387839627</v>
      </c>
    </row>
    <row r="11" spans="2:12" ht="15" customHeight="1" x14ac:dyDescent="0.2">
      <c r="B11" s="881" t="s">
        <v>225</v>
      </c>
      <c r="C11" s="165" t="s">
        <v>223</v>
      </c>
      <c r="D11" s="309">
        <v>4.7865459249676583</v>
      </c>
      <c r="E11" s="309">
        <v>4.9535603715170282</v>
      </c>
      <c r="F11" s="309">
        <v>4.032258064516129</v>
      </c>
      <c r="G11" s="309">
        <v>5.5670103092783512</v>
      </c>
      <c r="H11" s="309">
        <v>7.3752711496746199</v>
      </c>
      <c r="I11" s="309">
        <v>6.9105691056910574</v>
      </c>
      <c r="J11" s="309">
        <v>6.0509554140127388</v>
      </c>
      <c r="K11" s="309">
        <v>14.403292181069959</v>
      </c>
      <c r="L11" s="310">
        <v>6.5083913221449032</v>
      </c>
    </row>
    <row r="12" spans="2:12" ht="15" customHeight="1" x14ac:dyDescent="0.2">
      <c r="B12" s="889"/>
      <c r="C12" s="165" t="s">
        <v>224</v>
      </c>
      <c r="D12" s="309">
        <v>23.835139025683763</v>
      </c>
      <c r="E12" s="309">
        <v>26.747720364741639</v>
      </c>
      <c r="F12" s="309">
        <v>26.610084872690965</v>
      </c>
      <c r="G12" s="309">
        <v>25.26428910604054</v>
      </c>
      <c r="H12" s="309">
        <v>23.167269151396795</v>
      </c>
      <c r="I12" s="309">
        <v>24.83651815475433</v>
      </c>
      <c r="J12" s="309">
        <v>26.39367328125758</v>
      </c>
      <c r="K12" s="309">
        <v>16.337799084021743</v>
      </c>
      <c r="L12" s="310">
        <v>23.678454165300465</v>
      </c>
    </row>
    <row r="13" spans="2:12" ht="15" customHeight="1" x14ac:dyDescent="0.2">
      <c r="B13" s="881" t="s">
        <v>226</v>
      </c>
      <c r="C13" s="165" t="s">
        <v>223</v>
      </c>
      <c r="D13" s="309">
        <v>4.0716612377850163</v>
      </c>
      <c r="E13" s="309">
        <v>3.5971223021582732</v>
      </c>
      <c r="F13" s="309">
        <v>3.2448377581120944</v>
      </c>
      <c r="G13" s="309">
        <v>2.5792188651436994</v>
      </c>
      <c r="H13" s="309">
        <v>1.9111860595840362</v>
      </c>
      <c r="I13" s="309">
        <v>2.2847100175746924</v>
      </c>
      <c r="J13" s="309">
        <v>2.6315789473684208</v>
      </c>
      <c r="K13" s="309">
        <v>3.125</v>
      </c>
      <c r="L13" s="310">
        <v>2.5852163921869016</v>
      </c>
    </row>
    <row r="14" spans="2:12" ht="15" customHeight="1" x14ac:dyDescent="0.2">
      <c r="B14" s="889"/>
      <c r="C14" s="165" t="s">
        <v>224</v>
      </c>
      <c r="D14" s="309">
        <v>22.166980970341164</v>
      </c>
      <c r="E14" s="309">
        <v>20.928165007112376</v>
      </c>
      <c r="F14" s="309">
        <v>23.963657013060761</v>
      </c>
      <c r="G14" s="309">
        <v>22.868129947311907</v>
      </c>
      <c r="H14" s="309">
        <v>25.186440677966104</v>
      </c>
      <c r="I14" s="309">
        <v>25.000755995040674</v>
      </c>
      <c r="J14" s="309">
        <v>24.932006020437804</v>
      </c>
      <c r="K14" s="309">
        <v>20.147677317449141</v>
      </c>
      <c r="L14" s="310">
        <v>23.781367130922721</v>
      </c>
    </row>
    <row r="15" spans="2:12" ht="15" customHeight="1" x14ac:dyDescent="0.2">
      <c r="B15" s="881" t="s">
        <v>227</v>
      </c>
      <c r="C15" s="165" t="s">
        <v>223</v>
      </c>
      <c r="D15" s="309">
        <v>26.754385964912281</v>
      </c>
      <c r="E15" s="309">
        <v>16.5</v>
      </c>
      <c r="F15" s="309">
        <v>9.9787685774946926</v>
      </c>
      <c r="G15" s="309">
        <v>6.5741857659831124</v>
      </c>
      <c r="H15" s="309">
        <v>6.1951754385964914</v>
      </c>
      <c r="I15" s="309">
        <v>4.983922829581994</v>
      </c>
      <c r="J15" s="309">
        <v>5.6277056277056277</v>
      </c>
      <c r="K15" s="309">
        <v>13.333333333333334</v>
      </c>
      <c r="L15" s="310">
        <v>10.82782982644755</v>
      </c>
    </row>
    <row r="16" spans="2:12" ht="15" customHeight="1" x14ac:dyDescent="0.2">
      <c r="B16" s="889"/>
      <c r="C16" s="165" t="s">
        <v>224</v>
      </c>
      <c r="D16" s="309">
        <v>21.958987105794627</v>
      </c>
      <c r="E16" s="309">
        <v>19.627217606108243</v>
      </c>
      <c r="F16" s="309">
        <v>16.299559471365637</v>
      </c>
      <c r="G16" s="309">
        <v>15.0767259525916</v>
      </c>
      <c r="H16" s="309">
        <v>14.62619463907768</v>
      </c>
      <c r="I16" s="309">
        <v>13.746458276208756</v>
      </c>
      <c r="J16" s="309">
        <v>13.868242463413507</v>
      </c>
      <c r="K16" s="309">
        <v>10.261569416498995</v>
      </c>
      <c r="L16" s="310">
        <v>14.455669075724369</v>
      </c>
    </row>
    <row r="17" spans="2:12" ht="15" customHeight="1" x14ac:dyDescent="0.2">
      <c r="B17" s="881" t="s">
        <v>228</v>
      </c>
      <c r="C17" s="165" t="s">
        <v>223</v>
      </c>
      <c r="D17" s="309">
        <v>31.69291338582677</v>
      </c>
      <c r="E17" s="309">
        <v>26.490066225165563</v>
      </c>
      <c r="F17" s="309">
        <v>18.730650154798763</v>
      </c>
      <c r="G17" s="309">
        <v>11.551401869158878</v>
      </c>
      <c r="H17" s="309">
        <v>12.366926898509581</v>
      </c>
      <c r="I17" s="309">
        <v>13.310676862078733</v>
      </c>
      <c r="J17" s="309">
        <v>13.510798593671522</v>
      </c>
      <c r="K17" s="309">
        <v>17.984768599882837</v>
      </c>
      <c r="L17" s="310">
        <v>15.815757318174573</v>
      </c>
    </row>
    <row r="18" spans="2:12" ht="15" customHeight="1" x14ac:dyDescent="0.2">
      <c r="B18" s="882"/>
      <c r="C18" s="166" t="s">
        <v>224</v>
      </c>
      <c r="D18" s="312">
        <v>26.787552911566181</v>
      </c>
      <c r="E18" s="312">
        <v>27.444794952681388</v>
      </c>
      <c r="F18" s="312">
        <v>28.452041785375119</v>
      </c>
      <c r="G18" s="312">
        <v>23.596116504854368</v>
      </c>
      <c r="H18" s="312">
        <v>25.629420518878781</v>
      </c>
      <c r="I18" s="312">
        <v>29.017994070135977</v>
      </c>
      <c r="J18" s="312">
        <v>30.508384349214801</v>
      </c>
      <c r="K18" s="312">
        <v>30.585988541561964</v>
      </c>
      <c r="L18" s="313">
        <v>27.231728819087024</v>
      </c>
    </row>
    <row r="19" spans="2:12" ht="15" customHeight="1" x14ac:dyDescent="0.2">
      <c r="B19" s="881" t="s">
        <v>332</v>
      </c>
      <c r="C19" s="165" t="s">
        <v>223</v>
      </c>
      <c r="D19" s="309">
        <v>27.708095781071833</v>
      </c>
      <c r="E19" s="309">
        <v>26.21359223300971</v>
      </c>
      <c r="F19" s="309">
        <v>23.982869379014989</v>
      </c>
      <c r="G19" s="309">
        <v>10.718954248366012</v>
      </c>
      <c r="H19" s="309">
        <v>2.2295623451692816</v>
      </c>
      <c r="I19" s="309">
        <v>1.3417521704814523</v>
      </c>
      <c r="J19" s="309">
        <v>0.94488188976377951</v>
      </c>
      <c r="K19" s="309">
        <v>1.0504201680672269</v>
      </c>
      <c r="L19" s="310">
        <v>10.775339141943311</v>
      </c>
    </row>
    <row r="20" spans="2:12" ht="15" customHeight="1" x14ac:dyDescent="0.2">
      <c r="B20" s="889"/>
      <c r="C20" s="165" t="s">
        <v>224</v>
      </c>
      <c r="D20" s="309">
        <v>19.832922349152028</v>
      </c>
      <c r="E20" s="309">
        <v>29.640468227424748</v>
      </c>
      <c r="F20" s="309">
        <v>30.034924330616995</v>
      </c>
      <c r="G20" s="309">
        <v>35.712629015423872</v>
      </c>
      <c r="H20" s="309">
        <v>48.036070625678853</v>
      </c>
      <c r="I20" s="309">
        <v>55.668637282047442</v>
      </c>
      <c r="J20" s="309">
        <v>58.196120258649422</v>
      </c>
      <c r="K20" s="309">
        <v>47.765045937854858</v>
      </c>
      <c r="L20" s="310">
        <v>44.038614717435856</v>
      </c>
    </row>
    <row r="21" spans="2:12" ht="15" customHeight="1" x14ac:dyDescent="0.2">
      <c r="B21" s="881" t="s">
        <v>333</v>
      </c>
      <c r="C21" s="165" t="s">
        <v>223</v>
      </c>
      <c r="D21" s="309">
        <v>19.74373907979033</v>
      </c>
      <c r="E21" s="309">
        <v>24.329501915708811</v>
      </c>
      <c r="F21" s="309">
        <v>27.27272727272727</v>
      </c>
      <c r="G21" s="309">
        <v>23.749066467513067</v>
      </c>
      <c r="H21" s="309">
        <v>7.3033707865168536</v>
      </c>
      <c r="I21" s="309">
        <v>3.0425963488843815</v>
      </c>
      <c r="J21" s="309">
        <v>3.2921810699588478</v>
      </c>
      <c r="K21" s="309">
        <v>2.8391167192429023</v>
      </c>
      <c r="L21" s="310">
        <v>16.368487131198993</v>
      </c>
    </row>
    <row r="22" spans="2:12" ht="15" customHeight="1" x14ac:dyDescent="0.2">
      <c r="B22" s="889"/>
      <c r="C22" s="165" t="s">
        <v>224</v>
      </c>
      <c r="D22" s="309">
        <v>20.116225369458128</v>
      </c>
      <c r="E22" s="309">
        <v>20.976796407185631</v>
      </c>
      <c r="F22" s="309">
        <v>23.26722953072845</v>
      </c>
      <c r="G22" s="309">
        <v>21.176885130373503</v>
      </c>
      <c r="H22" s="309">
        <v>22.094451970637348</v>
      </c>
      <c r="I22" s="309">
        <v>27.228020326758102</v>
      </c>
      <c r="J22" s="309">
        <v>34.538197139372436</v>
      </c>
      <c r="K22" s="309">
        <v>37.20651413727645</v>
      </c>
      <c r="L22" s="310">
        <v>24.465593091683736</v>
      </c>
    </row>
    <row r="23" spans="2:12" ht="15" customHeight="1" x14ac:dyDescent="0.2">
      <c r="B23" s="881" t="s">
        <v>231</v>
      </c>
      <c r="C23" s="165" t="s">
        <v>223</v>
      </c>
      <c r="D23" s="309">
        <v>15.556831228473019</v>
      </c>
      <c r="E23" s="309">
        <v>18.267419962335214</v>
      </c>
      <c r="F23" s="309">
        <v>20.284697508896798</v>
      </c>
      <c r="G23" s="309">
        <v>21.855785354946896</v>
      </c>
      <c r="H23" s="309">
        <v>11.565836298932384</v>
      </c>
      <c r="I23" s="309">
        <v>5.2894211576846306</v>
      </c>
      <c r="J23" s="309">
        <v>7.1588366890380311</v>
      </c>
      <c r="K23" s="309">
        <v>8.4745762711864394</v>
      </c>
      <c r="L23" s="310">
        <v>14.295462299556466</v>
      </c>
    </row>
    <row r="24" spans="2:12" ht="15" customHeight="1" x14ac:dyDescent="0.2">
      <c r="B24" s="889"/>
      <c r="C24" s="165" t="s">
        <v>224</v>
      </c>
      <c r="D24" s="309">
        <v>27.590859757707314</v>
      </c>
      <c r="E24" s="309">
        <v>24.632352941176471</v>
      </c>
      <c r="F24" s="309">
        <v>22.200039928129367</v>
      </c>
      <c r="G24" s="309">
        <v>19.28984782453383</v>
      </c>
      <c r="H24" s="309">
        <v>13.092281712526074</v>
      </c>
      <c r="I24" s="309">
        <v>9.2767551718520931</v>
      </c>
      <c r="J24" s="309">
        <v>9.4171106236289557</v>
      </c>
      <c r="K24" s="309">
        <v>13.151693667157586</v>
      </c>
      <c r="L24" s="310">
        <v>19.074371321562332</v>
      </c>
    </row>
    <row r="25" spans="2:12" ht="15" customHeight="1" x14ac:dyDescent="0.2">
      <c r="B25" s="881" t="s">
        <v>232</v>
      </c>
      <c r="C25" s="165" t="s">
        <v>223</v>
      </c>
      <c r="D25" s="309">
        <v>27.396593673965935</v>
      </c>
      <c r="E25" s="309">
        <v>31.566265060240962</v>
      </c>
      <c r="F25" s="309">
        <v>39.597315436241608</v>
      </c>
      <c r="G25" s="309">
        <v>43.447559709241951</v>
      </c>
      <c r="H25" s="309">
        <v>45.090697287402229</v>
      </c>
      <c r="I25" s="309">
        <v>42.838800046690793</v>
      </c>
      <c r="J25" s="309">
        <v>42.552779391826455</v>
      </c>
      <c r="K25" s="309">
        <v>40.014432617716039</v>
      </c>
      <c r="L25" s="310">
        <v>42.048860911270985</v>
      </c>
    </row>
    <row r="26" spans="2:12" ht="15" customHeight="1" x14ac:dyDescent="0.2">
      <c r="B26" s="889"/>
      <c r="C26" s="165" t="s">
        <v>224</v>
      </c>
      <c r="D26" s="309">
        <v>25.91362126245847</v>
      </c>
      <c r="E26" s="309">
        <v>28.67709815078236</v>
      </c>
      <c r="F26" s="309">
        <v>23.685109289617486</v>
      </c>
      <c r="G26" s="309">
        <v>18.358008075370122</v>
      </c>
      <c r="H26" s="309">
        <v>20.752521334367728</v>
      </c>
      <c r="I26" s="309">
        <v>16.460905349794238</v>
      </c>
      <c r="J26" s="309">
        <v>13.530326594090203</v>
      </c>
      <c r="K26" s="309">
        <v>22.512733446519526</v>
      </c>
      <c r="L26" s="310">
        <v>22.974721766888102</v>
      </c>
    </row>
    <row r="27" spans="2:12" ht="15" customHeight="1" x14ac:dyDescent="0.2">
      <c r="B27" s="881" t="s">
        <v>233</v>
      </c>
      <c r="C27" s="165" t="s">
        <v>223</v>
      </c>
      <c r="D27" s="309">
        <v>10.204081632653061</v>
      </c>
      <c r="E27" s="309">
        <v>12.910284463894966</v>
      </c>
      <c r="F27" s="309">
        <v>15.336134453781513</v>
      </c>
      <c r="G27" s="309">
        <v>19.206071220081729</v>
      </c>
      <c r="H27" s="309">
        <v>20.794025157232703</v>
      </c>
      <c r="I27" s="309">
        <v>14.109090909090909</v>
      </c>
      <c r="J27" s="309">
        <v>10.136986301369863</v>
      </c>
      <c r="K27" s="309">
        <v>9.6209912536443145</v>
      </c>
      <c r="L27" s="310">
        <v>15.504845264145045</v>
      </c>
    </row>
    <row r="28" spans="2:12" ht="15" customHeight="1" x14ac:dyDescent="0.2">
      <c r="B28" s="882"/>
      <c r="C28" s="166" t="s">
        <v>224</v>
      </c>
      <c r="D28" s="312">
        <v>25.738724727838257</v>
      </c>
      <c r="E28" s="312">
        <v>30.231186600613352</v>
      </c>
      <c r="F28" s="312">
        <v>27.056424201223656</v>
      </c>
      <c r="G28" s="312">
        <v>18.828364809323137</v>
      </c>
      <c r="H28" s="312">
        <v>17.459084065854015</v>
      </c>
      <c r="I28" s="312">
        <v>20.002736352442195</v>
      </c>
      <c r="J28" s="312">
        <v>23.177083333333336</v>
      </c>
      <c r="K28" s="312">
        <v>23.026706231454007</v>
      </c>
      <c r="L28" s="313">
        <v>22.820965564127015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760</v>
      </c>
    </row>
    <row r="5" spans="2:6" ht="15" customHeight="1" x14ac:dyDescent="0.2">
      <c r="B5" s="854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90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Thames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287.411</v>
      </c>
      <c r="D8" s="138">
        <f>'Section 10 chart data'!J20</f>
        <v>4860.1350000000002</v>
      </c>
      <c r="E8" s="691">
        <f>'Section 10 chart data'!K20</f>
        <v>7.14</v>
      </c>
      <c r="F8" s="139">
        <f>SUM(C8,D8)</f>
        <v>5147.5460000000003</v>
      </c>
    </row>
    <row r="9" spans="2:6" ht="15" customHeight="1" x14ac:dyDescent="0.2">
      <c r="B9" s="42" t="s">
        <v>222</v>
      </c>
      <c r="C9" s="137">
        <f>'Section 10 chart data'!D21</f>
        <v>311.30500000000001</v>
      </c>
      <c r="D9" s="138">
        <f>'Section 10 chart data'!J21</f>
        <v>4606.1180000000004</v>
      </c>
      <c r="E9" s="691">
        <f>'Section 10 chart data'!K21</f>
        <v>7.77</v>
      </c>
      <c r="F9" s="139">
        <f t="shared" ref="F9:F17" si="0">SUM(C9,D9)</f>
        <v>4917.4230000000007</v>
      </c>
    </row>
    <row r="10" spans="2:6" ht="15" customHeight="1" x14ac:dyDescent="0.2">
      <c r="B10" s="42" t="s">
        <v>225</v>
      </c>
      <c r="C10" s="137">
        <f>'Section 10 chart data'!D22</f>
        <v>328.52300000000002</v>
      </c>
      <c r="D10" s="138">
        <f>'Section 10 chart data'!J22</f>
        <v>4212.8339999999998</v>
      </c>
      <c r="E10" s="691">
        <f>'Section 10 chart data'!K22</f>
        <v>8.6999999999999993</v>
      </c>
      <c r="F10" s="139">
        <f t="shared" si="0"/>
        <v>4541.357</v>
      </c>
    </row>
    <row r="11" spans="2:6" ht="15" customHeight="1" x14ac:dyDescent="0.2">
      <c r="B11" s="42" t="s">
        <v>226</v>
      </c>
      <c r="C11" s="137">
        <f>'Section 10 chart data'!D23</f>
        <v>348.416</v>
      </c>
      <c r="D11" s="138">
        <f>'Section 10 chart data'!J23</f>
        <v>3521.6959999999999</v>
      </c>
      <c r="E11" s="691">
        <f>'Section 10 chart data'!K23</f>
        <v>9.98</v>
      </c>
      <c r="F11" s="139">
        <f t="shared" si="0"/>
        <v>3870.1120000000001</v>
      </c>
    </row>
    <row r="12" spans="2:6" ht="15" customHeight="1" x14ac:dyDescent="0.2">
      <c r="B12" s="42" t="s">
        <v>227</v>
      </c>
      <c r="C12" s="137">
        <f>'Section 10 chart data'!D24</f>
        <v>376.14600000000002</v>
      </c>
      <c r="D12" s="138">
        <f>'Section 10 chart data'!J24</f>
        <v>2676.01</v>
      </c>
      <c r="E12" s="691">
        <f>'Section 10 chart data'!K24</f>
        <v>12.1</v>
      </c>
      <c r="F12" s="139">
        <f t="shared" si="0"/>
        <v>3052.1560000000004</v>
      </c>
    </row>
    <row r="13" spans="2:6" ht="15" customHeight="1" x14ac:dyDescent="0.2">
      <c r="B13" s="42" t="s">
        <v>228</v>
      </c>
      <c r="C13" s="137">
        <f>'Section 10 chart data'!D25</f>
        <v>375.31599999999997</v>
      </c>
      <c r="D13" s="138">
        <f>'Section 10 chart data'!J25</f>
        <v>2198.4319999999998</v>
      </c>
      <c r="E13" s="691">
        <f>'Section 10 chart data'!K25</f>
        <v>12.38</v>
      </c>
      <c r="F13" s="139">
        <f t="shared" si="0"/>
        <v>2573.7479999999996</v>
      </c>
    </row>
    <row r="14" spans="2:6" ht="15" customHeight="1" x14ac:dyDescent="0.2">
      <c r="B14" s="42" t="s">
        <v>332</v>
      </c>
      <c r="C14" s="137">
        <f>'Section 10 chart data'!D26</f>
        <v>355.55700000000002</v>
      </c>
      <c r="D14" s="138">
        <f>'Section 10 chart data'!J26</f>
        <v>1957.6510000000001</v>
      </c>
      <c r="E14" s="691">
        <f>'Section 10 chart data'!K26</f>
        <v>12.65</v>
      </c>
      <c r="F14" s="139">
        <f t="shared" si="0"/>
        <v>2313.2080000000001</v>
      </c>
    </row>
    <row r="15" spans="2:6" ht="15" customHeight="1" x14ac:dyDescent="0.2">
      <c r="B15" s="42" t="s">
        <v>333</v>
      </c>
      <c r="C15" s="137">
        <f>'Section 10 chart data'!D27</f>
        <v>371.98399999999998</v>
      </c>
      <c r="D15" s="138">
        <f>'Section 10 chart data'!J27</f>
        <v>1819.1189999999999</v>
      </c>
      <c r="E15" s="691">
        <f>'Section 10 chart data'!K27</f>
        <v>11</v>
      </c>
      <c r="F15" s="139">
        <f t="shared" si="0"/>
        <v>2191.1030000000001</v>
      </c>
    </row>
    <row r="16" spans="2:6" ht="15" customHeight="1" x14ac:dyDescent="0.2">
      <c r="B16" s="42" t="s">
        <v>231</v>
      </c>
      <c r="C16" s="137">
        <f>'Section 10 chart data'!D28</f>
        <v>396.714</v>
      </c>
      <c r="D16" s="138">
        <f>'Section 10 chart data'!J28</f>
        <v>1929.03</v>
      </c>
      <c r="E16" s="691">
        <f>'Section 10 chart data'!K28</f>
        <v>9.4700000000000006</v>
      </c>
      <c r="F16" s="139">
        <f t="shared" si="0"/>
        <v>2325.7440000000001</v>
      </c>
    </row>
    <row r="17" spans="2:6" ht="15" customHeight="1" x14ac:dyDescent="0.2">
      <c r="B17" s="46" t="s">
        <v>232</v>
      </c>
      <c r="C17" s="137">
        <f>'Section 10 chart data'!D29</f>
        <v>328.46600000000001</v>
      </c>
      <c r="D17" s="138">
        <f>'Section 10 chart data'!J29</f>
        <v>2189.7359999999999</v>
      </c>
      <c r="E17" s="691">
        <f>'Section 10 chart data'!K29</f>
        <v>8.59</v>
      </c>
      <c r="F17" s="139">
        <f t="shared" si="0"/>
        <v>2518.2019999999998</v>
      </c>
    </row>
    <row r="18" spans="2:6" ht="15" customHeight="1" x14ac:dyDescent="0.2">
      <c r="B18" s="46" t="s">
        <v>233</v>
      </c>
      <c r="C18" s="137">
        <f>'Section 10 chart data'!D30</f>
        <v>254.94200000000001</v>
      </c>
      <c r="D18" s="138">
        <f>'Section 10 chart data'!J30</f>
        <v>2499.5430000000001</v>
      </c>
      <c r="E18" s="691">
        <f>'Section 10 chart data'!K30</f>
        <v>7.87</v>
      </c>
      <c r="F18" s="140">
        <f>SUM(C18,D18)</f>
        <v>2754.4850000000001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761</v>
      </c>
    </row>
    <row r="5" spans="2:6" ht="15" customHeight="1" x14ac:dyDescent="0.2">
      <c r="B5" s="854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890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Thames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12.061999999999999</v>
      </c>
      <c r="D8" s="138">
        <f>'Section 10 chart data'!J35</f>
        <v>183.619</v>
      </c>
      <c r="E8" s="691">
        <f>'Section 10 chart data'!K35</f>
        <v>6.54</v>
      </c>
      <c r="F8" s="139">
        <f>SUM(C8,D8)</f>
        <v>195.68100000000001</v>
      </c>
    </row>
    <row r="9" spans="2:6" ht="15" customHeight="1" x14ac:dyDescent="0.2">
      <c r="B9" s="42" t="s">
        <v>222</v>
      </c>
      <c r="C9" s="137">
        <f>'Section 10 chart data'!D36</f>
        <v>11.48</v>
      </c>
      <c r="D9" s="138">
        <f>'Section 10 chart data'!J36</f>
        <v>165.36799999999999</v>
      </c>
      <c r="E9" s="691">
        <f>'Section 10 chart data'!K36</f>
        <v>7.09</v>
      </c>
      <c r="F9" s="139">
        <f t="shared" ref="F9:F17" si="0">SUM(C9,D9)</f>
        <v>176.84799999999998</v>
      </c>
    </row>
    <row r="10" spans="2:6" ht="15" customHeight="1" x14ac:dyDescent="0.2">
      <c r="B10" s="42" t="s">
        <v>225</v>
      </c>
      <c r="C10" s="137">
        <f>'Section 10 chart data'!D37</f>
        <v>10.499000000000001</v>
      </c>
      <c r="D10" s="138">
        <f>'Section 10 chart data'!J37</f>
        <v>143.25</v>
      </c>
      <c r="E10" s="691">
        <f>'Section 10 chart data'!K37</f>
        <v>7.89</v>
      </c>
      <c r="F10" s="139">
        <f t="shared" si="0"/>
        <v>153.749</v>
      </c>
    </row>
    <row r="11" spans="2:6" ht="15" customHeight="1" x14ac:dyDescent="0.2">
      <c r="B11" s="42" t="s">
        <v>226</v>
      </c>
      <c r="C11" s="137">
        <f>'Section 10 chart data'!D38</f>
        <v>10.763</v>
      </c>
      <c r="D11" s="138">
        <f>'Section 10 chart data'!J38</f>
        <v>124.105</v>
      </c>
      <c r="E11" s="691">
        <f>'Section 10 chart data'!K38</f>
        <v>8.4700000000000006</v>
      </c>
      <c r="F11" s="139">
        <f t="shared" si="0"/>
        <v>134.86799999999999</v>
      </c>
    </row>
    <row r="12" spans="2:6" ht="15" customHeight="1" x14ac:dyDescent="0.2">
      <c r="B12" s="42" t="s">
        <v>227</v>
      </c>
      <c r="C12" s="137">
        <f>'Section 10 chart data'!D39</f>
        <v>10.916</v>
      </c>
      <c r="D12" s="138">
        <f>'Section 10 chart data'!J39</f>
        <v>100.86199999999999</v>
      </c>
      <c r="E12" s="691">
        <f>'Section 10 chart data'!K39</f>
        <v>9.68</v>
      </c>
      <c r="F12" s="139">
        <f t="shared" si="0"/>
        <v>111.77799999999999</v>
      </c>
    </row>
    <row r="13" spans="2:6" ht="15" customHeight="1" x14ac:dyDescent="0.2">
      <c r="B13" s="42" t="s">
        <v>354</v>
      </c>
      <c r="C13" s="137">
        <f>'Section 10 chart data'!D40</f>
        <v>11.484999999999999</v>
      </c>
      <c r="D13" s="138">
        <f>'Section 10 chart data'!J40</f>
        <v>98.564999999999998</v>
      </c>
      <c r="E13" s="691">
        <f>'Section 10 chart data'!K40</f>
        <v>9.42</v>
      </c>
      <c r="F13" s="139">
        <f t="shared" si="0"/>
        <v>110.05</v>
      </c>
    </row>
    <row r="14" spans="2:6" ht="15" customHeight="1" x14ac:dyDescent="0.2">
      <c r="B14" s="42" t="s">
        <v>332</v>
      </c>
      <c r="C14" s="137">
        <f>'Section 10 chart data'!D41</f>
        <v>11.401</v>
      </c>
      <c r="D14" s="138">
        <f>'Section 10 chart data'!J41</f>
        <v>107.919</v>
      </c>
      <c r="E14" s="691">
        <f>'Section 10 chart data'!K41</f>
        <v>8.8800000000000008</v>
      </c>
      <c r="F14" s="139">
        <f t="shared" si="0"/>
        <v>119.32</v>
      </c>
    </row>
    <row r="15" spans="2:6" ht="15" customHeight="1" x14ac:dyDescent="0.2">
      <c r="B15" s="42" t="s">
        <v>333</v>
      </c>
      <c r="C15" s="137">
        <f>'Section 10 chart data'!D42</f>
        <v>11.576000000000001</v>
      </c>
      <c r="D15" s="138">
        <f>'Section 10 chart data'!J42</f>
        <v>119.913</v>
      </c>
      <c r="E15" s="691">
        <f>'Section 10 chart data'!K42</f>
        <v>8.2100000000000009</v>
      </c>
      <c r="F15" s="139">
        <f t="shared" si="0"/>
        <v>131.489</v>
      </c>
    </row>
    <row r="16" spans="2:6" ht="15" customHeight="1" x14ac:dyDescent="0.2">
      <c r="B16" s="42" t="s">
        <v>231</v>
      </c>
      <c r="C16" s="137">
        <f>'Section 10 chart data'!D43</f>
        <v>11.738</v>
      </c>
      <c r="D16" s="138">
        <f>'Section 10 chart data'!J43</f>
        <v>136.874</v>
      </c>
      <c r="E16" s="691">
        <f>'Section 10 chart data'!K43</f>
        <v>7.56</v>
      </c>
      <c r="F16" s="139">
        <f t="shared" si="0"/>
        <v>148.61199999999999</v>
      </c>
    </row>
    <row r="17" spans="2:6" ht="15" customHeight="1" x14ac:dyDescent="0.2">
      <c r="B17" s="46" t="s">
        <v>232</v>
      </c>
      <c r="C17" s="137">
        <f>'Section 10 chart data'!D44</f>
        <v>11.316000000000001</v>
      </c>
      <c r="D17" s="138">
        <f>'Section 10 chart data'!J44</f>
        <v>153.696</v>
      </c>
      <c r="E17" s="691">
        <f>'Section 10 chart data'!K44</f>
        <v>6.99</v>
      </c>
      <c r="F17" s="139">
        <f t="shared" si="0"/>
        <v>165.012</v>
      </c>
    </row>
    <row r="18" spans="2:6" ht="15" customHeight="1" x14ac:dyDescent="0.2">
      <c r="B18" s="46" t="s">
        <v>233</v>
      </c>
      <c r="C18" s="137">
        <f>'Section 10 chart data'!D45</f>
        <v>10.602</v>
      </c>
      <c r="D18" s="138">
        <f>'Section 10 chart data'!J45</f>
        <v>167.94399999999999</v>
      </c>
      <c r="E18" s="691">
        <f>'Section 10 chart data'!K45</f>
        <v>6.52</v>
      </c>
      <c r="F18" s="140">
        <f>SUM(C18,D18)</f>
        <v>178.54599999999999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zoomScale="80" zoomScaleNormal="8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3" t="s">
        <v>483</v>
      </c>
      <c r="C3" s="794"/>
      <c r="D3" s="794"/>
      <c r="E3" s="794"/>
      <c r="F3" s="795"/>
      <c r="H3" s="793" t="s">
        <v>483</v>
      </c>
      <c r="I3" s="796"/>
      <c r="J3" s="796"/>
      <c r="K3" s="796"/>
      <c r="L3" s="796"/>
      <c r="M3" s="796"/>
      <c r="N3" s="797"/>
      <c r="P3" s="793" t="s">
        <v>483</v>
      </c>
      <c r="Q3" s="794"/>
      <c r="R3" s="794"/>
      <c r="S3" s="794"/>
      <c r="T3" s="795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482</v>
      </c>
      <c r="E4" s="283" t="s">
        <v>480</v>
      </c>
      <c r="F4" s="281" t="s">
        <v>378</v>
      </c>
      <c r="H4" s="282" t="s">
        <v>308</v>
      </c>
      <c r="I4" s="283" t="s">
        <v>379</v>
      </c>
      <c r="J4" s="280" t="s">
        <v>482</v>
      </c>
      <c r="K4" s="283" t="s">
        <v>82</v>
      </c>
      <c r="L4" s="283" t="s">
        <v>309</v>
      </c>
      <c r="M4" s="283" t="s">
        <v>480</v>
      </c>
      <c r="N4" s="284" t="s">
        <v>378</v>
      </c>
      <c r="P4" s="279" t="s">
        <v>487</v>
      </c>
      <c r="Q4" s="280" t="s">
        <v>379</v>
      </c>
      <c r="R4" s="280" t="s">
        <v>482</v>
      </c>
      <c r="S4" s="283" t="s">
        <v>480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273.46699999999998</v>
      </c>
      <c r="E5" s="327"/>
      <c r="F5" s="335"/>
      <c r="G5" s="319"/>
      <c r="H5" s="330" t="s">
        <v>92</v>
      </c>
      <c r="I5" s="298">
        <v>2013</v>
      </c>
      <c r="J5" s="274">
        <v>5041.6980000000003</v>
      </c>
      <c r="K5" s="274">
        <v>7.1</v>
      </c>
      <c r="L5" s="287">
        <f t="shared" ref="L5:L10" si="0">(K5*J5)/100</f>
        <v>357.96055799999999</v>
      </c>
      <c r="M5" s="327"/>
      <c r="N5" s="335"/>
      <c r="O5" s="319"/>
      <c r="P5" s="330" t="s">
        <v>92</v>
      </c>
      <c r="Q5" s="298">
        <v>2013</v>
      </c>
      <c r="R5" s="287">
        <f t="shared" ref="R5:R10" si="1">D5+J5</f>
        <v>5315.165</v>
      </c>
      <c r="S5" s="327"/>
      <c r="T5" s="335"/>
    </row>
    <row r="6" spans="1:20" x14ac:dyDescent="0.2">
      <c r="A6" s="271"/>
      <c r="B6" s="285"/>
      <c r="C6" s="286">
        <v>2017</v>
      </c>
      <c r="D6" s="277">
        <v>298.548</v>
      </c>
      <c r="E6" s="328"/>
      <c r="F6" s="336"/>
      <c r="G6" s="319"/>
      <c r="H6" s="331"/>
      <c r="I6" s="286">
        <v>2017</v>
      </c>
      <c r="J6" s="275">
        <v>4701.6589999999997</v>
      </c>
      <c r="K6" s="275">
        <v>7.61</v>
      </c>
      <c r="L6" s="277">
        <f t="shared" si="0"/>
        <v>357.79624989999996</v>
      </c>
      <c r="M6" s="328"/>
      <c r="N6" s="336"/>
      <c r="O6" s="319"/>
      <c r="P6" s="331"/>
      <c r="Q6" s="286">
        <v>2017</v>
      </c>
      <c r="R6" s="277">
        <f t="shared" si="1"/>
        <v>5000.2069999999994</v>
      </c>
      <c r="S6" s="328"/>
      <c r="T6" s="336"/>
    </row>
    <row r="7" spans="1:20" x14ac:dyDescent="0.2">
      <c r="A7" s="271"/>
      <c r="B7" s="285"/>
      <c r="C7" s="286">
        <v>2022</v>
      </c>
      <c r="D7" s="277">
        <v>317.76100000000002</v>
      </c>
      <c r="E7" s="328"/>
      <c r="F7" s="336"/>
      <c r="G7" s="319"/>
      <c r="H7" s="331"/>
      <c r="I7" s="286">
        <v>2022</v>
      </c>
      <c r="J7" s="275">
        <v>4534.9440000000004</v>
      </c>
      <c r="K7" s="275">
        <v>8.1300000000000008</v>
      </c>
      <c r="L7" s="277">
        <f t="shared" si="0"/>
        <v>368.6909472000001</v>
      </c>
      <c r="M7" s="328"/>
      <c r="N7" s="336"/>
      <c r="O7" s="319"/>
      <c r="P7" s="331"/>
      <c r="Q7" s="286">
        <v>2022</v>
      </c>
      <c r="R7" s="277">
        <f t="shared" si="1"/>
        <v>4852.7050000000008</v>
      </c>
      <c r="S7" s="328"/>
      <c r="T7" s="336"/>
    </row>
    <row r="8" spans="1:20" x14ac:dyDescent="0.2">
      <c r="A8" s="271"/>
      <c r="B8" s="285"/>
      <c r="C8" s="286">
        <v>2027</v>
      </c>
      <c r="D8" s="277">
        <v>333.10399999999998</v>
      </c>
      <c r="E8" s="328"/>
      <c r="F8" s="336"/>
      <c r="G8" s="319"/>
      <c r="H8" s="331"/>
      <c r="I8" s="286">
        <v>2027</v>
      </c>
      <c r="J8" s="275">
        <v>4138.01</v>
      </c>
      <c r="K8" s="275">
        <v>9.1300000000000008</v>
      </c>
      <c r="L8" s="277">
        <f t="shared" si="0"/>
        <v>377.80031300000002</v>
      </c>
      <c r="M8" s="328"/>
      <c r="N8" s="336"/>
      <c r="O8" s="319"/>
      <c r="P8" s="331"/>
      <c r="Q8" s="286">
        <v>2027</v>
      </c>
      <c r="R8" s="277">
        <f t="shared" si="1"/>
        <v>4471.1140000000005</v>
      </c>
      <c r="S8" s="328"/>
      <c r="T8" s="336"/>
    </row>
    <row r="9" spans="1:20" x14ac:dyDescent="0.2">
      <c r="A9" s="271"/>
      <c r="B9" s="285"/>
      <c r="C9" s="286">
        <v>2032</v>
      </c>
      <c r="D9" s="277">
        <v>360.36799999999999</v>
      </c>
      <c r="E9" s="328"/>
      <c r="F9" s="336"/>
      <c r="G9" s="319"/>
      <c r="H9" s="331"/>
      <c r="I9" s="286">
        <v>2032</v>
      </c>
      <c r="J9" s="275">
        <v>3167.1</v>
      </c>
      <c r="K9" s="275">
        <v>11.45</v>
      </c>
      <c r="L9" s="277">
        <f t="shared" si="0"/>
        <v>362.63294999999999</v>
      </c>
      <c r="M9" s="328"/>
      <c r="N9" s="336"/>
      <c r="O9" s="319"/>
      <c r="P9" s="331"/>
      <c r="Q9" s="286">
        <v>2032</v>
      </c>
      <c r="R9" s="277">
        <f t="shared" si="1"/>
        <v>3527.4679999999998</v>
      </c>
      <c r="S9" s="328"/>
      <c r="T9" s="336"/>
    </row>
    <row r="10" spans="1:20" ht="13.5" thickBot="1" x14ac:dyDescent="0.25">
      <c r="A10" s="271"/>
      <c r="B10" s="290"/>
      <c r="C10" s="291">
        <v>2037</v>
      </c>
      <c r="D10" s="292">
        <v>381.71499999999997</v>
      </c>
      <c r="E10" s="329"/>
      <c r="F10" s="337"/>
      <c r="G10" s="319"/>
      <c r="H10" s="332"/>
      <c r="I10" s="291">
        <v>2037</v>
      </c>
      <c r="J10" s="333">
        <v>2537.4960000000001</v>
      </c>
      <c r="K10" s="333">
        <v>12.76</v>
      </c>
      <c r="L10" s="292">
        <f t="shared" si="0"/>
        <v>323.78448960000003</v>
      </c>
      <c r="M10" s="329"/>
      <c r="N10" s="337"/>
      <c r="O10" s="319"/>
      <c r="P10" s="332"/>
      <c r="Q10" s="291">
        <v>2037</v>
      </c>
      <c r="R10" s="292">
        <f t="shared" si="1"/>
        <v>2919.2110000000002</v>
      </c>
      <c r="S10" s="329"/>
      <c r="T10" s="337"/>
    </row>
    <row r="11" spans="1:20" x14ac:dyDescent="0.2">
      <c r="A11" s="271"/>
      <c r="B11" s="295"/>
      <c r="C11" s="296"/>
      <c r="D11" s="277"/>
      <c r="E11" s="277"/>
      <c r="F11" s="272"/>
      <c r="G11" s="319"/>
      <c r="H11" s="334"/>
      <c r="I11" s="296"/>
      <c r="J11" s="277"/>
      <c r="K11" s="277"/>
      <c r="L11" s="277"/>
      <c r="M11" s="277"/>
      <c r="N11" s="272"/>
      <c r="O11" s="319"/>
      <c r="P11" s="334"/>
      <c r="Q11" s="296"/>
      <c r="R11" s="277"/>
      <c r="S11" s="277"/>
      <c r="T11" s="272"/>
    </row>
    <row r="12" spans="1:20" ht="13.5" thickBot="1" x14ac:dyDescent="0.25"/>
    <row r="13" spans="1:20" x14ac:dyDescent="0.2">
      <c r="A13" s="271"/>
      <c r="B13" s="793" t="s">
        <v>484</v>
      </c>
      <c r="C13" s="798"/>
      <c r="D13" s="798"/>
      <c r="E13" s="798"/>
      <c r="F13" s="799"/>
      <c r="H13" s="793" t="s">
        <v>484</v>
      </c>
      <c r="I13" s="796"/>
      <c r="J13" s="796"/>
      <c r="K13" s="796"/>
      <c r="L13" s="796"/>
      <c r="M13" s="796"/>
      <c r="N13" s="797"/>
      <c r="P13" s="793" t="s">
        <v>484</v>
      </c>
      <c r="Q13" s="798"/>
      <c r="R13" s="798"/>
      <c r="S13" s="798"/>
      <c r="T13" s="799"/>
    </row>
    <row r="14" spans="1:20" ht="13.5" thickBot="1" x14ac:dyDescent="0.25">
      <c r="A14" s="271"/>
      <c r="B14" s="279" t="s">
        <v>78</v>
      </c>
      <c r="C14" s="280" t="s">
        <v>481</v>
      </c>
      <c r="D14" s="280" t="s">
        <v>377</v>
      </c>
      <c r="E14" s="283" t="s">
        <v>480</v>
      </c>
      <c r="F14" s="281" t="s">
        <v>378</v>
      </c>
      <c r="H14" s="282" t="s">
        <v>308</v>
      </c>
      <c r="I14" s="280" t="s">
        <v>481</v>
      </c>
      <c r="J14" s="280" t="s">
        <v>377</v>
      </c>
      <c r="K14" s="283" t="s">
        <v>82</v>
      </c>
      <c r="L14" s="283" t="s">
        <v>309</v>
      </c>
      <c r="M14" s="283" t="s">
        <v>480</v>
      </c>
      <c r="N14" s="284" t="s">
        <v>378</v>
      </c>
      <c r="P14" s="279" t="s">
        <v>487</v>
      </c>
      <c r="Q14" s="280" t="s">
        <v>481</v>
      </c>
      <c r="R14" s="280" t="s">
        <v>377</v>
      </c>
      <c r="S14" s="283" t="s">
        <v>480</v>
      </c>
      <c r="T14" s="281" t="s">
        <v>378</v>
      </c>
    </row>
    <row r="15" spans="1:20" x14ac:dyDescent="0.2">
      <c r="A15" s="271"/>
      <c r="B15" s="297" t="s">
        <v>92</v>
      </c>
      <c r="C15" s="298" t="s">
        <v>331</v>
      </c>
      <c r="D15" s="287">
        <v>287.411</v>
      </c>
      <c r="E15" s="289">
        <v>4</v>
      </c>
      <c r="F15" s="325">
        <f t="shared" ref="F15:F20" si="2">D15*E15</f>
        <v>1149.644</v>
      </c>
      <c r="H15" s="297" t="s">
        <v>92</v>
      </c>
      <c r="I15" s="298" t="s">
        <v>331</v>
      </c>
      <c r="J15" s="288">
        <v>4860.1350000000002</v>
      </c>
      <c r="K15" s="288">
        <v>7.14</v>
      </c>
      <c r="L15" s="289">
        <f t="shared" ref="L15:L20" si="3">(K15*J15)/100</f>
        <v>347.01363899999996</v>
      </c>
      <c r="M15" s="289">
        <v>4</v>
      </c>
      <c r="N15" s="325">
        <f t="shared" ref="N15:N20" si="4">J15*M15</f>
        <v>19440.54</v>
      </c>
      <c r="P15" s="297" t="s">
        <v>92</v>
      </c>
      <c r="Q15" s="298" t="s">
        <v>331</v>
      </c>
      <c r="R15" s="287">
        <f t="shared" ref="R15:R20" si="5">D15+J15</f>
        <v>5147.5460000000003</v>
      </c>
      <c r="S15" s="289">
        <v>4</v>
      </c>
      <c r="T15" s="325">
        <f t="shared" ref="T15:T20" si="6">R15*S15</f>
        <v>20590.184000000001</v>
      </c>
    </row>
    <row r="16" spans="1:20" x14ac:dyDescent="0.2">
      <c r="A16" s="271"/>
      <c r="B16" s="285"/>
      <c r="C16" s="286" t="s">
        <v>222</v>
      </c>
      <c r="D16" s="277">
        <v>311.30500000000001</v>
      </c>
      <c r="E16" s="278">
        <v>5</v>
      </c>
      <c r="F16" s="276">
        <f t="shared" si="2"/>
        <v>1556.5250000000001</v>
      </c>
      <c r="H16" s="285"/>
      <c r="I16" s="286" t="s">
        <v>222</v>
      </c>
      <c r="J16" s="273">
        <v>4606.1180000000004</v>
      </c>
      <c r="K16" s="273">
        <v>7.77</v>
      </c>
      <c r="L16" s="278">
        <f t="shared" si="3"/>
        <v>357.89536859999998</v>
      </c>
      <c r="M16" s="278">
        <v>5</v>
      </c>
      <c r="N16" s="276">
        <f t="shared" si="4"/>
        <v>23030.590000000004</v>
      </c>
      <c r="P16" s="285"/>
      <c r="Q16" s="286" t="s">
        <v>222</v>
      </c>
      <c r="R16" s="277">
        <f t="shared" si="5"/>
        <v>4917.4230000000007</v>
      </c>
      <c r="S16" s="278">
        <v>5</v>
      </c>
      <c r="T16" s="276">
        <f t="shared" si="6"/>
        <v>24587.115000000005</v>
      </c>
    </row>
    <row r="17" spans="1:20" x14ac:dyDescent="0.2">
      <c r="A17" s="271"/>
      <c r="B17" s="285"/>
      <c r="C17" s="286" t="s">
        <v>225</v>
      </c>
      <c r="D17" s="277">
        <v>328.52300000000002</v>
      </c>
      <c r="E17" s="278">
        <v>5</v>
      </c>
      <c r="F17" s="276">
        <f t="shared" si="2"/>
        <v>1642.6150000000002</v>
      </c>
      <c r="H17" s="285"/>
      <c r="I17" s="286" t="s">
        <v>225</v>
      </c>
      <c r="J17" s="273">
        <v>4212.8339999999998</v>
      </c>
      <c r="K17" s="273">
        <v>8.6999999999999993</v>
      </c>
      <c r="L17" s="278">
        <f t="shared" si="3"/>
        <v>366.51655799999992</v>
      </c>
      <c r="M17" s="278">
        <v>5</v>
      </c>
      <c r="N17" s="276">
        <f t="shared" si="4"/>
        <v>21064.17</v>
      </c>
      <c r="P17" s="285"/>
      <c r="Q17" s="286" t="s">
        <v>225</v>
      </c>
      <c r="R17" s="277">
        <f t="shared" si="5"/>
        <v>4541.357</v>
      </c>
      <c r="S17" s="278">
        <v>5</v>
      </c>
      <c r="T17" s="276">
        <f t="shared" si="6"/>
        <v>22706.785</v>
      </c>
    </row>
    <row r="18" spans="1:20" x14ac:dyDescent="0.2">
      <c r="A18" s="271"/>
      <c r="B18" s="285"/>
      <c r="C18" s="286" t="s">
        <v>226</v>
      </c>
      <c r="D18" s="277">
        <v>348.416</v>
      </c>
      <c r="E18" s="278">
        <v>5</v>
      </c>
      <c r="F18" s="276">
        <f t="shared" si="2"/>
        <v>1742.08</v>
      </c>
      <c r="H18" s="285"/>
      <c r="I18" s="286" t="s">
        <v>226</v>
      </c>
      <c r="J18" s="273">
        <v>3521.6959999999999</v>
      </c>
      <c r="K18" s="273">
        <v>9.98</v>
      </c>
      <c r="L18" s="278">
        <f t="shared" si="3"/>
        <v>351.46526080000001</v>
      </c>
      <c r="M18" s="278">
        <v>5</v>
      </c>
      <c r="N18" s="276">
        <f t="shared" si="4"/>
        <v>17608.48</v>
      </c>
      <c r="P18" s="285"/>
      <c r="Q18" s="286" t="s">
        <v>226</v>
      </c>
      <c r="R18" s="277">
        <f t="shared" si="5"/>
        <v>3870.1120000000001</v>
      </c>
      <c r="S18" s="278">
        <v>5</v>
      </c>
      <c r="T18" s="276">
        <f t="shared" si="6"/>
        <v>19350.560000000001</v>
      </c>
    </row>
    <row r="19" spans="1:20" x14ac:dyDescent="0.2">
      <c r="A19" s="271"/>
      <c r="B19" s="285"/>
      <c r="C19" s="286" t="s">
        <v>227</v>
      </c>
      <c r="D19" s="277">
        <v>376.14600000000002</v>
      </c>
      <c r="E19" s="278">
        <v>5</v>
      </c>
      <c r="F19" s="276">
        <f t="shared" si="2"/>
        <v>1880.73</v>
      </c>
      <c r="H19" s="285"/>
      <c r="I19" s="286" t="s">
        <v>227</v>
      </c>
      <c r="J19" s="273">
        <v>2676.01</v>
      </c>
      <c r="K19" s="273">
        <v>12.1</v>
      </c>
      <c r="L19" s="278">
        <f t="shared" si="3"/>
        <v>323.79721000000001</v>
      </c>
      <c r="M19" s="278">
        <v>5</v>
      </c>
      <c r="N19" s="276">
        <f t="shared" si="4"/>
        <v>13380.050000000001</v>
      </c>
      <c r="P19" s="285"/>
      <c r="Q19" s="286" t="s">
        <v>227</v>
      </c>
      <c r="R19" s="277">
        <f t="shared" si="5"/>
        <v>3052.1560000000004</v>
      </c>
      <c r="S19" s="278">
        <v>5</v>
      </c>
      <c r="T19" s="276">
        <f t="shared" si="6"/>
        <v>15260.780000000002</v>
      </c>
    </row>
    <row r="20" spans="1:20" ht="13.5" thickBot="1" x14ac:dyDescent="0.25">
      <c r="A20" s="271"/>
      <c r="B20" s="290"/>
      <c r="C20" s="291" t="s">
        <v>228</v>
      </c>
      <c r="D20" s="292">
        <v>375.31599999999997</v>
      </c>
      <c r="E20" s="294">
        <v>5</v>
      </c>
      <c r="F20" s="326">
        <f t="shared" si="2"/>
        <v>1876.58</v>
      </c>
      <c r="H20" s="290"/>
      <c r="I20" s="291" t="s">
        <v>228</v>
      </c>
      <c r="J20" s="293">
        <v>2198.4319999999998</v>
      </c>
      <c r="K20" s="293">
        <v>12.38</v>
      </c>
      <c r="L20" s="294">
        <f t="shared" si="3"/>
        <v>272.16588159999998</v>
      </c>
      <c r="M20" s="294">
        <v>5</v>
      </c>
      <c r="N20" s="326">
        <f t="shared" si="4"/>
        <v>10992.16</v>
      </c>
      <c r="P20" s="290"/>
      <c r="Q20" s="291" t="s">
        <v>228</v>
      </c>
      <c r="R20" s="292">
        <f t="shared" si="5"/>
        <v>2573.7479999999996</v>
      </c>
      <c r="S20" s="294">
        <v>5</v>
      </c>
      <c r="T20" s="326">
        <f t="shared" si="6"/>
        <v>12868.739999999998</v>
      </c>
    </row>
    <row r="21" spans="1:20" x14ac:dyDescent="0.2">
      <c r="A21" s="271"/>
      <c r="B21" s="295"/>
      <c r="C21" s="296"/>
      <c r="D21" s="277"/>
      <c r="E21" s="278"/>
      <c r="F21" s="272"/>
      <c r="H21" s="295"/>
      <c r="I21" s="296"/>
      <c r="J21" s="278"/>
      <c r="K21" s="278"/>
      <c r="L21" s="278"/>
      <c r="M21" s="278"/>
      <c r="N21" s="272"/>
      <c r="P21" s="295"/>
      <c r="Q21" s="296"/>
      <c r="R21" s="277"/>
      <c r="S21" s="278"/>
      <c r="T21" s="272"/>
    </row>
    <row r="22" spans="1:20" ht="13.5" thickBot="1" x14ac:dyDescent="0.25"/>
    <row r="23" spans="1:20" x14ac:dyDescent="0.2">
      <c r="A23" s="271"/>
      <c r="B23" s="793" t="s">
        <v>485</v>
      </c>
      <c r="C23" s="794"/>
      <c r="D23" s="794"/>
      <c r="E23" s="794"/>
      <c r="F23" s="795"/>
      <c r="H23" s="793" t="s">
        <v>485</v>
      </c>
      <c r="I23" s="796"/>
      <c r="J23" s="796"/>
      <c r="K23" s="796"/>
      <c r="L23" s="796"/>
      <c r="M23" s="796"/>
      <c r="N23" s="797"/>
      <c r="P23" s="793" t="s">
        <v>485</v>
      </c>
      <c r="Q23" s="794"/>
      <c r="R23" s="794"/>
      <c r="S23" s="794"/>
      <c r="T23" s="795"/>
    </row>
    <row r="24" spans="1:20" ht="13.5" thickBot="1" x14ac:dyDescent="0.25">
      <c r="A24" s="271"/>
      <c r="B24" s="279" t="s">
        <v>78</v>
      </c>
      <c r="C24" s="280" t="s">
        <v>481</v>
      </c>
      <c r="D24" s="280" t="s">
        <v>377</v>
      </c>
      <c r="E24" s="283" t="s">
        <v>480</v>
      </c>
      <c r="F24" s="281" t="s">
        <v>378</v>
      </c>
      <c r="H24" s="282" t="s">
        <v>308</v>
      </c>
      <c r="I24" s="280" t="s">
        <v>481</v>
      </c>
      <c r="J24" s="280" t="s">
        <v>377</v>
      </c>
      <c r="K24" s="283" t="s">
        <v>82</v>
      </c>
      <c r="L24" s="283" t="s">
        <v>309</v>
      </c>
      <c r="M24" s="283" t="s">
        <v>480</v>
      </c>
      <c r="N24" s="284" t="s">
        <v>378</v>
      </c>
      <c r="P24" s="279" t="s">
        <v>487</v>
      </c>
      <c r="Q24" s="280" t="s">
        <v>481</v>
      </c>
      <c r="R24" s="280" t="s">
        <v>377</v>
      </c>
      <c r="S24" s="283" t="s">
        <v>480</v>
      </c>
      <c r="T24" s="281" t="s">
        <v>378</v>
      </c>
    </row>
    <row r="25" spans="1:20" x14ac:dyDescent="0.2">
      <c r="A25" s="271"/>
      <c r="B25" s="297" t="s">
        <v>92</v>
      </c>
      <c r="C25" s="298" t="s">
        <v>331</v>
      </c>
      <c r="D25" s="287">
        <v>12.061999999999999</v>
      </c>
      <c r="E25" s="289">
        <v>4</v>
      </c>
      <c r="F25" s="325">
        <f t="shared" ref="F25:F30" si="7">D25*E25</f>
        <v>48.247999999999998</v>
      </c>
      <c r="H25" s="297" t="s">
        <v>92</v>
      </c>
      <c r="I25" s="298" t="s">
        <v>331</v>
      </c>
      <c r="J25" s="288">
        <v>183.619</v>
      </c>
      <c r="K25" s="288">
        <v>6.54</v>
      </c>
      <c r="L25" s="289">
        <f t="shared" ref="L25:L30" si="8">(K25*J25)/100</f>
        <v>12.0086826</v>
      </c>
      <c r="M25" s="289">
        <v>4</v>
      </c>
      <c r="N25" s="325">
        <f t="shared" ref="N25:N30" si="9">J25*M25</f>
        <v>734.476</v>
      </c>
      <c r="P25" s="297" t="s">
        <v>92</v>
      </c>
      <c r="Q25" s="298" t="s">
        <v>331</v>
      </c>
      <c r="R25" s="287">
        <f t="shared" ref="R25:R30" si="10">D25+J25</f>
        <v>195.68100000000001</v>
      </c>
      <c r="S25" s="289">
        <v>4</v>
      </c>
      <c r="T25" s="325">
        <f t="shared" ref="T25:T30" si="11">R25*S25</f>
        <v>782.72400000000005</v>
      </c>
    </row>
    <row r="26" spans="1:20" x14ac:dyDescent="0.2">
      <c r="A26" s="271"/>
      <c r="B26" s="285"/>
      <c r="C26" s="286" t="s">
        <v>222</v>
      </c>
      <c r="D26" s="277">
        <v>11.48</v>
      </c>
      <c r="E26" s="278">
        <v>5</v>
      </c>
      <c r="F26" s="276">
        <f t="shared" si="7"/>
        <v>57.400000000000006</v>
      </c>
      <c r="H26" s="285"/>
      <c r="I26" s="286" t="s">
        <v>222</v>
      </c>
      <c r="J26" s="273">
        <v>165.36799999999999</v>
      </c>
      <c r="K26" s="273">
        <v>7.09</v>
      </c>
      <c r="L26" s="278">
        <f t="shared" si="8"/>
        <v>11.724591199999999</v>
      </c>
      <c r="M26" s="278">
        <v>5</v>
      </c>
      <c r="N26" s="276">
        <f t="shared" si="9"/>
        <v>826.83999999999992</v>
      </c>
      <c r="P26" s="285"/>
      <c r="Q26" s="286" t="s">
        <v>222</v>
      </c>
      <c r="R26" s="277">
        <f t="shared" si="10"/>
        <v>176.84799999999998</v>
      </c>
      <c r="S26" s="278">
        <v>5</v>
      </c>
      <c r="T26" s="276">
        <f t="shared" si="11"/>
        <v>884.2399999999999</v>
      </c>
    </row>
    <row r="27" spans="1:20" x14ac:dyDescent="0.2">
      <c r="A27" s="271"/>
      <c r="B27" s="285"/>
      <c r="C27" s="286" t="s">
        <v>225</v>
      </c>
      <c r="D27" s="277">
        <v>10.499000000000001</v>
      </c>
      <c r="E27" s="278">
        <v>5</v>
      </c>
      <c r="F27" s="276">
        <f t="shared" si="7"/>
        <v>52.495000000000005</v>
      </c>
      <c r="H27" s="285"/>
      <c r="I27" s="286" t="s">
        <v>225</v>
      </c>
      <c r="J27" s="273">
        <v>143.25</v>
      </c>
      <c r="K27" s="273">
        <v>7.89</v>
      </c>
      <c r="L27" s="278">
        <f t="shared" si="8"/>
        <v>11.302425000000001</v>
      </c>
      <c r="M27" s="278">
        <v>5</v>
      </c>
      <c r="N27" s="276">
        <f t="shared" si="9"/>
        <v>716.25</v>
      </c>
      <c r="P27" s="285"/>
      <c r="Q27" s="286" t="s">
        <v>225</v>
      </c>
      <c r="R27" s="277">
        <f t="shared" si="10"/>
        <v>153.749</v>
      </c>
      <c r="S27" s="278">
        <v>5</v>
      </c>
      <c r="T27" s="276">
        <f t="shared" si="11"/>
        <v>768.745</v>
      </c>
    </row>
    <row r="28" spans="1:20" x14ac:dyDescent="0.2">
      <c r="A28" s="271"/>
      <c r="B28" s="285"/>
      <c r="C28" s="286" t="s">
        <v>226</v>
      </c>
      <c r="D28" s="277">
        <v>10.763</v>
      </c>
      <c r="E28" s="278">
        <v>5</v>
      </c>
      <c r="F28" s="276">
        <f t="shared" si="7"/>
        <v>53.814999999999998</v>
      </c>
      <c r="H28" s="285"/>
      <c r="I28" s="286" t="s">
        <v>226</v>
      </c>
      <c r="J28" s="273">
        <v>124.105</v>
      </c>
      <c r="K28" s="273">
        <v>8.4700000000000006</v>
      </c>
      <c r="L28" s="278">
        <f t="shared" si="8"/>
        <v>10.511693500000002</v>
      </c>
      <c r="M28" s="278">
        <v>5</v>
      </c>
      <c r="N28" s="276">
        <f t="shared" si="9"/>
        <v>620.52499999999998</v>
      </c>
      <c r="P28" s="285"/>
      <c r="Q28" s="286" t="s">
        <v>226</v>
      </c>
      <c r="R28" s="277">
        <f t="shared" si="10"/>
        <v>134.86799999999999</v>
      </c>
      <c r="S28" s="278">
        <v>5</v>
      </c>
      <c r="T28" s="276">
        <f t="shared" si="11"/>
        <v>674.33999999999992</v>
      </c>
    </row>
    <row r="29" spans="1:20" x14ac:dyDescent="0.2">
      <c r="A29" s="271"/>
      <c r="B29" s="285"/>
      <c r="C29" s="286" t="s">
        <v>227</v>
      </c>
      <c r="D29" s="277">
        <v>10.916</v>
      </c>
      <c r="E29" s="278">
        <v>5</v>
      </c>
      <c r="F29" s="276">
        <f t="shared" si="7"/>
        <v>54.58</v>
      </c>
      <c r="H29" s="285"/>
      <c r="I29" s="286" t="s">
        <v>227</v>
      </c>
      <c r="J29" s="273">
        <v>100.86199999999999</v>
      </c>
      <c r="K29" s="273">
        <v>9.68</v>
      </c>
      <c r="L29" s="278">
        <f t="shared" si="8"/>
        <v>9.7634415999999984</v>
      </c>
      <c r="M29" s="278">
        <v>5</v>
      </c>
      <c r="N29" s="276">
        <f t="shared" si="9"/>
        <v>504.30999999999995</v>
      </c>
      <c r="P29" s="285"/>
      <c r="Q29" s="286" t="s">
        <v>227</v>
      </c>
      <c r="R29" s="277">
        <f t="shared" si="10"/>
        <v>111.77799999999999</v>
      </c>
      <c r="S29" s="278">
        <v>5</v>
      </c>
      <c r="T29" s="276">
        <f t="shared" si="11"/>
        <v>558.89</v>
      </c>
    </row>
    <row r="30" spans="1:20" ht="13.5" thickBot="1" x14ac:dyDescent="0.25">
      <c r="A30" s="271"/>
      <c r="B30" s="290"/>
      <c r="C30" s="291" t="s">
        <v>228</v>
      </c>
      <c r="D30" s="292">
        <v>11.484999999999999</v>
      </c>
      <c r="E30" s="294">
        <v>5</v>
      </c>
      <c r="F30" s="326">
        <f t="shared" si="7"/>
        <v>57.424999999999997</v>
      </c>
      <c r="H30" s="290"/>
      <c r="I30" s="291" t="s">
        <v>228</v>
      </c>
      <c r="J30" s="293">
        <v>98.564999999999998</v>
      </c>
      <c r="K30" s="293">
        <v>9.42</v>
      </c>
      <c r="L30" s="294">
        <f t="shared" si="8"/>
        <v>9.2848229999999994</v>
      </c>
      <c r="M30" s="294">
        <v>5</v>
      </c>
      <c r="N30" s="326">
        <f t="shared" si="9"/>
        <v>492.82499999999999</v>
      </c>
      <c r="P30" s="290"/>
      <c r="Q30" s="291" t="s">
        <v>228</v>
      </c>
      <c r="R30" s="292">
        <f t="shared" si="10"/>
        <v>110.05</v>
      </c>
      <c r="S30" s="294">
        <v>5</v>
      </c>
      <c r="T30" s="326">
        <f t="shared" si="11"/>
        <v>550.25</v>
      </c>
    </row>
    <row r="32" spans="1:20" ht="13.5" thickBot="1" x14ac:dyDescent="0.25"/>
    <row r="33" spans="1:20" x14ac:dyDescent="0.2">
      <c r="A33" s="271"/>
      <c r="B33" s="793" t="s">
        <v>486</v>
      </c>
      <c r="C33" s="794"/>
      <c r="D33" s="794"/>
      <c r="E33" s="794"/>
      <c r="F33" s="795"/>
      <c r="H33" s="793" t="s">
        <v>486</v>
      </c>
      <c r="I33" s="796"/>
      <c r="J33" s="796"/>
      <c r="K33" s="796"/>
      <c r="L33" s="796"/>
      <c r="M33" s="796"/>
      <c r="N33" s="797"/>
      <c r="P33" s="793" t="s">
        <v>486</v>
      </c>
      <c r="Q33" s="794"/>
      <c r="R33" s="794"/>
      <c r="S33" s="794"/>
      <c r="T33" s="795"/>
    </row>
    <row r="34" spans="1:20" ht="13.5" thickBot="1" x14ac:dyDescent="0.25">
      <c r="A34" s="271"/>
      <c r="B34" s="279" t="s">
        <v>78</v>
      </c>
      <c r="C34" s="280" t="s">
        <v>481</v>
      </c>
      <c r="D34" s="280" t="s">
        <v>377</v>
      </c>
      <c r="E34" s="283" t="s">
        <v>480</v>
      </c>
      <c r="F34" s="281" t="s">
        <v>378</v>
      </c>
      <c r="H34" s="282" t="s">
        <v>308</v>
      </c>
      <c r="I34" s="280" t="s">
        <v>481</v>
      </c>
      <c r="J34" s="280" t="s">
        <v>377</v>
      </c>
      <c r="K34" s="283" t="s">
        <v>82</v>
      </c>
      <c r="L34" s="283" t="s">
        <v>309</v>
      </c>
      <c r="M34" s="283" t="s">
        <v>480</v>
      </c>
      <c r="N34" s="284" t="s">
        <v>378</v>
      </c>
      <c r="P34" s="279" t="s">
        <v>487</v>
      </c>
      <c r="Q34" s="280" t="s">
        <v>481</v>
      </c>
      <c r="R34" s="280" t="s">
        <v>377</v>
      </c>
      <c r="S34" s="283" t="s">
        <v>480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6.26</v>
      </c>
      <c r="E35" s="289">
        <v>4</v>
      </c>
      <c r="F35" s="325">
        <f t="shared" ref="F35:F40" si="12">D35*E35</f>
        <v>25.04</v>
      </c>
      <c r="H35" s="297" t="s">
        <v>92</v>
      </c>
      <c r="I35" s="298" t="s">
        <v>331</v>
      </c>
      <c r="J35" s="288">
        <v>268.62799999999999</v>
      </c>
      <c r="K35" s="288">
        <v>16.62</v>
      </c>
      <c r="L35" s="289">
        <f t="shared" ref="L35:L40" si="13">(K35*J35)/100</f>
        <v>44.645973599999998</v>
      </c>
      <c r="M35" s="289">
        <v>4</v>
      </c>
      <c r="N35" s="325">
        <f t="shared" ref="N35:N40" si="14">J35*M35</f>
        <v>1074.5119999999999</v>
      </c>
      <c r="P35" s="297" t="s">
        <v>92</v>
      </c>
      <c r="Q35" s="298" t="s">
        <v>331</v>
      </c>
      <c r="R35" s="287">
        <f t="shared" ref="R35:R40" si="15">D35+J35</f>
        <v>274.88799999999998</v>
      </c>
      <c r="S35" s="289">
        <v>4</v>
      </c>
      <c r="T35" s="325">
        <f t="shared" ref="T35:T40" si="16">R35*S35</f>
        <v>1099.5519999999999</v>
      </c>
    </row>
    <row r="36" spans="1:20" x14ac:dyDescent="0.2">
      <c r="A36" s="271"/>
      <c r="B36" s="285"/>
      <c r="C36" s="286" t="s">
        <v>222</v>
      </c>
      <c r="D36" s="277">
        <v>7.4960000000000004</v>
      </c>
      <c r="E36" s="278">
        <v>5</v>
      </c>
      <c r="F36" s="276">
        <f t="shared" si="12"/>
        <v>37.480000000000004</v>
      </c>
      <c r="H36" s="285"/>
      <c r="I36" s="286" t="s">
        <v>222</v>
      </c>
      <c r="J36" s="273">
        <v>198.71100000000001</v>
      </c>
      <c r="K36" s="273">
        <v>11.38</v>
      </c>
      <c r="L36" s="278">
        <f t="shared" si="13"/>
        <v>22.613311800000002</v>
      </c>
      <c r="M36" s="278">
        <v>5</v>
      </c>
      <c r="N36" s="276">
        <f t="shared" si="14"/>
        <v>993.55500000000006</v>
      </c>
      <c r="P36" s="285"/>
      <c r="Q36" s="286" t="s">
        <v>222</v>
      </c>
      <c r="R36" s="277">
        <f t="shared" si="15"/>
        <v>206.20700000000002</v>
      </c>
      <c r="S36" s="278">
        <v>5</v>
      </c>
      <c r="T36" s="276">
        <f t="shared" si="16"/>
        <v>1031.0350000000001</v>
      </c>
    </row>
    <row r="37" spans="1:20" x14ac:dyDescent="0.2">
      <c r="A37" s="271"/>
      <c r="B37" s="285"/>
      <c r="C37" s="286" t="s">
        <v>225</v>
      </c>
      <c r="D37" s="277">
        <v>7.3289999999999997</v>
      </c>
      <c r="E37" s="278">
        <v>5</v>
      </c>
      <c r="F37" s="276">
        <f t="shared" si="12"/>
        <v>36.644999999999996</v>
      </c>
      <c r="H37" s="285"/>
      <c r="I37" s="286" t="s">
        <v>225</v>
      </c>
      <c r="J37" s="273">
        <v>222.637</v>
      </c>
      <c r="K37" s="273">
        <v>13.71</v>
      </c>
      <c r="L37" s="278">
        <f t="shared" si="13"/>
        <v>30.523532700000001</v>
      </c>
      <c r="M37" s="278">
        <v>5</v>
      </c>
      <c r="N37" s="276">
        <f t="shared" si="14"/>
        <v>1113.1849999999999</v>
      </c>
      <c r="P37" s="285"/>
      <c r="Q37" s="286" t="s">
        <v>225</v>
      </c>
      <c r="R37" s="277">
        <f t="shared" si="15"/>
        <v>229.96600000000001</v>
      </c>
      <c r="S37" s="278">
        <v>5</v>
      </c>
      <c r="T37" s="276">
        <f t="shared" si="16"/>
        <v>1149.83</v>
      </c>
    </row>
    <row r="38" spans="1:20" x14ac:dyDescent="0.2">
      <c r="A38" s="271"/>
      <c r="B38" s="285"/>
      <c r="C38" s="286" t="s">
        <v>226</v>
      </c>
      <c r="D38" s="277">
        <v>5.2220000000000004</v>
      </c>
      <c r="E38" s="278">
        <v>5</v>
      </c>
      <c r="F38" s="276">
        <f t="shared" si="12"/>
        <v>26.110000000000003</v>
      </c>
      <c r="H38" s="285"/>
      <c r="I38" s="286" t="s">
        <v>226</v>
      </c>
      <c r="J38" s="273">
        <v>318.28699999999998</v>
      </c>
      <c r="K38" s="273">
        <v>14.55</v>
      </c>
      <c r="L38" s="278">
        <f t="shared" si="13"/>
        <v>46.310758499999999</v>
      </c>
      <c r="M38" s="278">
        <v>5</v>
      </c>
      <c r="N38" s="276">
        <f t="shared" si="14"/>
        <v>1591.4349999999999</v>
      </c>
      <c r="P38" s="285"/>
      <c r="Q38" s="286" t="s">
        <v>226</v>
      </c>
      <c r="R38" s="277">
        <f t="shared" si="15"/>
        <v>323.50899999999996</v>
      </c>
      <c r="S38" s="278">
        <v>5</v>
      </c>
      <c r="T38" s="276">
        <f t="shared" si="16"/>
        <v>1617.5449999999998</v>
      </c>
    </row>
    <row r="39" spans="1:20" x14ac:dyDescent="0.2">
      <c r="A39" s="271"/>
      <c r="B39" s="285"/>
      <c r="C39" s="286" t="s">
        <v>227</v>
      </c>
      <c r="D39" s="277">
        <v>6.5110000000000001</v>
      </c>
      <c r="E39" s="278">
        <v>5</v>
      </c>
      <c r="F39" s="276">
        <f t="shared" si="12"/>
        <v>32.555</v>
      </c>
      <c r="H39" s="285"/>
      <c r="I39" s="286" t="s">
        <v>227</v>
      </c>
      <c r="J39" s="273">
        <v>226.78299999999999</v>
      </c>
      <c r="K39" s="273">
        <v>17.66</v>
      </c>
      <c r="L39" s="278">
        <f t="shared" si="13"/>
        <v>40.049877799999997</v>
      </c>
      <c r="M39" s="278">
        <v>5</v>
      </c>
      <c r="N39" s="276">
        <f t="shared" si="14"/>
        <v>1133.915</v>
      </c>
      <c r="P39" s="285"/>
      <c r="Q39" s="286" t="s">
        <v>227</v>
      </c>
      <c r="R39" s="277">
        <f t="shared" si="15"/>
        <v>233.29399999999998</v>
      </c>
      <c r="S39" s="278">
        <v>5</v>
      </c>
      <c r="T39" s="276">
        <f t="shared" si="16"/>
        <v>1166.4699999999998</v>
      </c>
    </row>
    <row r="40" spans="1:20" ht="13.5" thickBot="1" x14ac:dyDescent="0.25">
      <c r="A40" s="271"/>
      <c r="B40" s="290"/>
      <c r="C40" s="291" t="s">
        <v>228</v>
      </c>
      <c r="D40" s="292">
        <v>18.823</v>
      </c>
      <c r="E40" s="294">
        <v>5</v>
      </c>
      <c r="F40" s="326">
        <f t="shared" si="12"/>
        <v>94.115000000000009</v>
      </c>
      <c r="H40" s="290"/>
      <c r="I40" s="291" t="s">
        <v>228</v>
      </c>
      <c r="J40" s="293">
        <v>196.238</v>
      </c>
      <c r="K40" s="293">
        <v>22.79</v>
      </c>
      <c r="L40" s="294">
        <f t="shared" si="13"/>
        <v>44.722640199999994</v>
      </c>
      <c r="M40" s="294">
        <v>5</v>
      </c>
      <c r="N40" s="326">
        <f t="shared" si="14"/>
        <v>981.19</v>
      </c>
      <c r="P40" s="290"/>
      <c r="Q40" s="291" t="s">
        <v>228</v>
      </c>
      <c r="R40" s="292">
        <f t="shared" si="15"/>
        <v>215.06100000000001</v>
      </c>
      <c r="S40" s="294">
        <v>5</v>
      </c>
      <c r="T40" s="326">
        <f t="shared" si="16"/>
        <v>1075.3050000000001</v>
      </c>
    </row>
    <row r="41" spans="1:20" x14ac:dyDescent="0.2">
      <c r="A41" s="271"/>
      <c r="B41" s="295"/>
      <c r="C41" s="296"/>
      <c r="D41" s="277"/>
      <c r="E41" s="278"/>
      <c r="F41" s="272"/>
      <c r="H41" s="295"/>
      <c r="I41" s="296"/>
      <c r="J41" s="278"/>
      <c r="K41" s="278"/>
      <c r="L41" s="278"/>
      <c r="M41" s="278"/>
      <c r="N41" s="272"/>
      <c r="P41" s="295"/>
      <c r="Q41" s="296"/>
      <c r="R41" s="277"/>
      <c r="S41" s="278"/>
      <c r="T41" s="272"/>
    </row>
    <row r="42" spans="1:20" x14ac:dyDescent="0.2">
      <c r="A42" s="271"/>
    </row>
    <row r="43" spans="1:20" x14ac:dyDescent="0.2">
      <c r="B43" s="784" t="s">
        <v>745</v>
      </c>
      <c r="C43" s="714" t="s">
        <v>331</v>
      </c>
      <c r="D43" s="714" t="s">
        <v>222</v>
      </c>
      <c r="E43" s="714" t="s">
        <v>225</v>
      </c>
      <c r="F43" s="714" t="s">
        <v>226</v>
      </c>
      <c r="G43" s="714" t="s">
        <v>227</v>
      </c>
      <c r="H43" s="714" t="s">
        <v>228</v>
      </c>
      <c r="I43" s="714" t="s">
        <v>332</v>
      </c>
      <c r="J43" s="714" t="s">
        <v>333</v>
      </c>
      <c r="K43" s="714" t="s">
        <v>231</v>
      </c>
      <c r="L43" s="714" t="s">
        <v>232</v>
      </c>
      <c r="M43" s="740" t="s">
        <v>233</v>
      </c>
    </row>
    <row r="44" spans="1:20" x14ac:dyDescent="0.2">
      <c r="B44" s="785"/>
      <c r="C44" s="715" t="s">
        <v>78</v>
      </c>
      <c r="D44" s="715" t="s">
        <v>78</v>
      </c>
      <c r="E44" s="715" t="s">
        <v>78</v>
      </c>
      <c r="F44" s="715" t="s">
        <v>78</v>
      </c>
      <c r="G44" s="715" t="s">
        <v>78</v>
      </c>
      <c r="H44" s="715" t="s">
        <v>78</v>
      </c>
      <c r="I44" s="715" t="s">
        <v>78</v>
      </c>
      <c r="J44" s="715" t="s">
        <v>78</v>
      </c>
      <c r="K44" s="715" t="s">
        <v>78</v>
      </c>
      <c r="L44" s="715" t="s">
        <v>78</v>
      </c>
      <c r="M44" s="741" t="s">
        <v>78</v>
      </c>
    </row>
    <row r="45" spans="1:20" ht="41.25" thickBot="1" x14ac:dyDescent="0.25">
      <c r="B45" s="786"/>
      <c r="C45" s="720" t="s">
        <v>325</v>
      </c>
      <c r="D45" s="720" t="s">
        <v>325</v>
      </c>
      <c r="E45" s="720" t="s">
        <v>325</v>
      </c>
      <c r="F45" s="720" t="s">
        <v>325</v>
      </c>
      <c r="G45" s="720" t="s">
        <v>325</v>
      </c>
      <c r="H45" s="720" t="s">
        <v>325</v>
      </c>
      <c r="I45" s="720" t="s">
        <v>325</v>
      </c>
      <c r="J45" s="720" t="s">
        <v>325</v>
      </c>
      <c r="K45" s="720" t="s">
        <v>325</v>
      </c>
      <c r="L45" s="720" t="s">
        <v>325</v>
      </c>
      <c r="M45" s="742" t="s">
        <v>325</v>
      </c>
    </row>
    <row r="46" spans="1:20" x14ac:dyDescent="0.2">
      <c r="B46" s="721" t="s">
        <v>92</v>
      </c>
      <c r="C46" s="722">
        <v>6.26</v>
      </c>
      <c r="D46" s="722">
        <v>7.4960000000000004</v>
      </c>
      <c r="E46" s="722">
        <v>7.3289999999999997</v>
      </c>
      <c r="F46" s="722">
        <v>5.2220000000000004</v>
      </c>
      <c r="G46" s="722">
        <v>6.5110000000000001</v>
      </c>
      <c r="H46" s="722">
        <v>18.823</v>
      </c>
      <c r="I46" s="722"/>
      <c r="J46" s="722"/>
      <c r="K46" s="722"/>
      <c r="L46" s="722"/>
      <c r="M46" s="723"/>
    </row>
    <row r="47" spans="1:20" x14ac:dyDescent="0.2">
      <c r="B47" s="724" t="s">
        <v>84</v>
      </c>
      <c r="C47" s="725">
        <v>8.0000000000000002E-3</v>
      </c>
      <c r="D47" s="725">
        <v>0</v>
      </c>
      <c r="E47" s="725">
        <v>0</v>
      </c>
      <c r="F47" s="725">
        <v>0</v>
      </c>
      <c r="G47" s="725">
        <v>0.39</v>
      </c>
      <c r="H47" s="725">
        <v>0.504</v>
      </c>
      <c r="I47" s="725"/>
      <c r="J47" s="725"/>
      <c r="K47" s="725"/>
      <c r="L47" s="725"/>
      <c r="M47" s="726"/>
    </row>
    <row r="48" spans="1:20" x14ac:dyDescent="0.2">
      <c r="B48" s="724" t="s">
        <v>85</v>
      </c>
      <c r="C48" s="725">
        <v>0.38400000000000001</v>
      </c>
      <c r="D48" s="725">
        <v>0.77500000000000002</v>
      </c>
      <c r="E48" s="725">
        <v>0.627</v>
      </c>
      <c r="F48" s="725">
        <v>1.089</v>
      </c>
      <c r="G48" s="725">
        <v>0.95599999999999996</v>
      </c>
      <c r="H48" s="725">
        <v>3.72</v>
      </c>
      <c r="I48" s="725"/>
      <c r="J48" s="725"/>
      <c r="K48" s="725"/>
      <c r="L48" s="725"/>
      <c r="M48" s="726"/>
    </row>
    <row r="49" spans="2:24" x14ac:dyDescent="0.2">
      <c r="B49" s="724" t="s">
        <v>86</v>
      </c>
      <c r="C49" s="725">
        <v>2.2530000000000001</v>
      </c>
      <c r="D49" s="725">
        <v>3.7160000000000002</v>
      </c>
      <c r="E49" s="725">
        <v>4.1849999999999996</v>
      </c>
      <c r="F49" s="725">
        <v>2.778</v>
      </c>
      <c r="G49" s="725">
        <v>3.621</v>
      </c>
      <c r="H49" s="725">
        <v>4.306</v>
      </c>
      <c r="I49" s="725"/>
      <c r="J49" s="725"/>
      <c r="K49" s="725"/>
      <c r="L49" s="725"/>
      <c r="M49" s="726"/>
    </row>
    <row r="50" spans="2:24" x14ac:dyDescent="0.2">
      <c r="B50" s="724" t="s">
        <v>87</v>
      </c>
      <c r="C50" s="725">
        <v>0.92600000000000005</v>
      </c>
      <c r="D50" s="725">
        <v>0.754</v>
      </c>
      <c r="E50" s="725">
        <v>0.47699999999999998</v>
      </c>
      <c r="F50" s="725">
        <v>0.13500000000000001</v>
      </c>
      <c r="G50" s="725">
        <v>0.315</v>
      </c>
      <c r="H50" s="725">
        <v>2.4729999999999999</v>
      </c>
      <c r="I50" s="725"/>
      <c r="J50" s="725"/>
      <c r="K50" s="725"/>
      <c r="L50" s="725"/>
      <c r="M50" s="726"/>
    </row>
    <row r="51" spans="2:24" x14ac:dyDescent="0.2">
      <c r="B51" s="724" t="s">
        <v>88</v>
      </c>
      <c r="C51" s="725">
        <v>4.2000000000000003E-2</v>
      </c>
      <c r="D51" s="725">
        <v>5.6000000000000001E-2</v>
      </c>
      <c r="E51" s="725">
        <v>0.249</v>
      </c>
      <c r="F51" s="725">
        <v>0.189</v>
      </c>
      <c r="G51" s="725">
        <v>0.245</v>
      </c>
      <c r="H51" s="725">
        <v>2.4140000000000001</v>
      </c>
      <c r="I51" s="725"/>
      <c r="J51" s="725"/>
      <c r="K51" s="725"/>
      <c r="L51" s="725"/>
      <c r="M51" s="726"/>
    </row>
    <row r="52" spans="2:24" x14ac:dyDescent="0.2">
      <c r="B52" s="724" t="s">
        <v>89</v>
      </c>
      <c r="C52" s="725">
        <v>3.1E-2</v>
      </c>
      <c r="D52" s="725">
        <v>1.9E-2</v>
      </c>
      <c r="E52" s="725">
        <v>0.89400000000000002</v>
      </c>
      <c r="F52" s="725">
        <v>0.51100000000000001</v>
      </c>
      <c r="G52" s="725">
        <v>0.22900000000000001</v>
      </c>
      <c r="H52" s="725">
        <v>1.2170000000000001</v>
      </c>
      <c r="I52" s="725"/>
      <c r="J52" s="725"/>
      <c r="K52" s="725"/>
      <c r="L52" s="725"/>
      <c r="M52" s="726"/>
    </row>
    <row r="53" spans="2:24" x14ac:dyDescent="0.2">
      <c r="B53" s="724" t="s">
        <v>90</v>
      </c>
      <c r="C53" s="725">
        <v>0</v>
      </c>
      <c r="D53" s="725">
        <v>0</v>
      </c>
      <c r="E53" s="725">
        <v>2E-3</v>
      </c>
      <c r="F53" s="725">
        <v>1E-3</v>
      </c>
      <c r="G53" s="725">
        <v>0</v>
      </c>
      <c r="H53" s="725">
        <v>3.0000000000000001E-3</v>
      </c>
      <c r="I53" s="725"/>
      <c r="J53" s="725"/>
      <c r="K53" s="725"/>
      <c r="L53" s="725"/>
      <c r="M53" s="726"/>
    </row>
    <row r="54" spans="2:24" x14ac:dyDescent="0.2">
      <c r="B54" s="724" t="s">
        <v>91</v>
      </c>
      <c r="C54" s="725">
        <v>2.6160000000000001</v>
      </c>
      <c r="D54" s="725">
        <v>2.177</v>
      </c>
      <c r="E54" s="725">
        <v>0.89500000000000002</v>
      </c>
      <c r="F54" s="725">
        <v>0.51800000000000002</v>
      </c>
      <c r="G54" s="725">
        <v>0.755</v>
      </c>
      <c r="H54" s="725">
        <v>4.1849999999999996</v>
      </c>
      <c r="I54" s="725"/>
      <c r="J54" s="725"/>
      <c r="K54" s="725"/>
      <c r="L54" s="725"/>
      <c r="M54" s="726"/>
    </row>
    <row r="55" spans="2:24" x14ac:dyDescent="0.2">
      <c r="B55" s="743"/>
      <c r="C55" s="744"/>
      <c r="D55" s="744"/>
      <c r="E55" s="744"/>
      <c r="F55" s="744"/>
      <c r="G55" s="744"/>
      <c r="H55" s="744"/>
      <c r="I55" s="744"/>
      <c r="J55" s="744"/>
      <c r="K55" s="744"/>
      <c r="L55" s="744"/>
      <c r="M55" s="745"/>
    </row>
    <row r="56" spans="2:24" x14ac:dyDescent="0.2">
      <c r="B56" s="743"/>
      <c r="C56" s="744"/>
      <c r="D56" s="744"/>
      <c r="E56" s="744"/>
      <c r="F56" s="744"/>
      <c r="G56" s="744"/>
      <c r="H56" s="744"/>
      <c r="I56" s="744"/>
      <c r="J56" s="744"/>
      <c r="K56" s="744"/>
      <c r="L56" s="744"/>
      <c r="M56" s="745"/>
    </row>
    <row r="57" spans="2:24" ht="13.5" thickBot="1" x14ac:dyDescent="0.25">
      <c r="B57" s="746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8"/>
    </row>
    <row r="60" spans="2:24" x14ac:dyDescent="0.2">
      <c r="B60" s="784" t="s">
        <v>745</v>
      </c>
      <c r="C60" s="787" t="s">
        <v>331</v>
      </c>
      <c r="D60" s="788"/>
      <c r="E60" s="787" t="s">
        <v>222</v>
      </c>
      <c r="F60" s="788"/>
      <c r="G60" s="787" t="s">
        <v>225</v>
      </c>
      <c r="H60" s="788"/>
      <c r="I60" s="787" t="s">
        <v>226</v>
      </c>
      <c r="J60" s="788"/>
      <c r="K60" s="787" t="s">
        <v>227</v>
      </c>
      <c r="L60" s="788"/>
      <c r="M60" s="787" t="s">
        <v>228</v>
      </c>
      <c r="N60" s="788"/>
      <c r="O60" s="787" t="s">
        <v>332</v>
      </c>
      <c r="P60" s="788"/>
      <c r="Q60" s="787" t="s">
        <v>333</v>
      </c>
      <c r="R60" s="788"/>
      <c r="S60" s="787" t="s">
        <v>231</v>
      </c>
      <c r="T60" s="788"/>
      <c r="U60" s="787" t="s">
        <v>232</v>
      </c>
      <c r="V60" s="788"/>
      <c r="W60" s="787" t="s">
        <v>233</v>
      </c>
      <c r="X60" s="789"/>
    </row>
    <row r="61" spans="2:24" x14ac:dyDescent="0.2">
      <c r="B61" s="785"/>
      <c r="C61" s="790" t="s">
        <v>79</v>
      </c>
      <c r="D61" s="791"/>
      <c r="E61" s="790" t="s">
        <v>79</v>
      </c>
      <c r="F61" s="791"/>
      <c r="G61" s="790" t="s">
        <v>79</v>
      </c>
      <c r="H61" s="791"/>
      <c r="I61" s="790" t="s">
        <v>79</v>
      </c>
      <c r="J61" s="791"/>
      <c r="K61" s="790" t="s">
        <v>79</v>
      </c>
      <c r="L61" s="791"/>
      <c r="M61" s="790" t="s">
        <v>79</v>
      </c>
      <c r="N61" s="791"/>
      <c r="O61" s="790"/>
      <c r="P61" s="791"/>
      <c r="Q61" s="790"/>
      <c r="R61" s="791"/>
      <c r="S61" s="790"/>
      <c r="T61" s="791"/>
      <c r="U61" s="790"/>
      <c r="V61" s="791"/>
      <c r="W61" s="790"/>
      <c r="X61" s="792"/>
    </row>
    <row r="62" spans="2:24" ht="41.25" thickBot="1" x14ac:dyDescent="0.25">
      <c r="B62" s="786"/>
      <c r="C62" s="720" t="s">
        <v>325</v>
      </c>
      <c r="D62" s="729" t="s">
        <v>82</v>
      </c>
      <c r="E62" s="720" t="s">
        <v>325</v>
      </c>
      <c r="F62" s="730" t="s">
        <v>82</v>
      </c>
      <c r="G62" s="720" t="s">
        <v>325</v>
      </c>
      <c r="H62" s="730" t="s">
        <v>82</v>
      </c>
      <c r="I62" s="720" t="s">
        <v>325</v>
      </c>
      <c r="J62" s="730" t="s">
        <v>82</v>
      </c>
      <c r="K62" s="720" t="s">
        <v>325</v>
      </c>
      <c r="L62" s="730" t="s">
        <v>82</v>
      </c>
      <c r="M62" s="720" t="s">
        <v>325</v>
      </c>
      <c r="N62" s="730" t="s">
        <v>82</v>
      </c>
      <c r="O62" s="720" t="s">
        <v>325</v>
      </c>
      <c r="P62" s="729" t="s">
        <v>82</v>
      </c>
      <c r="Q62" s="720" t="s">
        <v>325</v>
      </c>
      <c r="R62" s="729" t="s">
        <v>82</v>
      </c>
      <c r="S62" s="720" t="s">
        <v>325</v>
      </c>
      <c r="T62" s="729" t="s">
        <v>82</v>
      </c>
      <c r="U62" s="720" t="s">
        <v>325</v>
      </c>
      <c r="V62" s="729" t="s">
        <v>82</v>
      </c>
      <c r="W62" s="720" t="s">
        <v>325</v>
      </c>
      <c r="X62" s="729" t="s">
        <v>82</v>
      </c>
    </row>
    <row r="63" spans="2:24" x14ac:dyDescent="0.2">
      <c r="B63" s="721" t="s">
        <v>92</v>
      </c>
      <c r="C63" s="722">
        <v>268.62799999999999</v>
      </c>
      <c r="D63" s="731">
        <v>16.62</v>
      </c>
      <c r="E63" s="722">
        <v>198.71100000000001</v>
      </c>
      <c r="F63" s="731">
        <v>11.38</v>
      </c>
      <c r="G63" s="722">
        <v>222.637</v>
      </c>
      <c r="H63" s="731">
        <v>13.71</v>
      </c>
      <c r="I63" s="722">
        <v>318.28699999999998</v>
      </c>
      <c r="J63" s="731">
        <v>14.55</v>
      </c>
      <c r="K63" s="722">
        <v>226.78299999999999</v>
      </c>
      <c r="L63" s="731">
        <v>17.66</v>
      </c>
      <c r="M63" s="722">
        <v>196.238</v>
      </c>
      <c r="N63" s="731">
        <v>22.79</v>
      </c>
      <c r="O63" s="722"/>
      <c r="P63" s="731"/>
      <c r="Q63" s="722"/>
      <c r="R63" s="731"/>
      <c r="S63" s="722"/>
      <c r="T63" s="731"/>
      <c r="U63" s="722"/>
      <c r="V63" s="731"/>
      <c r="W63" s="722"/>
      <c r="X63" s="732"/>
    </row>
    <row r="64" spans="2:24" x14ac:dyDescent="0.2">
      <c r="B64" s="724" t="s">
        <v>84</v>
      </c>
      <c r="C64" s="725">
        <v>0.66600000000000004</v>
      </c>
      <c r="D64" s="733">
        <v>60.27</v>
      </c>
      <c r="E64" s="725">
        <v>3.6150000000000002</v>
      </c>
      <c r="F64" s="733">
        <v>48.74</v>
      </c>
      <c r="G64" s="725">
        <v>0.97399999999999998</v>
      </c>
      <c r="H64" s="733">
        <v>48.94</v>
      </c>
      <c r="I64" s="725">
        <v>0.95799999999999996</v>
      </c>
      <c r="J64" s="733">
        <v>48.94</v>
      </c>
      <c r="K64" s="725">
        <v>2.9620000000000002</v>
      </c>
      <c r="L64" s="733">
        <v>34.380000000000003</v>
      </c>
      <c r="M64" s="725">
        <v>3.8580000000000001</v>
      </c>
      <c r="N64" s="733">
        <v>27.19</v>
      </c>
      <c r="O64" s="725"/>
      <c r="P64" s="733"/>
      <c r="Q64" s="725"/>
      <c r="R64" s="733"/>
      <c r="S64" s="725"/>
      <c r="T64" s="733"/>
      <c r="U64" s="725"/>
      <c r="V64" s="733"/>
      <c r="W64" s="725"/>
      <c r="X64" s="734"/>
    </row>
    <row r="65" spans="2:24" x14ac:dyDescent="0.2">
      <c r="B65" s="724" t="s">
        <v>85</v>
      </c>
      <c r="C65" s="725">
        <v>127.462</v>
      </c>
      <c r="D65" s="733">
        <v>29.48</v>
      </c>
      <c r="E65" s="725">
        <v>65.44</v>
      </c>
      <c r="F65" s="733">
        <v>23.4</v>
      </c>
      <c r="G65" s="725">
        <v>70.825000000000003</v>
      </c>
      <c r="H65" s="733">
        <v>17.940000000000001</v>
      </c>
      <c r="I65" s="725">
        <v>165.25</v>
      </c>
      <c r="J65" s="733">
        <v>23.91</v>
      </c>
      <c r="K65" s="725">
        <v>130.65600000000001</v>
      </c>
      <c r="L65" s="733">
        <v>28.84</v>
      </c>
      <c r="M65" s="725">
        <v>80.882000000000005</v>
      </c>
      <c r="N65" s="733">
        <v>39.07</v>
      </c>
      <c r="O65" s="725"/>
      <c r="P65" s="733"/>
      <c r="Q65" s="725"/>
      <c r="R65" s="733"/>
      <c r="S65" s="725"/>
      <c r="T65" s="733"/>
      <c r="U65" s="725"/>
      <c r="V65" s="733"/>
      <c r="W65" s="725"/>
      <c r="X65" s="734"/>
    </row>
    <row r="66" spans="2:24" x14ac:dyDescent="0.2">
      <c r="B66" s="724" t="s">
        <v>86</v>
      </c>
      <c r="C66" s="725">
        <v>6.3109999999999999</v>
      </c>
      <c r="D66" s="733">
        <v>40.61</v>
      </c>
      <c r="E66" s="725">
        <v>9.5549999999999997</v>
      </c>
      <c r="F66" s="733">
        <v>56.39</v>
      </c>
      <c r="G66" s="725">
        <v>31.32</v>
      </c>
      <c r="H66" s="733">
        <v>71.78</v>
      </c>
      <c r="I66" s="725">
        <v>12.125</v>
      </c>
      <c r="J66" s="733">
        <v>60.35</v>
      </c>
      <c r="K66" s="725">
        <v>1.5569999999999999</v>
      </c>
      <c r="L66" s="733">
        <v>57.24</v>
      </c>
      <c r="M66" s="725">
        <v>1.0049999999999999</v>
      </c>
      <c r="N66" s="733">
        <v>55.33</v>
      </c>
      <c r="O66" s="725"/>
      <c r="P66" s="733"/>
      <c r="Q66" s="725"/>
      <c r="R66" s="733"/>
      <c r="S66" s="725"/>
      <c r="T66" s="733"/>
      <c r="U66" s="725"/>
      <c r="V66" s="733"/>
      <c r="W66" s="725"/>
      <c r="X66" s="734"/>
    </row>
    <row r="67" spans="2:24" x14ac:dyDescent="0.2">
      <c r="B67" s="724" t="s">
        <v>87</v>
      </c>
      <c r="C67" s="725">
        <v>28.140999999999998</v>
      </c>
      <c r="D67" s="733">
        <v>18.809999999999999</v>
      </c>
      <c r="E67" s="725">
        <v>26.419</v>
      </c>
      <c r="F67" s="733">
        <v>19.18</v>
      </c>
      <c r="G67" s="725">
        <v>51.743000000000002</v>
      </c>
      <c r="H67" s="733">
        <v>34.61</v>
      </c>
      <c r="I67" s="725">
        <v>74.734999999999999</v>
      </c>
      <c r="J67" s="733">
        <v>32.81</v>
      </c>
      <c r="K67" s="725">
        <v>29.821000000000002</v>
      </c>
      <c r="L67" s="733">
        <v>31.56</v>
      </c>
      <c r="M67" s="725">
        <v>49.581000000000003</v>
      </c>
      <c r="N67" s="733">
        <v>31.62</v>
      </c>
      <c r="O67" s="725"/>
      <c r="P67" s="733"/>
      <c r="Q67" s="725"/>
      <c r="R67" s="733"/>
      <c r="S67" s="725"/>
      <c r="T67" s="733"/>
      <c r="U67" s="725"/>
      <c r="V67" s="733"/>
      <c r="W67" s="725"/>
      <c r="X67" s="734"/>
    </row>
    <row r="68" spans="2:24" x14ac:dyDescent="0.2">
      <c r="B68" s="724" t="s">
        <v>88</v>
      </c>
      <c r="C68" s="725">
        <v>69.334000000000003</v>
      </c>
      <c r="D68" s="733">
        <v>39.19</v>
      </c>
      <c r="E68" s="725">
        <v>50.581000000000003</v>
      </c>
      <c r="F68" s="733">
        <v>27.09</v>
      </c>
      <c r="G68" s="725">
        <v>26.361000000000001</v>
      </c>
      <c r="H68" s="733">
        <v>18.12</v>
      </c>
      <c r="I68" s="725">
        <v>28.256</v>
      </c>
      <c r="J68" s="733">
        <v>22.61</v>
      </c>
      <c r="K68" s="725">
        <v>33.081000000000003</v>
      </c>
      <c r="L68" s="733">
        <v>38.72</v>
      </c>
      <c r="M68" s="725">
        <v>10.673999999999999</v>
      </c>
      <c r="N68" s="733">
        <v>22.71</v>
      </c>
      <c r="O68" s="725"/>
      <c r="P68" s="733"/>
      <c r="Q68" s="725"/>
      <c r="R68" s="733"/>
      <c r="S68" s="725"/>
      <c r="T68" s="733"/>
      <c r="U68" s="725"/>
      <c r="V68" s="733"/>
      <c r="W68" s="725"/>
      <c r="X68" s="734"/>
    </row>
    <row r="69" spans="2:24" x14ac:dyDescent="0.2">
      <c r="B69" s="724" t="s">
        <v>89</v>
      </c>
      <c r="C69" s="725">
        <v>10.71</v>
      </c>
      <c r="D69" s="733">
        <v>43.76</v>
      </c>
      <c r="E69" s="725">
        <v>8.9220000000000006</v>
      </c>
      <c r="F69" s="733">
        <v>33.880000000000003</v>
      </c>
      <c r="G69" s="725">
        <v>9.0449999999999999</v>
      </c>
      <c r="H69" s="733">
        <v>48.21</v>
      </c>
      <c r="I69" s="725">
        <v>5.9509999999999996</v>
      </c>
      <c r="J69" s="733">
        <v>32.22</v>
      </c>
      <c r="K69" s="725">
        <v>5.9180000000000001</v>
      </c>
      <c r="L69" s="733">
        <v>30.87</v>
      </c>
      <c r="M69" s="725">
        <v>6.0410000000000004</v>
      </c>
      <c r="N69" s="733">
        <v>25.88</v>
      </c>
      <c r="O69" s="725"/>
      <c r="P69" s="733"/>
      <c r="Q69" s="725"/>
      <c r="R69" s="733"/>
      <c r="S69" s="725"/>
      <c r="T69" s="733"/>
      <c r="U69" s="725"/>
      <c r="V69" s="733"/>
      <c r="W69" s="725"/>
      <c r="X69" s="734"/>
    </row>
    <row r="70" spans="2:24" x14ac:dyDescent="0.2">
      <c r="B70" s="724" t="s">
        <v>90</v>
      </c>
      <c r="C70" s="725">
        <v>0</v>
      </c>
      <c r="D70" s="733">
        <v>0</v>
      </c>
      <c r="E70" s="725">
        <v>0</v>
      </c>
      <c r="F70" s="733">
        <v>0</v>
      </c>
      <c r="G70" s="725">
        <v>0</v>
      </c>
      <c r="H70" s="733">
        <v>0</v>
      </c>
      <c r="I70" s="725">
        <v>0</v>
      </c>
      <c r="J70" s="733">
        <v>0</v>
      </c>
      <c r="K70" s="725">
        <v>0</v>
      </c>
      <c r="L70" s="733">
        <v>0</v>
      </c>
      <c r="M70" s="725">
        <v>1.7000000000000001E-2</v>
      </c>
      <c r="N70" s="733">
        <v>44.99</v>
      </c>
      <c r="O70" s="725"/>
      <c r="P70" s="733"/>
      <c r="Q70" s="725"/>
      <c r="R70" s="733"/>
      <c r="S70" s="725"/>
      <c r="T70" s="733"/>
      <c r="U70" s="725"/>
      <c r="V70" s="733"/>
      <c r="W70" s="725"/>
      <c r="X70" s="734"/>
    </row>
    <row r="71" spans="2:24" x14ac:dyDescent="0.2">
      <c r="B71" s="724" t="s">
        <v>91</v>
      </c>
      <c r="C71" s="725">
        <v>25.803000000000001</v>
      </c>
      <c r="D71" s="733">
        <v>18.899999999999999</v>
      </c>
      <c r="E71" s="725">
        <v>34.046999999999997</v>
      </c>
      <c r="F71" s="733">
        <v>25.81</v>
      </c>
      <c r="G71" s="725">
        <v>32.235999999999997</v>
      </c>
      <c r="H71" s="733">
        <v>30.3</v>
      </c>
      <c r="I71" s="725">
        <v>30.831</v>
      </c>
      <c r="J71" s="733">
        <v>33.72</v>
      </c>
      <c r="K71" s="725">
        <v>22.69</v>
      </c>
      <c r="L71" s="733">
        <v>30.01</v>
      </c>
      <c r="M71" s="725">
        <v>44.091999999999999</v>
      </c>
      <c r="N71" s="733">
        <v>67.39</v>
      </c>
      <c r="O71" s="725"/>
      <c r="P71" s="733"/>
      <c r="Q71" s="725"/>
      <c r="R71" s="733"/>
      <c r="S71" s="725"/>
      <c r="T71" s="733"/>
      <c r="U71" s="725"/>
      <c r="V71" s="733"/>
      <c r="W71" s="725"/>
      <c r="X71" s="734"/>
    </row>
    <row r="72" spans="2:24" x14ac:dyDescent="0.2">
      <c r="B72" s="743"/>
      <c r="C72" s="744"/>
      <c r="D72" s="749"/>
      <c r="E72" s="744"/>
      <c r="F72" s="749"/>
      <c r="G72" s="744"/>
      <c r="H72" s="749"/>
      <c r="I72" s="744"/>
      <c r="J72" s="749"/>
      <c r="K72" s="744"/>
      <c r="L72" s="749"/>
      <c r="M72" s="744"/>
      <c r="N72" s="749"/>
      <c r="O72" s="744"/>
      <c r="P72" s="749"/>
      <c r="Q72" s="744"/>
      <c r="R72" s="749"/>
      <c r="S72" s="744"/>
      <c r="T72" s="749"/>
      <c r="U72" s="744"/>
      <c r="V72" s="749"/>
      <c r="W72" s="744"/>
      <c r="X72" s="750"/>
    </row>
    <row r="73" spans="2:24" x14ac:dyDescent="0.2">
      <c r="B73" s="743"/>
      <c r="C73" s="744"/>
      <c r="D73" s="749"/>
      <c r="E73" s="744"/>
      <c r="F73" s="749"/>
      <c r="G73" s="744"/>
      <c r="H73" s="749"/>
      <c r="I73" s="744"/>
      <c r="J73" s="749"/>
      <c r="K73" s="744"/>
      <c r="L73" s="749"/>
      <c r="M73" s="744"/>
      <c r="N73" s="749"/>
      <c r="O73" s="744"/>
      <c r="P73" s="749"/>
      <c r="Q73" s="744"/>
      <c r="R73" s="749"/>
      <c r="S73" s="744"/>
      <c r="T73" s="749"/>
      <c r="U73" s="744"/>
      <c r="V73" s="749"/>
      <c r="W73" s="744"/>
      <c r="X73" s="750"/>
    </row>
    <row r="74" spans="2:24" ht="13.5" thickBot="1" x14ac:dyDescent="0.25">
      <c r="B74" s="746"/>
      <c r="C74" s="747"/>
      <c r="D74" s="751"/>
      <c r="E74" s="747"/>
      <c r="F74" s="751"/>
      <c r="G74" s="747"/>
      <c r="H74" s="751"/>
      <c r="I74" s="747"/>
      <c r="J74" s="751"/>
      <c r="K74" s="747"/>
      <c r="L74" s="751"/>
      <c r="M74" s="747"/>
      <c r="N74" s="751"/>
      <c r="O74" s="747"/>
      <c r="P74" s="751"/>
      <c r="Q74" s="747"/>
      <c r="R74" s="751"/>
      <c r="S74" s="747"/>
      <c r="T74" s="751"/>
      <c r="U74" s="747"/>
      <c r="V74" s="751"/>
      <c r="W74" s="747"/>
      <c r="X74" s="752"/>
    </row>
    <row r="77" spans="2:24" x14ac:dyDescent="0.2">
      <c r="B77" s="784" t="s">
        <v>745</v>
      </c>
      <c r="C77" s="714" t="s">
        <v>331</v>
      </c>
      <c r="D77" s="714" t="s">
        <v>222</v>
      </c>
      <c r="E77" s="714" t="s">
        <v>225</v>
      </c>
      <c r="F77" s="714" t="s">
        <v>226</v>
      </c>
      <c r="G77" s="714" t="s">
        <v>227</v>
      </c>
      <c r="H77" s="714" t="s">
        <v>228</v>
      </c>
      <c r="I77" s="714" t="s">
        <v>332</v>
      </c>
      <c r="J77" s="714" t="s">
        <v>333</v>
      </c>
      <c r="K77" s="714" t="s">
        <v>231</v>
      </c>
      <c r="L77" s="714" t="s">
        <v>232</v>
      </c>
      <c r="M77" s="714" t="s">
        <v>233</v>
      </c>
      <c r="N77" s="737"/>
    </row>
    <row r="78" spans="2:24" x14ac:dyDescent="0.2">
      <c r="B78" s="785"/>
      <c r="C78" s="715" t="s">
        <v>308</v>
      </c>
      <c r="D78" s="715" t="s">
        <v>308</v>
      </c>
      <c r="E78" s="715" t="s">
        <v>308</v>
      </c>
      <c r="F78" s="715" t="s">
        <v>308</v>
      </c>
      <c r="G78" s="715" t="s">
        <v>308</v>
      </c>
      <c r="H78" s="715" t="s">
        <v>308</v>
      </c>
      <c r="I78" s="715" t="s">
        <v>308</v>
      </c>
      <c r="J78" s="715" t="s">
        <v>308</v>
      </c>
      <c r="K78" s="715" t="s">
        <v>308</v>
      </c>
      <c r="L78" s="715" t="s">
        <v>308</v>
      </c>
      <c r="M78" s="716" t="s">
        <v>308</v>
      </c>
      <c r="N78" s="738"/>
    </row>
    <row r="79" spans="2:24" ht="41.25" thickBot="1" x14ac:dyDescent="0.25">
      <c r="B79" s="786"/>
      <c r="C79" s="720" t="s">
        <v>325</v>
      </c>
      <c r="D79" s="720" t="s">
        <v>325</v>
      </c>
      <c r="E79" s="720" t="s">
        <v>325</v>
      </c>
      <c r="F79" s="720" t="s">
        <v>325</v>
      </c>
      <c r="G79" s="720" t="s">
        <v>325</v>
      </c>
      <c r="H79" s="720" t="s">
        <v>325</v>
      </c>
      <c r="I79" s="720" t="s">
        <v>325</v>
      </c>
      <c r="J79" s="720" t="s">
        <v>325</v>
      </c>
      <c r="K79" s="720" t="s">
        <v>325</v>
      </c>
      <c r="L79" s="720" t="s">
        <v>325</v>
      </c>
      <c r="M79" s="720" t="s">
        <v>325</v>
      </c>
      <c r="N79" s="739"/>
    </row>
    <row r="80" spans="2:24" x14ac:dyDescent="0.2">
      <c r="B80" s="753" t="s">
        <v>92</v>
      </c>
      <c r="C80" s="754">
        <f t="shared" ref="C80:C88" si="17">C63</f>
        <v>268.62799999999999</v>
      </c>
      <c r="D80" s="754">
        <f t="shared" ref="D80:D88" si="18">E63</f>
        <v>198.71100000000001</v>
      </c>
      <c r="E80" s="754">
        <f t="shared" ref="E80:E88" si="19">G63</f>
        <v>222.637</v>
      </c>
      <c r="F80" s="754">
        <f t="shared" ref="F80:F88" si="20">I63</f>
        <v>318.28699999999998</v>
      </c>
      <c r="G80" s="754">
        <f t="shared" ref="G80:G88" si="21">K63</f>
        <v>226.78299999999999</v>
      </c>
      <c r="H80" s="754">
        <f t="shared" ref="H80:H88" si="22">M63</f>
        <v>196.238</v>
      </c>
      <c r="I80" s="754">
        <f t="shared" ref="I80:I88" si="23">O63</f>
        <v>0</v>
      </c>
      <c r="J80" s="754">
        <f t="shared" ref="J80:J88" si="24">Q63</f>
        <v>0</v>
      </c>
      <c r="K80" s="754">
        <f t="shared" ref="K80:K88" si="25">S63</f>
        <v>0</v>
      </c>
      <c r="L80" s="754">
        <f t="shared" ref="L80:L88" si="26">U63</f>
        <v>0</v>
      </c>
      <c r="M80" s="755">
        <f t="shared" ref="M80:M88" si="27">W63</f>
        <v>0</v>
      </c>
      <c r="N80" s="722"/>
    </row>
    <row r="81" spans="2:14" x14ac:dyDescent="0.2">
      <c r="B81" s="743" t="s">
        <v>84</v>
      </c>
      <c r="C81" s="744">
        <f t="shared" si="17"/>
        <v>0.66600000000000004</v>
      </c>
      <c r="D81" s="744">
        <f t="shared" si="18"/>
        <v>3.6150000000000002</v>
      </c>
      <c r="E81" s="744">
        <f t="shared" si="19"/>
        <v>0.97399999999999998</v>
      </c>
      <c r="F81" s="744">
        <f t="shared" si="20"/>
        <v>0.95799999999999996</v>
      </c>
      <c r="G81" s="744">
        <f t="shared" si="21"/>
        <v>2.9620000000000002</v>
      </c>
      <c r="H81" s="744">
        <f t="shared" si="22"/>
        <v>3.8580000000000001</v>
      </c>
      <c r="I81" s="744">
        <f t="shared" si="23"/>
        <v>0</v>
      </c>
      <c r="J81" s="744">
        <f t="shared" si="24"/>
        <v>0</v>
      </c>
      <c r="K81" s="744">
        <f t="shared" si="25"/>
        <v>0</v>
      </c>
      <c r="L81" s="744">
        <f t="shared" si="26"/>
        <v>0</v>
      </c>
      <c r="M81" s="745">
        <f t="shared" si="27"/>
        <v>0</v>
      </c>
      <c r="N81" s="725"/>
    </row>
    <row r="82" spans="2:14" x14ac:dyDescent="0.2">
      <c r="B82" s="743" t="s">
        <v>85</v>
      </c>
      <c r="C82" s="744">
        <f t="shared" si="17"/>
        <v>127.462</v>
      </c>
      <c r="D82" s="744">
        <f t="shared" si="18"/>
        <v>65.44</v>
      </c>
      <c r="E82" s="744">
        <f t="shared" si="19"/>
        <v>70.825000000000003</v>
      </c>
      <c r="F82" s="744">
        <f t="shared" si="20"/>
        <v>165.25</v>
      </c>
      <c r="G82" s="744">
        <f t="shared" si="21"/>
        <v>130.65600000000001</v>
      </c>
      <c r="H82" s="744">
        <f t="shared" si="22"/>
        <v>80.882000000000005</v>
      </c>
      <c r="I82" s="744">
        <f t="shared" si="23"/>
        <v>0</v>
      </c>
      <c r="J82" s="744">
        <f t="shared" si="24"/>
        <v>0</v>
      </c>
      <c r="K82" s="744">
        <f t="shared" si="25"/>
        <v>0</v>
      </c>
      <c r="L82" s="744">
        <f t="shared" si="26"/>
        <v>0</v>
      </c>
      <c r="M82" s="745">
        <f t="shared" si="27"/>
        <v>0</v>
      </c>
      <c r="N82" s="725"/>
    </row>
    <row r="83" spans="2:14" x14ac:dyDescent="0.2">
      <c r="B83" s="743" t="s">
        <v>86</v>
      </c>
      <c r="C83" s="744">
        <f t="shared" si="17"/>
        <v>6.3109999999999999</v>
      </c>
      <c r="D83" s="744">
        <f t="shared" si="18"/>
        <v>9.5549999999999997</v>
      </c>
      <c r="E83" s="744">
        <f t="shared" si="19"/>
        <v>31.32</v>
      </c>
      <c r="F83" s="744">
        <f t="shared" si="20"/>
        <v>12.125</v>
      </c>
      <c r="G83" s="744">
        <f t="shared" si="21"/>
        <v>1.5569999999999999</v>
      </c>
      <c r="H83" s="744">
        <f t="shared" si="22"/>
        <v>1.0049999999999999</v>
      </c>
      <c r="I83" s="744">
        <f t="shared" si="23"/>
        <v>0</v>
      </c>
      <c r="J83" s="744">
        <f t="shared" si="24"/>
        <v>0</v>
      </c>
      <c r="K83" s="744">
        <f t="shared" si="25"/>
        <v>0</v>
      </c>
      <c r="L83" s="744">
        <f t="shared" si="26"/>
        <v>0</v>
      </c>
      <c r="M83" s="745">
        <f t="shared" si="27"/>
        <v>0</v>
      </c>
      <c r="N83" s="725"/>
    </row>
    <row r="84" spans="2:14" x14ac:dyDescent="0.2">
      <c r="B84" s="743" t="s">
        <v>87</v>
      </c>
      <c r="C84" s="744">
        <f t="shared" si="17"/>
        <v>28.140999999999998</v>
      </c>
      <c r="D84" s="744">
        <f t="shared" si="18"/>
        <v>26.419</v>
      </c>
      <c r="E84" s="744">
        <f t="shared" si="19"/>
        <v>51.743000000000002</v>
      </c>
      <c r="F84" s="744">
        <f t="shared" si="20"/>
        <v>74.734999999999999</v>
      </c>
      <c r="G84" s="744">
        <f t="shared" si="21"/>
        <v>29.821000000000002</v>
      </c>
      <c r="H84" s="744">
        <f t="shared" si="22"/>
        <v>49.581000000000003</v>
      </c>
      <c r="I84" s="744">
        <f t="shared" si="23"/>
        <v>0</v>
      </c>
      <c r="J84" s="744">
        <f t="shared" si="24"/>
        <v>0</v>
      </c>
      <c r="K84" s="744">
        <f t="shared" si="25"/>
        <v>0</v>
      </c>
      <c r="L84" s="744">
        <f t="shared" si="26"/>
        <v>0</v>
      </c>
      <c r="M84" s="745">
        <f t="shared" si="27"/>
        <v>0</v>
      </c>
      <c r="N84" s="725"/>
    </row>
    <row r="85" spans="2:14" x14ac:dyDescent="0.2">
      <c r="B85" s="743" t="s">
        <v>88</v>
      </c>
      <c r="C85" s="744">
        <f t="shared" si="17"/>
        <v>69.334000000000003</v>
      </c>
      <c r="D85" s="744">
        <f t="shared" si="18"/>
        <v>50.581000000000003</v>
      </c>
      <c r="E85" s="744">
        <f t="shared" si="19"/>
        <v>26.361000000000001</v>
      </c>
      <c r="F85" s="744">
        <f t="shared" si="20"/>
        <v>28.256</v>
      </c>
      <c r="G85" s="744">
        <f t="shared" si="21"/>
        <v>33.081000000000003</v>
      </c>
      <c r="H85" s="744">
        <f t="shared" si="22"/>
        <v>10.673999999999999</v>
      </c>
      <c r="I85" s="744">
        <f t="shared" si="23"/>
        <v>0</v>
      </c>
      <c r="J85" s="744">
        <f t="shared" si="24"/>
        <v>0</v>
      </c>
      <c r="K85" s="744">
        <f t="shared" si="25"/>
        <v>0</v>
      </c>
      <c r="L85" s="744">
        <f t="shared" si="26"/>
        <v>0</v>
      </c>
      <c r="M85" s="745">
        <f t="shared" si="27"/>
        <v>0</v>
      </c>
      <c r="N85" s="725"/>
    </row>
    <row r="86" spans="2:14" x14ac:dyDescent="0.2">
      <c r="B86" s="743" t="s">
        <v>89</v>
      </c>
      <c r="C86" s="744">
        <f t="shared" si="17"/>
        <v>10.71</v>
      </c>
      <c r="D86" s="744">
        <f t="shared" si="18"/>
        <v>8.9220000000000006</v>
      </c>
      <c r="E86" s="744">
        <f t="shared" si="19"/>
        <v>9.0449999999999999</v>
      </c>
      <c r="F86" s="744">
        <f t="shared" si="20"/>
        <v>5.9509999999999996</v>
      </c>
      <c r="G86" s="744">
        <f t="shared" si="21"/>
        <v>5.9180000000000001</v>
      </c>
      <c r="H86" s="744">
        <f t="shared" si="22"/>
        <v>6.0410000000000004</v>
      </c>
      <c r="I86" s="744">
        <f t="shared" si="23"/>
        <v>0</v>
      </c>
      <c r="J86" s="744">
        <f t="shared" si="24"/>
        <v>0</v>
      </c>
      <c r="K86" s="744">
        <f t="shared" si="25"/>
        <v>0</v>
      </c>
      <c r="L86" s="744">
        <f t="shared" si="26"/>
        <v>0</v>
      </c>
      <c r="M86" s="745">
        <f t="shared" si="27"/>
        <v>0</v>
      </c>
      <c r="N86" s="725"/>
    </row>
    <row r="87" spans="2:14" x14ac:dyDescent="0.2">
      <c r="B87" s="743" t="s">
        <v>90</v>
      </c>
      <c r="C87" s="744">
        <f t="shared" si="17"/>
        <v>0</v>
      </c>
      <c r="D87" s="744">
        <f t="shared" si="18"/>
        <v>0</v>
      </c>
      <c r="E87" s="744">
        <f t="shared" si="19"/>
        <v>0</v>
      </c>
      <c r="F87" s="744">
        <f t="shared" si="20"/>
        <v>0</v>
      </c>
      <c r="G87" s="744">
        <f t="shared" si="21"/>
        <v>0</v>
      </c>
      <c r="H87" s="744">
        <f t="shared" si="22"/>
        <v>1.7000000000000001E-2</v>
      </c>
      <c r="I87" s="744">
        <f t="shared" si="23"/>
        <v>0</v>
      </c>
      <c r="J87" s="744">
        <f t="shared" si="24"/>
        <v>0</v>
      </c>
      <c r="K87" s="744">
        <f t="shared" si="25"/>
        <v>0</v>
      </c>
      <c r="L87" s="744">
        <f t="shared" si="26"/>
        <v>0</v>
      </c>
      <c r="M87" s="745">
        <f t="shared" si="27"/>
        <v>0</v>
      </c>
      <c r="N87" s="725"/>
    </row>
    <row r="88" spans="2:14" x14ac:dyDescent="0.2">
      <c r="B88" s="743" t="s">
        <v>91</v>
      </c>
      <c r="C88" s="744">
        <f t="shared" si="17"/>
        <v>25.803000000000001</v>
      </c>
      <c r="D88" s="744">
        <f t="shared" si="18"/>
        <v>34.046999999999997</v>
      </c>
      <c r="E88" s="744">
        <f t="shared" si="19"/>
        <v>32.235999999999997</v>
      </c>
      <c r="F88" s="744">
        <f t="shared" si="20"/>
        <v>30.831</v>
      </c>
      <c r="G88" s="744">
        <f t="shared" si="21"/>
        <v>22.69</v>
      </c>
      <c r="H88" s="744">
        <f t="shared" si="22"/>
        <v>44.091999999999999</v>
      </c>
      <c r="I88" s="744">
        <f t="shared" si="23"/>
        <v>0</v>
      </c>
      <c r="J88" s="744">
        <f t="shared" si="24"/>
        <v>0</v>
      </c>
      <c r="K88" s="744">
        <f t="shared" si="25"/>
        <v>0</v>
      </c>
      <c r="L88" s="744">
        <f t="shared" si="26"/>
        <v>0</v>
      </c>
      <c r="M88" s="745">
        <f t="shared" si="27"/>
        <v>0</v>
      </c>
      <c r="N88" s="725"/>
    </row>
    <row r="89" spans="2:14" x14ac:dyDescent="0.2">
      <c r="B89" s="743"/>
      <c r="C89" s="744">
        <f t="shared" ref="C89:C91" si="28">C72</f>
        <v>0</v>
      </c>
      <c r="D89" s="744">
        <f t="shared" ref="D89:D91" si="29">E72</f>
        <v>0</v>
      </c>
      <c r="E89" s="744">
        <f t="shared" ref="E89:E91" si="30">G72</f>
        <v>0</v>
      </c>
      <c r="F89" s="744">
        <f t="shared" ref="F89:F91" si="31">I72</f>
        <v>0</v>
      </c>
      <c r="G89" s="744">
        <f t="shared" ref="G89:G91" si="32">K72</f>
        <v>0</v>
      </c>
      <c r="H89" s="744">
        <f t="shared" ref="H89:H91" si="33">M72</f>
        <v>0</v>
      </c>
      <c r="I89" s="744">
        <f t="shared" ref="I89:I91" si="34">O72</f>
        <v>0</v>
      </c>
      <c r="J89" s="744">
        <f t="shared" ref="J89:J91" si="35">Q72</f>
        <v>0</v>
      </c>
      <c r="K89" s="744">
        <f t="shared" ref="K89:K91" si="36">S72</f>
        <v>0</v>
      </c>
      <c r="L89" s="744">
        <f t="shared" ref="L89:L91" si="37">U72</f>
        <v>0</v>
      </c>
      <c r="M89" s="745">
        <f t="shared" ref="M89:M91" si="38">W72</f>
        <v>0</v>
      </c>
      <c r="N89" s="725"/>
    </row>
    <row r="90" spans="2:14" x14ac:dyDescent="0.2">
      <c r="B90" s="743"/>
      <c r="C90" s="744">
        <f t="shared" si="28"/>
        <v>0</v>
      </c>
      <c r="D90" s="744">
        <f t="shared" si="29"/>
        <v>0</v>
      </c>
      <c r="E90" s="744">
        <f t="shared" si="30"/>
        <v>0</v>
      </c>
      <c r="F90" s="744">
        <f t="shared" si="31"/>
        <v>0</v>
      </c>
      <c r="G90" s="744">
        <f t="shared" si="32"/>
        <v>0</v>
      </c>
      <c r="H90" s="744">
        <f t="shared" si="33"/>
        <v>0</v>
      </c>
      <c r="I90" s="744">
        <f t="shared" si="34"/>
        <v>0</v>
      </c>
      <c r="J90" s="744">
        <f t="shared" si="35"/>
        <v>0</v>
      </c>
      <c r="K90" s="744">
        <f t="shared" si="36"/>
        <v>0</v>
      </c>
      <c r="L90" s="744">
        <f t="shared" si="37"/>
        <v>0</v>
      </c>
      <c r="M90" s="745">
        <f t="shared" si="38"/>
        <v>0</v>
      </c>
      <c r="N90" s="725"/>
    </row>
    <row r="91" spans="2:14" ht="13.5" thickBot="1" x14ac:dyDescent="0.25">
      <c r="B91" s="746"/>
      <c r="C91" s="747">
        <f t="shared" si="28"/>
        <v>0</v>
      </c>
      <c r="D91" s="747">
        <f t="shared" si="29"/>
        <v>0</v>
      </c>
      <c r="E91" s="747">
        <f t="shared" si="30"/>
        <v>0</v>
      </c>
      <c r="F91" s="747">
        <f t="shared" si="31"/>
        <v>0</v>
      </c>
      <c r="G91" s="747">
        <f t="shared" si="32"/>
        <v>0</v>
      </c>
      <c r="H91" s="747">
        <f t="shared" si="33"/>
        <v>0</v>
      </c>
      <c r="I91" s="747">
        <f t="shared" si="34"/>
        <v>0</v>
      </c>
      <c r="J91" s="747">
        <f t="shared" si="35"/>
        <v>0</v>
      </c>
      <c r="K91" s="747">
        <f t="shared" si="36"/>
        <v>0</v>
      </c>
      <c r="L91" s="747">
        <f t="shared" si="37"/>
        <v>0</v>
      </c>
      <c r="M91" s="748">
        <f t="shared" si="38"/>
        <v>0</v>
      </c>
      <c r="N91" s="725"/>
    </row>
    <row r="94" spans="2:14" x14ac:dyDescent="0.2">
      <c r="B94" s="784" t="s">
        <v>745</v>
      </c>
      <c r="C94" s="714" t="s">
        <v>331</v>
      </c>
      <c r="D94" s="714" t="s">
        <v>222</v>
      </c>
      <c r="E94" s="714" t="s">
        <v>225</v>
      </c>
      <c r="F94" s="714" t="s">
        <v>226</v>
      </c>
      <c r="G94" s="714" t="s">
        <v>227</v>
      </c>
      <c r="H94" s="714" t="s">
        <v>228</v>
      </c>
      <c r="I94" s="714" t="s">
        <v>332</v>
      </c>
      <c r="J94" s="714" t="s">
        <v>333</v>
      </c>
      <c r="K94" s="714" t="s">
        <v>231</v>
      </c>
      <c r="L94" s="714" t="s">
        <v>232</v>
      </c>
      <c r="M94" s="714" t="s">
        <v>233</v>
      </c>
      <c r="N94" s="737"/>
    </row>
    <row r="95" spans="2:14" x14ac:dyDescent="0.2">
      <c r="B95" s="785"/>
      <c r="C95" s="715" t="s">
        <v>487</v>
      </c>
      <c r="D95" s="715" t="s">
        <v>487</v>
      </c>
      <c r="E95" s="715" t="s">
        <v>487</v>
      </c>
      <c r="F95" s="715" t="s">
        <v>487</v>
      </c>
      <c r="G95" s="715" t="s">
        <v>487</v>
      </c>
      <c r="H95" s="715" t="s">
        <v>487</v>
      </c>
      <c r="I95" s="715" t="s">
        <v>487</v>
      </c>
      <c r="J95" s="715" t="s">
        <v>487</v>
      </c>
      <c r="K95" s="715" t="s">
        <v>487</v>
      </c>
      <c r="L95" s="715" t="s">
        <v>487</v>
      </c>
      <c r="M95" s="716" t="s">
        <v>487</v>
      </c>
      <c r="N95" s="738"/>
    </row>
    <row r="96" spans="2:14" ht="41.25" thickBot="1" x14ac:dyDescent="0.25">
      <c r="B96" s="786"/>
      <c r="C96" s="720" t="s">
        <v>325</v>
      </c>
      <c r="D96" s="720" t="s">
        <v>325</v>
      </c>
      <c r="E96" s="720" t="s">
        <v>325</v>
      </c>
      <c r="F96" s="720" t="s">
        <v>325</v>
      </c>
      <c r="G96" s="720" t="s">
        <v>325</v>
      </c>
      <c r="H96" s="720" t="s">
        <v>325</v>
      </c>
      <c r="I96" s="720" t="s">
        <v>325</v>
      </c>
      <c r="J96" s="720" t="s">
        <v>325</v>
      </c>
      <c r="K96" s="720" t="s">
        <v>325</v>
      </c>
      <c r="L96" s="720" t="s">
        <v>325</v>
      </c>
      <c r="M96" s="720" t="s">
        <v>325</v>
      </c>
      <c r="N96" s="739"/>
    </row>
    <row r="97" spans="1:14" x14ac:dyDescent="0.2">
      <c r="B97" s="753" t="s">
        <v>92</v>
      </c>
      <c r="C97" s="754">
        <f t="shared" ref="C97:C108" si="39">SUM(C46,C63)</f>
        <v>274.88799999999998</v>
      </c>
      <c r="D97" s="754">
        <f t="shared" ref="D97:D108" si="40">SUM(D46,E63)</f>
        <v>206.20700000000002</v>
      </c>
      <c r="E97" s="754">
        <f t="shared" ref="E97:E108" si="41">SUM(E46,G63)</f>
        <v>229.96600000000001</v>
      </c>
      <c r="F97" s="754">
        <f t="shared" ref="F97:F108" si="42">SUM(F46,I63)</f>
        <v>323.50899999999996</v>
      </c>
      <c r="G97" s="754">
        <f t="shared" ref="G97:G108" si="43">SUM(G46,K63)</f>
        <v>233.29399999999998</v>
      </c>
      <c r="H97" s="754">
        <f t="shared" ref="H97:H108" si="44">SUM(H46,M63)</f>
        <v>215.06100000000001</v>
      </c>
      <c r="I97" s="754">
        <f t="shared" ref="I97:I108" si="45">SUM(I46,O63)</f>
        <v>0</v>
      </c>
      <c r="J97" s="754">
        <f t="shared" ref="J97:J108" si="46">SUM(J46,Q63)</f>
        <v>0</v>
      </c>
      <c r="K97" s="754">
        <f t="shared" ref="K97:K108" si="47">SUM(K46,S63)</f>
        <v>0</v>
      </c>
      <c r="L97" s="754">
        <f t="shared" ref="L97:L108" si="48">SUM(L46,U63)</f>
        <v>0</v>
      </c>
      <c r="M97" s="755">
        <f t="shared" ref="M97:M108" si="49">SUM(M46,W63)</f>
        <v>0</v>
      </c>
      <c r="N97" s="722"/>
    </row>
    <row r="98" spans="1:14" x14ac:dyDescent="0.2">
      <c r="B98" s="743" t="s">
        <v>84</v>
      </c>
      <c r="C98" s="744">
        <f t="shared" si="39"/>
        <v>0.67400000000000004</v>
      </c>
      <c r="D98" s="744">
        <f t="shared" si="40"/>
        <v>3.6150000000000002</v>
      </c>
      <c r="E98" s="744">
        <f t="shared" si="41"/>
        <v>0.97399999999999998</v>
      </c>
      <c r="F98" s="744">
        <f t="shared" si="42"/>
        <v>0.95799999999999996</v>
      </c>
      <c r="G98" s="744">
        <f t="shared" si="43"/>
        <v>3.3520000000000003</v>
      </c>
      <c r="H98" s="744">
        <f t="shared" si="44"/>
        <v>4.3620000000000001</v>
      </c>
      <c r="I98" s="744">
        <f t="shared" si="45"/>
        <v>0</v>
      </c>
      <c r="J98" s="744">
        <f t="shared" si="46"/>
        <v>0</v>
      </c>
      <c r="K98" s="744">
        <f t="shared" si="47"/>
        <v>0</v>
      </c>
      <c r="L98" s="744">
        <f t="shared" si="48"/>
        <v>0</v>
      </c>
      <c r="M98" s="745">
        <f t="shared" si="49"/>
        <v>0</v>
      </c>
      <c r="N98" s="725"/>
    </row>
    <row r="99" spans="1:14" x14ac:dyDescent="0.2">
      <c r="B99" s="743" t="s">
        <v>85</v>
      </c>
      <c r="C99" s="744">
        <f t="shared" si="39"/>
        <v>127.846</v>
      </c>
      <c r="D99" s="744">
        <f t="shared" si="40"/>
        <v>66.215000000000003</v>
      </c>
      <c r="E99" s="744">
        <f t="shared" si="41"/>
        <v>71.451999999999998</v>
      </c>
      <c r="F99" s="744">
        <f t="shared" si="42"/>
        <v>166.339</v>
      </c>
      <c r="G99" s="744">
        <f t="shared" si="43"/>
        <v>131.61199999999999</v>
      </c>
      <c r="H99" s="744">
        <f t="shared" si="44"/>
        <v>84.602000000000004</v>
      </c>
      <c r="I99" s="744">
        <f t="shared" si="45"/>
        <v>0</v>
      </c>
      <c r="J99" s="744">
        <f t="shared" si="46"/>
        <v>0</v>
      </c>
      <c r="K99" s="744">
        <f t="shared" si="47"/>
        <v>0</v>
      </c>
      <c r="L99" s="744">
        <f t="shared" si="48"/>
        <v>0</v>
      </c>
      <c r="M99" s="745">
        <f t="shared" si="49"/>
        <v>0</v>
      </c>
      <c r="N99" s="725"/>
    </row>
    <row r="100" spans="1:14" x14ac:dyDescent="0.2">
      <c r="B100" s="743" t="s">
        <v>86</v>
      </c>
      <c r="C100" s="744">
        <f t="shared" si="39"/>
        <v>8.5640000000000001</v>
      </c>
      <c r="D100" s="744">
        <f t="shared" si="40"/>
        <v>13.271000000000001</v>
      </c>
      <c r="E100" s="744">
        <f t="shared" si="41"/>
        <v>35.505000000000003</v>
      </c>
      <c r="F100" s="744">
        <f t="shared" si="42"/>
        <v>14.903</v>
      </c>
      <c r="G100" s="744">
        <f t="shared" si="43"/>
        <v>5.1779999999999999</v>
      </c>
      <c r="H100" s="744">
        <f t="shared" si="44"/>
        <v>5.3109999999999999</v>
      </c>
      <c r="I100" s="744">
        <f t="shared" si="45"/>
        <v>0</v>
      </c>
      <c r="J100" s="744">
        <f t="shared" si="46"/>
        <v>0</v>
      </c>
      <c r="K100" s="744">
        <f t="shared" si="47"/>
        <v>0</v>
      </c>
      <c r="L100" s="744">
        <f t="shared" si="48"/>
        <v>0</v>
      </c>
      <c r="M100" s="745">
        <f t="shared" si="49"/>
        <v>0</v>
      </c>
      <c r="N100" s="725"/>
    </row>
    <row r="101" spans="1:14" x14ac:dyDescent="0.2">
      <c r="B101" s="743" t="s">
        <v>87</v>
      </c>
      <c r="C101" s="744">
        <f t="shared" si="39"/>
        <v>29.066999999999997</v>
      </c>
      <c r="D101" s="744">
        <f t="shared" si="40"/>
        <v>27.173000000000002</v>
      </c>
      <c r="E101" s="744">
        <f t="shared" si="41"/>
        <v>52.22</v>
      </c>
      <c r="F101" s="744">
        <f t="shared" si="42"/>
        <v>74.87</v>
      </c>
      <c r="G101" s="744">
        <f t="shared" si="43"/>
        <v>30.136000000000003</v>
      </c>
      <c r="H101" s="744">
        <f t="shared" si="44"/>
        <v>52.054000000000002</v>
      </c>
      <c r="I101" s="744">
        <f t="shared" si="45"/>
        <v>0</v>
      </c>
      <c r="J101" s="744">
        <f t="shared" si="46"/>
        <v>0</v>
      </c>
      <c r="K101" s="744">
        <f t="shared" si="47"/>
        <v>0</v>
      </c>
      <c r="L101" s="744">
        <f t="shared" si="48"/>
        <v>0</v>
      </c>
      <c r="M101" s="745">
        <f t="shared" si="49"/>
        <v>0</v>
      </c>
      <c r="N101" s="725"/>
    </row>
    <row r="102" spans="1:14" x14ac:dyDescent="0.2">
      <c r="B102" s="743" t="s">
        <v>88</v>
      </c>
      <c r="C102" s="744">
        <f t="shared" si="39"/>
        <v>69.376000000000005</v>
      </c>
      <c r="D102" s="744">
        <f t="shared" si="40"/>
        <v>50.637</v>
      </c>
      <c r="E102" s="744">
        <f t="shared" si="41"/>
        <v>26.61</v>
      </c>
      <c r="F102" s="744">
        <f t="shared" si="42"/>
        <v>28.445</v>
      </c>
      <c r="G102" s="744">
        <f t="shared" si="43"/>
        <v>33.326000000000001</v>
      </c>
      <c r="H102" s="744">
        <f t="shared" si="44"/>
        <v>13.087999999999999</v>
      </c>
      <c r="I102" s="744">
        <f t="shared" si="45"/>
        <v>0</v>
      </c>
      <c r="J102" s="744">
        <f t="shared" si="46"/>
        <v>0</v>
      </c>
      <c r="K102" s="744">
        <f t="shared" si="47"/>
        <v>0</v>
      </c>
      <c r="L102" s="744">
        <f t="shared" si="48"/>
        <v>0</v>
      </c>
      <c r="M102" s="745">
        <f t="shared" si="49"/>
        <v>0</v>
      </c>
      <c r="N102" s="725"/>
    </row>
    <row r="103" spans="1:14" x14ac:dyDescent="0.2">
      <c r="B103" s="743" t="s">
        <v>89</v>
      </c>
      <c r="C103" s="744">
        <f t="shared" si="39"/>
        <v>10.741000000000001</v>
      </c>
      <c r="D103" s="744">
        <f t="shared" si="40"/>
        <v>8.9410000000000007</v>
      </c>
      <c r="E103" s="744">
        <f t="shared" si="41"/>
        <v>9.9390000000000001</v>
      </c>
      <c r="F103" s="744">
        <f t="shared" si="42"/>
        <v>6.4619999999999997</v>
      </c>
      <c r="G103" s="744">
        <f t="shared" si="43"/>
        <v>6.1470000000000002</v>
      </c>
      <c r="H103" s="744">
        <f t="shared" si="44"/>
        <v>7.2580000000000009</v>
      </c>
      <c r="I103" s="744">
        <f t="shared" si="45"/>
        <v>0</v>
      </c>
      <c r="J103" s="744">
        <f t="shared" si="46"/>
        <v>0</v>
      </c>
      <c r="K103" s="744">
        <f t="shared" si="47"/>
        <v>0</v>
      </c>
      <c r="L103" s="744">
        <f t="shared" si="48"/>
        <v>0</v>
      </c>
      <c r="M103" s="745">
        <f t="shared" si="49"/>
        <v>0</v>
      </c>
      <c r="N103" s="725"/>
    </row>
    <row r="104" spans="1:14" x14ac:dyDescent="0.2">
      <c r="B104" s="743" t="s">
        <v>90</v>
      </c>
      <c r="C104" s="744">
        <f t="shared" si="39"/>
        <v>0</v>
      </c>
      <c r="D104" s="744">
        <f t="shared" si="40"/>
        <v>0</v>
      </c>
      <c r="E104" s="744">
        <f t="shared" si="41"/>
        <v>2E-3</v>
      </c>
      <c r="F104" s="744">
        <f t="shared" si="42"/>
        <v>1E-3</v>
      </c>
      <c r="G104" s="744">
        <f t="shared" si="43"/>
        <v>0</v>
      </c>
      <c r="H104" s="744">
        <f t="shared" si="44"/>
        <v>0.02</v>
      </c>
      <c r="I104" s="744">
        <f t="shared" si="45"/>
        <v>0</v>
      </c>
      <c r="J104" s="744">
        <f t="shared" si="46"/>
        <v>0</v>
      </c>
      <c r="K104" s="744">
        <f t="shared" si="47"/>
        <v>0</v>
      </c>
      <c r="L104" s="744">
        <f t="shared" si="48"/>
        <v>0</v>
      </c>
      <c r="M104" s="745">
        <f t="shared" si="49"/>
        <v>0</v>
      </c>
      <c r="N104" s="725"/>
    </row>
    <row r="105" spans="1:14" x14ac:dyDescent="0.2">
      <c r="B105" s="743" t="s">
        <v>91</v>
      </c>
      <c r="C105" s="744">
        <f t="shared" si="39"/>
        <v>28.419</v>
      </c>
      <c r="D105" s="744">
        <f t="shared" si="40"/>
        <v>36.223999999999997</v>
      </c>
      <c r="E105" s="744">
        <f t="shared" si="41"/>
        <v>33.131</v>
      </c>
      <c r="F105" s="744">
        <f t="shared" si="42"/>
        <v>31.349</v>
      </c>
      <c r="G105" s="744">
        <f t="shared" si="43"/>
        <v>23.445</v>
      </c>
      <c r="H105" s="744">
        <f t="shared" si="44"/>
        <v>48.277000000000001</v>
      </c>
      <c r="I105" s="744">
        <f t="shared" si="45"/>
        <v>0</v>
      </c>
      <c r="J105" s="744">
        <f t="shared" si="46"/>
        <v>0</v>
      </c>
      <c r="K105" s="744">
        <f t="shared" si="47"/>
        <v>0</v>
      </c>
      <c r="L105" s="744">
        <f t="shared" si="48"/>
        <v>0</v>
      </c>
      <c r="M105" s="745">
        <f t="shared" si="49"/>
        <v>0</v>
      </c>
      <c r="N105" s="725"/>
    </row>
    <row r="106" spans="1:14" x14ac:dyDescent="0.2">
      <c r="B106" s="743"/>
      <c r="C106" s="744">
        <f t="shared" si="39"/>
        <v>0</v>
      </c>
      <c r="D106" s="744">
        <f t="shared" si="40"/>
        <v>0</v>
      </c>
      <c r="E106" s="744">
        <f t="shared" si="41"/>
        <v>0</v>
      </c>
      <c r="F106" s="744">
        <f t="shared" si="42"/>
        <v>0</v>
      </c>
      <c r="G106" s="744">
        <f t="shared" si="43"/>
        <v>0</v>
      </c>
      <c r="H106" s="744">
        <f t="shared" si="44"/>
        <v>0</v>
      </c>
      <c r="I106" s="744">
        <f t="shared" si="45"/>
        <v>0</v>
      </c>
      <c r="J106" s="744">
        <f t="shared" si="46"/>
        <v>0</v>
      </c>
      <c r="K106" s="744">
        <f t="shared" si="47"/>
        <v>0</v>
      </c>
      <c r="L106" s="744">
        <f t="shared" si="48"/>
        <v>0</v>
      </c>
      <c r="M106" s="745">
        <f t="shared" si="49"/>
        <v>0</v>
      </c>
      <c r="N106" s="725"/>
    </row>
    <row r="107" spans="1:14" x14ac:dyDescent="0.2">
      <c r="B107" s="743"/>
      <c r="C107" s="744">
        <f t="shared" si="39"/>
        <v>0</v>
      </c>
      <c r="D107" s="744">
        <f t="shared" si="40"/>
        <v>0</v>
      </c>
      <c r="E107" s="744">
        <f t="shared" si="41"/>
        <v>0</v>
      </c>
      <c r="F107" s="744">
        <f t="shared" si="42"/>
        <v>0</v>
      </c>
      <c r="G107" s="744">
        <f t="shared" si="43"/>
        <v>0</v>
      </c>
      <c r="H107" s="744">
        <f t="shared" si="44"/>
        <v>0</v>
      </c>
      <c r="I107" s="744">
        <f t="shared" si="45"/>
        <v>0</v>
      </c>
      <c r="J107" s="744">
        <f t="shared" si="46"/>
        <v>0</v>
      </c>
      <c r="K107" s="744">
        <f t="shared" si="47"/>
        <v>0</v>
      </c>
      <c r="L107" s="744">
        <f t="shared" si="48"/>
        <v>0</v>
      </c>
      <c r="M107" s="745">
        <f t="shared" si="49"/>
        <v>0</v>
      </c>
      <c r="N107" s="725"/>
    </row>
    <row r="108" spans="1:14" ht="13.5" thickBot="1" x14ac:dyDescent="0.25">
      <c r="B108" s="746"/>
      <c r="C108" s="747">
        <f t="shared" si="39"/>
        <v>0</v>
      </c>
      <c r="D108" s="747">
        <f t="shared" si="40"/>
        <v>0</v>
      </c>
      <c r="E108" s="747">
        <f t="shared" si="41"/>
        <v>0</v>
      </c>
      <c r="F108" s="747">
        <f t="shared" si="42"/>
        <v>0</v>
      </c>
      <c r="G108" s="747">
        <f t="shared" si="43"/>
        <v>0</v>
      </c>
      <c r="H108" s="747">
        <f t="shared" si="44"/>
        <v>0</v>
      </c>
      <c r="I108" s="747">
        <f t="shared" si="45"/>
        <v>0</v>
      </c>
      <c r="J108" s="747">
        <f t="shared" si="46"/>
        <v>0</v>
      </c>
      <c r="K108" s="747">
        <f t="shared" si="47"/>
        <v>0</v>
      </c>
      <c r="L108" s="747">
        <f t="shared" si="48"/>
        <v>0</v>
      </c>
      <c r="M108" s="748">
        <f t="shared" si="49"/>
        <v>0</v>
      </c>
      <c r="N108" s="725"/>
    </row>
    <row r="110" spans="1:14" x14ac:dyDescent="0.2">
      <c r="A110" s="271"/>
    </row>
    <row r="111" spans="1:14" x14ac:dyDescent="0.2">
      <c r="B111" s="784" t="s">
        <v>745</v>
      </c>
      <c r="C111" s="718" t="s">
        <v>331</v>
      </c>
      <c r="D111" s="718" t="s">
        <v>222</v>
      </c>
      <c r="E111" s="718" t="s">
        <v>225</v>
      </c>
      <c r="F111" s="718" t="s">
        <v>226</v>
      </c>
      <c r="G111" s="718" t="s">
        <v>227</v>
      </c>
      <c r="H111" s="718" t="s">
        <v>228</v>
      </c>
      <c r="I111" s="718" t="s">
        <v>332</v>
      </c>
      <c r="J111" s="718" t="s">
        <v>333</v>
      </c>
      <c r="K111" s="718" t="s">
        <v>231</v>
      </c>
      <c r="L111" s="718" t="s">
        <v>232</v>
      </c>
      <c r="M111" s="740" t="s">
        <v>233</v>
      </c>
    </row>
    <row r="112" spans="1:14" x14ac:dyDescent="0.2">
      <c r="B112" s="785"/>
      <c r="C112" s="717" t="s">
        <v>78</v>
      </c>
      <c r="D112" s="717" t="s">
        <v>78</v>
      </c>
      <c r="E112" s="717" t="s">
        <v>78</v>
      </c>
      <c r="F112" s="717" t="s">
        <v>78</v>
      </c>
      <c r="G112" s="717" t="s">
        <v>78</v>
      </c>
      <c r="H112" s="717" t="s">
        <v>78</v>
      </c>
      <c r="I112" s="717" t="s">
        <v>78</v>
      </c>
      <c r="J112" s="717" t="s">
        <v>78</v>
      </c>
      <c r="K112" s="717" t="s">
        <v>78</v>
      </c>
      <c r="L112" s="717" t="s">
        <v>78</v>
      </c>
      <c r="M112" s="741" t="s">
        <v>78</v>
      </c>
    </row>
    <row r="113" spans="2:24" ht="41.25" thickBot="1" x14ac:dyDescent="0.25">
      <c r="B113" s="786"/>
      <c r="C113" s="720" t="s">
        <v>325</v>
      </c>
      <c r="D113" s="720" t="s">
        <v>325</v>
      </c>
      <c r="E113" s="720" t="s">
        <v>325</v>
      </c>
      <c r="F113" s="720" t="s">
        <v>325</v>
      </c>
      <c r="G113" s="720" t="s">
        <v>325</v>
      </c>
      <c r="H113" s="720" t="s">
        <v>325</v>
      </c>
      <c r="I113" s="720" t="s">
        <v>325</v>
      </c>
      <c r="J113" s="720" t="s">
        <v>325</v>
      </c>
      <c r="K113" s="720" t="s">
        <v>325</v>
      </c>
      <c r="L113" s="720" t="s">
        <v>325</v>
      </c>
      <c r="M113" s="742" t="s">
        <v>325</v>
      </c>
    </row>
    <row r="114" spans="2:24" x14ac:dyDescent="0.2">
      <c r="B114" s="756" t="s">
        <v>214</v>
      </c>
      <c r="C114" s="725">
        <v>1.0549999999999999</v>
      </c>
      <c r="D114" s="725">
        <v>0.80600000000000005</v>
      </c>
      <c r="E114" s="725">
        <v>0.77300000000000002</v>
      </c>
      <c r="F114" s="725">
        <v>0.61399999999999999</v>
      </c>
      <c r="G114" s="725">
        <v>1.1399999999999999</v>
      </c>
      <c r="H114" s="725">
        <v>2.032</v>
      </c>
      <c r="I114" s="725"/>
      <c r="J114" s="725"/>
      <c r="K114" s="725"/>
      <c r="L114" s="725"/>
      <c r="M114" s="726"/>
    </row>
    <row r="115" spans="2:24" x14ac:dyDescent="0.2">
      <c r="B115" s="724" t="s">
        <v>215</v>
      </c>
      <c r="C115" s="725">
        <v>0.215</v>
      </c>
      <c r="D115" s="725">
        <v>0.34200000000000003</v>
      </c>
      <c r="E115" s="725">
        <v>0.32300000000000001</v>
      </c>
      <c r="F115" s="725">
        <v>0.27800000000000002</v>
      </c>
      <c r="G115" s="725">
        <v>0.4</v>
      </c>
      <c r="H115" s="725">
        <v>0.60399999999999998</v>
      </c>
      <c r="I115" s="725"/>
      <c r="J115" s="725"/>
      <c r="K115" s="725"/>
      <c r="L115" s="725"/>
      <c r="M115" s="726"/>
    </row>
    <row r="116" spans="2:24" x14ac:dyDescent="0.2">
      <c r="B116" s="724" t="s">
        <v>216</v>
      </c>
      <c r="C116" s="725">
        <v>0.26400000000000001</v>
      </c>
      <c r="D116" s="725">
        <v>0.39700000000000002</v>
      </c>
      <c r="E116" s="725">
        <v>0.372</v>
      </c>
      <c r="F116" s="725">
        <v>0.33900000000000002</v>
      </c>
      <c r="G116" s="725">
        <v>0.47099999999999997</v>
      </c>
      <c r="H116" s="725">
        <v>0.64600000000000002</v>
      </c>
      <c r="I116" s="725"/>
      <c r="J116" s="725"/>
      <c r="K116" s="725"/>
      <c r="L116" s="725"/>
      <c r="M116" s="726"/>
    </row>
    <row r="117" spans="2:24" x14ac:dyDescent="0.2">
      <c r="B117" s="724" t="s">
        <v>217</v>
      </c>
      <c r="C117" s="725">
        <v>1.1160000000000001</v>
      </c>
      <c r="D117" s="725">
        <v>1.46</v>
      </c>
      <c r="E117" s="725">
        <v>1.4550000000000001</v>
      </c>
      <c r="F117" s="725">
        <v>1.357</v>
      </c>
      <c r="G117" s="725">
        <v>1.6579999999999999</v>
      </c>
      <c r="H117" s="725">
        <v>2.6749999999999998</v>
      </c>
      <c r="I117" s="725"/>
      <c r="J117" s="725"/>
      <c r="K117" s="725"/>
      <c r="L117" s="725"/>
      <c r="M117" s="726"/>
    </row>
    <row r="118" spans="2:24" x14ac:dyDescent="0.2">
      <c r="B118" s="724" t="s">
        <v>218</v>
      </c>
      <c r="C118" s="725">
        <v>2.0760000000000001</v>
      </c>
      <c r="D118" s="725">
        <v>2.3940000000000001</v>
      </c>
      <c r="E118" s="725">
        <v>2.3050000000000002</v>
      </c>
      <c r="F118" s="725">
        <v>1.7789999999999999</v>
      </c>
      <c r="G118" s="725">
        <v>1.8240000000000001</v>
      </c>
      <c r="H118" s="725">
        <v>5.6360000000000001</v>
      </c>
      <c r="I118" s="725"/>
      <c r="J118" s="725"/>
      <c r="K118" s="725"/>
      <c r="L118" s="725"/>
      <c r="M118" s="726"/>
    </row>
    <row r="119" spans="2:24" x14ac:dyDescent="0.2">
      <c r="B119" s="724" t="s">
        <v>219</v>
      </c>
      <c r="C119" s="725">
        <v>0.96299999999999997</v>
      </c>
      <c r="D119" s="725">
        <v>1.246</v>
      </c>
      <c r="E119" s="725">
        <v>1.23</v>
      </c>
      <c r="F119" s="725">
        <v>0.56899999999999995</v>
      </c>
      <c r="G119" s="725">
        <v>0.622</v>
      </c>
      <c r="H119" s="725">
        <v>3.5310000000000001</v>
      </c>
      <c r="I119" s="725"/>
      <c r="J119" s="725"/>
      <c r="K119" s="725"/>
      <c r="L119" s="725"/>
      <c r="M119" s="726"/>
    </row>
    <row r="120" spans="2:24" x14ac:dyDescent="0.2">
      <c r="B120" s="724" t="s">
        <v>220</v>
      </c>
      <c r="C120" s="725">
        <v>0.43099999999999999</v>
      </c>
      <c r="D120" s="725">
        <v>0.63400000000000001</v>
      </c>
      <c r="E120" s="725">
        <v>0.628</v>
      </c>
      <c r="F120" s="725">
        <v>0.19</v>
      </c>
      <c r="G120" s="725">
        <v>0.23100000000000001</v>
      </c>
      <c r="H120" s="725">
        <v>1.9910000000000001</v>
      </c>
      <c r="I120" s="725"/>
      <c r="J120" s="725"/>
      <c r="K120" s="725"/>
      <c r="L120" s="725"/>
      <c r="M120" s="726"/>
    </row>
    <row r="121" spans="2:24" x14ac:dyDescent="0.2">
      <c r="B121" s="724" t="s">
        <v>221</v>
      </c>
      <c r="C121" s="725">
        <v>0.14000000000000001</v>
      </c>
      <c r="D121" s="725">
        <v>0.217</v>
      </c>
      <c r="E121" s="725">
        <v>0.24299999999999999</v>
      </c>
      <c r="F121" s="725">
        <v>9.6000000000000002E-2</v>
      </c>
      <c r="G121" s="725">
        <v>0.16500000000000001</v>
      </c>
      <c r="H121" s="725">
        <v>1.7070000000000001</v>
      </c>
      <c r="I121" s="725"/>
      <c r="J121" s="725"/>
      <c r="K121" s="725"/>
      <c r="L121" s="725"/>
      <c r="M121" s="726"/>
    </row>
    <row r="122" spans="2:24" ht="13.5" thickBot="1" x14ac:dyDescent="0.25">
      <c r="B122" s="762" t="s">
        <v>80</v>
      </c>
      <c r="C122" s="763">
        <v>6.26</v>
      </c>
      <c r="D122" s="763">
        <v>7.4960000000000004</v>
      </c>
      <c r="E122" s="763">
        <v>7.3289999999999997</v>
      </c>
      <c r="F122" s="763">
        <v>5.2220000000000004</v>
      </c>
      <c r="G122" s="763">
        <v>6.5110000000000001</v>
      </c>
      <c r="H122" s="763">
        <v>18.823</v>
      </c>
      <c r="I122" s="763"/>
      <c r="J122" s="763"/>
      <c r="K122" s="763"/>
      <c r="L122" s="763"/>
      <c r="M122" s="766"/>
    </row>
    <row r="125" spans="2:24" x14ac:dyDescent="0.2">
      <c r="B125" s="784" t="s">
        <v>745</v>
      </c>
      <c r="C125" s="787" t="s">
        <v>331</v>
      </c>
      <c r="D125" s="788"/>
      <c r="E125" s="787" t="s">
        <v>222</v>
      </c>
      <c r="F125" s="788"/>
      <c r="G125" s="787" t="s">
        <v>225</v>
      </c>
      <c r="H125" s="788"/>
      <c r="I125" s="787" t="s">
        <v>226</v>
      </c>
      <c r="J125" s="788"/>
      <c r="K125" s="787" t="s">
        <v>227</v>
      </c>
      <c r="L125" s="788"/>
      <c r="M125" s="787" t="s">
        <v>228</v>
      </c>
      <c r="N125" s="788"/>
      <c r="O125" s="787" t="s">
        <v>332</v>
      </c>
      <c r="P125" s="788"/>
      <c r="Q125" s="787" t="s">
        <v>333</v>
      </c>
      <c r="R125" s="788"/>
      <c r="S125" s="787" t="s">
        <v>231</v>
      </c>
      <c r="T125" s="788"/>
      <c r="U125" s="787" t="s">
        <v>232</v>
      </c>
      <c r="V125" s="788"/>
      <c r="W125" s="787" t="s">
        <v>233</v>
      </c>
      <c r="X125" s="789"/>
    </row>
    <row r="126" spans="2:24" x14ac:dyDescent="0.2">
      <c r="B126" s="785"/>
      <c r="C126" s="790" t="s">
        <v>79</v>
      </c>
      <c r="D126" s="791"/>
      <c r="E126" s="790" t="s">
        <v>79</v>
      </c>
      <c r="F126" s="791"/>
      <c r="G126" s="790" t="s">
        <v>79</v>
      </c>
      <c r="H126" s="791"/>
      <c r="I126" s="790" t="s">
        <v>79</v>
      </c>
      <c r="J126" s="791"/>
      <c r="K126" s="790" t="s">
        <v>79</v>
      </c>
      <c r="L126" s="791"/>
      <c r="M126" s="790" t="s">
        <v>79</v>
      </c>
      <c r="N126" s="791"/>
      <c r="O126" s="790"/>
      <c r="P126" s="791"/>
      <c r="Q126" s="790"/>
      <c r="R126" s="791"/>
      <c r="S126" s="790"/>
      <c r="T126" s="791"/>
      <c r="U126" s="790"/>
      <c r="V126" s="791"/>
      <c r="W126" s="790"/>
      <c r="X126" s="792"/>
    </row>
    <row r="127" spans="2:24" ht="41.25" thickBot="1" x14ac:dyDescent="0.25">
      <c r="B127" s="786"/>
      <c r="C127" s="720" t="s">
        <v>325</v>
      </c>
      <c r="D127" s="729" t="s">
        <v>82</v>
      </c>
      <c r="E127" s="720" t="s">
        <v>325</v>
      </c>
      <c r="F127" s="730" t="s">
        <v>82</v>
      </c>
      <c r="G127" s="720" t="s">
        <v>325</v>
      </c>
      <c r="H127" s="730" t="s">
        <v>82</v>
      </c>
      <c r="I127" s="720" t="s">
        <v>325</v>
      </c>
      <c r="J127" s="730" t="s">
        <v>82</v>
      </c>
      <c r="K127" s="720" t="s">
        <v>325</v>
      </c>
      <c r="L127" s="730" t="s">
        <v>82</v>
      </c>
      <c r="M127" s="720" t="s">
        <v>325</v>
      </c>
      <c r="N127" s="730" t="s">
        <v>82</v>
      </c>
      <c r="O127" s="720" t="s">
        <v>325</v>
      </c>
      <c r="P127" s="729" t="s">
        <v>82</v>
      </c>
      <c r="Q127" s="720" t="s">
        <v>325</v>
      </c>
      <c r="R127" s="729" t="s">
        <v>82</v>
      </c>
      <c r="S127" s="720" t="s">
        <v>325</v>
      </c>
      <c r="T127" s="729" t="s">
        <v>82</v>
      </c>
      <c r="U127" s="720" t="s">
        <v>325</v>
      </c>
      <c r="V127" s="729" t="s">
        <v>82</v>
      </c>
      <c r="W127" s="720" t="s">
        <v>325</v>
      </c>
      <c r="X127" s="729" t="s">
        <v>82</v>
      </c>
    </row>
    <row r="128" spans="2:24" x14ac:dyDescent="0.2">
      <c r="B128" s="756" t="s">
        <v>214</v>
      </c>
      <c r="C128" s="722">
        <v>21.120999999999999</v>
      </c>
      <c r="D128" s="731">
        <v>11.79</v>
      </c>
      <c r="E128" s="722">
        <v>15.249000000000001</v>
      </c>
      <c r="F128" s="731">
        <v>13.64</v>
      </c>
      <c r="G128" s="722">
        <v>13.199</v>
      </c>
      <c r="H128" s="731">
        <v>16.399999999999999</v>
      </c>
      <c r="I128" s="722">
        <v>11.666</v>
      </c>
      <c r="J128" s="731">
        <v>12.75</v>
      </c>
      <c r="K128" s="722">
        <v>12.874000000000001</v>
      </c>
      <c r="L128" s="731">
        <v>17.07</v>
      </c>
      <c r="M128" s="722">
        <v>17.481999999999999</v>
      </c>
      <c r="N128" s="731">
        <v>16.96</v>
      </c>
      <c r="O128" s="722"/>
      <c r="P128" s="731"/>
      <c r="Q128" s="722"/>
      <c r="R128" s="731"/>
      <c r="S128" s="722"/>
      <c r="T128" s="731"/>
      <c r="U128" s="722"/>
      <c r="V128" s="731"/>
      <c r="W128" s="722"/>
      <c r="X128" s="732"/>
    </row>
    <row r="129" spans="2:24" x14ac:dyDescent="0.2">
      <c r="B129" s="724" t="s">
        <v>215</v>
      </c>
      <c r="C129" s="725">
        <v>9.3550000000000004</v>
      </c>
      <c r="D129" s="733">
        <v>11.72</v>
      </c>
      <c r="E129" s="725">
        <v>6.7779999999999996</v>
      </c>
      <c r="F129" s="733">
        <v>12.98</v>
      </c>
      <c r="G129" s="725">
        <v>5.9219999999999997</v>
      </c>
      <c r="H129" s="733">
        <v>18.36</v>
      </c>
      <c r="I129" s="725">
        <v>5.6239999999999997</v>
      </c>
      <c r="J129" s="733">
        <v>12.81</v>
      </c>
      <c r="K129" s="725">
        <v>4.4530000000000003</v>
      </c>
      <c r="L129" s="733">
        <v>17.11</v>
      </c>
      <c r="M129" s="725">
        <v>4.7549999999999999</v>
      </c>
      <c r="N129" s="733">
        <v>21.84</v>
      </c>
      <c r="O129" s="725"/>
      <c r="P129" s="733"/>
      <c r="Q129" s="725"/>
      <c r="R129" s="733"/>
      <c r="S129" s="725"/>
      <c r="T129" s="733"/>
      <c r="U129" s="725"/>
      <c r="V129" s="733"/>
      <c r="W129" s="725"/>
      <c r="X129" s="734"/>
    </row>
    <row r="130" spans="2:24" x14ac:dyDescent="0.2">
      <c r="B130" s="724" t="s">
        <v>216</v>
      </c>
      <c r="C130" s="725">
        <v>11.557</v>
      </c>
      <c r="D130" s="733">
        <v>12.52</v>
      </c>
      <c r="E130" s="725">
        <v>8.5269999999999992</v>
      </c>
      <c r="F130" s="733">
        <v>11.95</v>
      </c>
      <c r="G130" s="725">
        <v>8.0120000000000005</v>
      </c>
      <c r="H130" s="733">
        <v>19.43</v>
      </c>
      <c r="I130" s="725">
        <v>7.0439999999999996</v>
      </c>
      <c r="J130" s="733">
        <v>13.35</v>
      </c>
      <c r="K130" s="725">
        <v>6.3559999999999999</v>
      </c>
      <c r="L130" s="733">
        <v>20.98</v>
      </c>
      <c r="M130" s="725">
        <v>5.2649999999999997</v>
      </c>
      <c r="N130" s="733">
        <v>25.55</v>
      </c>
      <c r="O130" s="725"/>
      <c r="P130" s="733"/>
      <c r="Q130" s="725"/>
      <c r="R130" s="733"/>
      <c r="S130" s="725"/>
      <c r="T130" s="733"/>
      <c r="U130" s="725"/>
      <c r="V130" s="733"/>
      <c r="W130" s="725"/>
      <c r="X130" s="734"/>
    </row>
    <row r="131" spans="2:24" x14ac:dyDescent="0.2">
      <c r="B131" s="724" t="s">
        <v>217</v>
      </c>
      <c r="C131" s="725">
        <v>46.491</v>
      </c>
      <c r="D131" s="733">
        <v>13.38</v>
      </c>
      <c r="E131" s="725">
        <v>36.156999999999996</v>
      </c>
      <c r="F131" s="733">
        <v>10.01</v>
      </c>
      <c r="G131" s="725">
        <v>40.012999999999998</v>
      </c>
      <c r="H131" s="733">
        <v>20.73</v>
      </c>
      <c r="I131" s="725">
        <v>40.046999999999997</v>
      </c>
      <c r="J131" s="733">
        <v>12.96</v>
      </c>
      <c r="K131" s="725">
        <v>32.779000000000003</v>
      </c>
      <c r="L131" s="733">
        <v>22.12</v>
      </c>
      <c r="M131" s="725">
        <v>25.75</v>
      </c>
      <c r="N131" s="733">
        <v>32.29</v>
      </c>
      <c r="O131" s="725"/>
      <c r="P131" s="733"/>
      <c r="Q131" s="725"/>
      <c r="R131" s="733"/>
      <c r="S131" s="725"/>
      <c r="T131" s="733"/>
      <c r="U131" s="725"/>
      <c r="V131" s="733"/>
      <c r="W131" s="725"/>
      <c r="X131" s="734"/>
    </row>
    <row r="132" spans="2:24" x14ac:dyDescent="0.2">
      <c r="B132" s="724" t="s">
        <v>218</v>
      </c>
      <c r="C132" s="725">
        <v>81.44</v>
      </c>
      <c r="D132" s="733">
        <v>20.100000000000001</v>
      </c>
      <c r="E132" s="725">
        <v>62.3</v>
      </c>
      <c r="F132" s="733">
        <v>11.95</v>
      </c>
      <c r="G132" s="725">
        <v>72.200999999999993</v>
      </c>
      <c r="H132" s="733">
        <v>16.579999999999998</v>
      </c>
      <c r="I132" s="725">
        <v>97.35</v>
      </c>
      <c r="J132" s="733">
        <v>14.1</v>
      </c>
      <c r="K132" s="725">
        <v>76.069000000000003</v>
      </c>
      <c r="L132" s="733">
        <v>20.22</v>
      </c>
      <c r="M132" s="725">
        <v>65.179000000000002</v>
      </c>
      <c r="N132" s="733">
        <v>30.05</v>
      </c>
      <c r="O132" s="725"/>
      <c r="P132" s="733"/>
      <c r="Q132" s="725"/>
      <c r="R132" s="733"/>
      <c r="S132" s="725"/>
      <c r="T132" s="733"/>
      <c r="U132" s="725"/>
      <c r="V132" s="733"/>
      <c r="W132" s="725"/>
      <c r="X132" s="734"/>
    </row>
    <row r="133" spans="2:24" x14ac:dyDescent="0.2">
      <c r="B133" s="724" t="s">
        <v>219</v>
      </c>
      <c r="C133" s="725">
        <v>47.997</v>
      </c>
      <c r="D133" s="733">
        <v>23.28</v>
      </c>
      <c r="E133" s="725">
        <v>34.646999999999998</v>
      </c>
      <c r="F133" s="733">
        <v>16.25</v>
      </c>
      <c r="G133" s="725">
        <v>39.301000000000002</v>
      </c>
      <c r="H133" s="733">
        <v>15.84</v>
      </c>
      <c r="I133" s="725">
        <v>66.138000000000005</v>
      </c>
      <c r="J133" s="733">
        <v>17.600000000000001</v>
      </c>
      <c r="K133" s="725">
        <v>43.764000000000003</v>
      </c>
      <c r="L133" s="733">
        <v>19.97</v>
      </c>
      <c r="M133" s="725">
        <v>39.124000000000002</v>
      </c>
      <c r="N133" s="733">
        <v>25.03</v>
      </c>
      <c r="O133" s="725"/>
      <c r="P133" s="733"/>
      <c r="Q133" s="725"/>
      <c r="R133" s="733"/>
      <c r="S133" s="725"/>
      <c r="T133" s="733"/>
      <c r="U133" s="725"/>
      <c r="V133" s="733"/>
      <c r="W133" s="725"/>
      <c r="X133" s="734"/>
    </row>
    <row r="134" spans="2:24" x14ac:dyDescent="0.2">
      <c r="B134" s="724" t="s">
        <v>220</v>
      </c>
      <c r="C134" s="725">
        <v>24.815000000000001</v>
      </c>
      <c r="D134" s="733">
        <v>24.74</v>
      </c>
      <c r="E134" s="725">
        <v>17.295000000000002</v>
      </c>
      <c r="F134" s="733">
        <v>19.71</v>
      </c>
      <c r="G134" s="725">
        <v>20.611000000000001</v>
      </c>
      <c r="H134" s="733">
        <v>17.34</v>
      </c>
      <c r="I134" s="725">
        <v>37.871000000000002</v>
      </c>
      <c r="J134" s="733">
        <v>19.54</v>
      </c>
      <c r="K134" s="725">
        <v>21.661000000000001</v>
      </c>
      <c r="L134" s="733">
        <v>22.27</v>
      </c>
      <c r="M134" s="725">
        <v>18.785</v>
      </c>
      <c r="N134" s="733">
        <v>24.79</v>
      </c>
      <c r="O134" s="725"/>
      <c r="P134" s="733"/>
      <c r="Q134" s="725"/>
      <c r="R134" s="733"/>
      <c r="S134" s="725"/>
      <c r="T134" s="733"/>
      <c r="U134" s="725"/>
      <c r="V134" s="733"/>
      <c r="W134" s="725"/>
      <c r="X134" s="734"/>
    </row>
    <row r="135" spans="2:24" x14ac:dyDescent="0.2">
      <c r="B135" s="724" t="s">
        <v>221</v>
      </c>
      <c r="C135" s="725">
        <v>25.850999999999999</v>
      </c>
      <c r="D135" s="733">
        <v>26.24</v>
      </c>
      <c r="E135" s="725">
        <v>17.757000000000001</v>
      </c>
      <c r="F135" s="733">
        <v>24.48</v>
      </c>
      <c r="G135" s="725">
        <v>23.363</v>
      </c>
      <c r="H135" s="733">
        <v>18.93</v>
      </c>
      <c r="I135" s="725">
        <v>52.546999999999997</v>
      </c>
      <c r="J135" s="733">
        <v>24.01</v>
      </c>
      <c r="K135" s="725">
        <v>28.826000000000001</v>
      </c>
      <c r="L135" s="733">
        <v>31.47</v>
      </c>
      <c r="M135" s="725">
        <v>19.898</v>
      </c>
      <c r="N135" s="733">
        <v>22.7</v>
      </c>
      <c r="O135" s="725"/>
      <c r="P135" s="733"/>
      <c r="Q135" s="725"/>
      <c r="R135" s="733"/>
      <c r="S135" s="725"/>
      <c r="T135" s="733"/>
      <c r="U135" s="725"/>
      <c r="V135" s="733"/>
      <c r="W135" s="725"/>
      <c r="X135" s="734"/>
    </row>
    <row r="136" spans="2:24" ht="13.5" thickBot="1" x14ac:dyDescent="0.25">
      <c r="B136" s="762" t="s">
        <v>80</v>
      </c>
      <c r="C136" s="763">
        <v>268.62799999999999</v>
      </c>
      <c r="D136" s="764">
        <v>16.62</v>
      </c>
      <c r="E136" s="763">
        <v>198.71100000000001</v>
      </c>
      <c r="F136" s="764">
        <v>11.38</v>
      </c>
      <c r="G136" s="763">
        <v>222.637</v>
      </c>
      <c r="H136" s="764">
        <v>13.71</v>
      </c>
      <c r="I136" s="763">
        <v>318.28699999999998</v>
      </c>
      <c r="J136" s="764">
        <v>14.55</v>
      </c>
      <c r="K136" s="763">
        <v>226.78299999999999</v>
      </c>
      <c r="L136" s="764">
        <v>17.66</v>
      </c>
      <c r="M136" s="763">
        <v>196.238</v>
      </c>
      <c r="N136" s="764">
        <v>22.79</v>
      </c>
      <c r="O136" s="763"/>
      <c r="P136" s="764"/>
      <c r="Q136" s="763"/>
      <c r="R136" s="764"/>
      <c r="S136" s="763"/>
      <c r="T136" s="764"/>
      <c r="U136" s="763"/>
      <c r="V136" s="764"/>
      <c r="W136" s="763"/>
      <c r="X136" s="765"/>
    </row>
    <row r="139" spans="2:24" x14ac:dyDescent="0.2">
      <c r="B139" s="784" t="s">
        <v>745</v>
      </c>
      <c r="C139" s="718" t="s">
        <v>331</v>
      </c>
      <c r="D139" s="718" t="s">
        <v>222</v>
      </c>
      <c r="E139" s="718" t="s">
        <v>225</v>
      </c>
      <c r="F139" s="718" t="s">
        <v>226</v>
      </c>
      <c r="G139" s="718" t="s">
        <v>227</v>
      </c>
      <c r="H139" s="718" t="s">
        <v>228</v>
      </c>
      <c r="I139" s="718" t="s">
        <v>332</v>
      </c>
      <c r="J139" s="718" t="s">
        <v>333</v>
      </c>
      <c r="K139" s="718" t="s">
        <v>231</v>
      </c>
      <c r="L139" s="718" t="s">
        <v>232</v>
      </c>
      <c r="M139" s="718" t="s">
        <v>233</v>
      </c>
      <c r="N139" s="737"/>
    </row>
    <row r="140" spans="2:24" x14ac:dyDescent="0.2">
      <c r="B140" s="785"/>
      <c r="C140" s="717" t="s">
        <v>308</v>
      </c>
      <c r="D140" s="717" t="s">
        <v>308</v>
      </c>
      <c r="E140" s="717" t="s">
        <v>308</v>
      </c>
      <c r="F140" s="717" t="s">
        <v>308</v>
      </c>
      <c r="G140" s="717" t="s">
        <v>308</v>
      </c>
      <c r="H140" s="717" t="s">
        <v>308</v>
      </c>
      <c r="I140" s="717" t="s">
        <v>308</v>
      </c>
      <c r="J140" s="717" t="s">
        <v>308</v>
      </c>
      <c r="K140" s="717" t="s">
        <v>308</v>
      </c>
      <c r="L140" s="717" t="s">
        <v>308</v>
      </c>
      <c r="M140" s="719" t="s">
        <v>308</v>
      </c>
      <c r="N140" s="738"/>
    </row>
    <row r="141" spans="2:24" ht="41.25" thickBot="1" x14ac:dyDescent="0.25">
      <c r="B141" s="786"/>
      <c r="C141" s="720" t="s">
        <v>325</v>
      </c>
      <c r="D141" s="720" t="s">
        <v>325</v>
      </c>
      <c r="E141" s="720" t="s">
        <v>325</v>
      </c>
      <c r="F141" s="720" t="s">
        <v>325</v>
      </c>
      <c r="G141" s="720" t="s">
        <v>325</v>
      </c>
      <c r="H141" s="720" t="s">
        <v>325</v>
      </c>
      <c r="I141" s="720" t="s">
        <v>325</v>
      </c>
      <c r="J141" s="720" t="s">
        <v>325</v>
      </c>
      <c r="K141" s="720" t="s">
        <v>325</v>
      </c>
      <c r="L141" s="720" t="s">
        <v>325</v>
      </c>
      <c r="M141" s="720" t="s">
        <v>325</v>
      </c>
      <c r="N141" s="739"/>
    </row>
    <row r="142" spans="2:24" x14ac:dyDescent="0.2">
      <c r="B142" s="758" t="s">
        <v>214</v>
      </c>
      <c r="C142" s="744">
        <f t="shared" ref="C142:C149" si="50">C128</f>
        <v>21.120999999999999</v>
      </c>
      <c r="D142" s="744">
        <f t="shared" ref="D142:D149" si="51">E128</f>
        <v>15.249000000000001</v>
      </c>
      <c r="E142" s="744">
        <f t="shared" ref="E142:E149" si="52">G128</f>
        <v>13.199</v>
      </c>
      <c r="F142" s="744">
        <f t="shared" ref="F142:F149" si="53">I128</f>
        <v>11.666</v>
      </c>
      <c r="G142" s="744">
        <f t="shared" ref="G142:G149" si="54">K128</f>
        <v>12.874000000000001</v>
      </c>
      <c r="H142" s="744">
        <f t="shared" ref="H142:H150" si="55">M128</f>
        <v>17.481999999999999</v>
      </c>
      <c r="I142" s="744">
        <f t="shared" ref="I142:I149" si="56">O128</f>
        <v>0</v>
      </c>
      <c r="J142" s="744">
        <f t="shared" ref="J142:J149" si="57">Q128</f>
        <v>0</v>
      </c>
      <c r="K142" s="744">
        <f t="shared" ref="K142:K149" si="58">S128</f>
        <v>0</v>
      </c>
      <c r="L142" s="744">
        <f t="shared" ref="L142:L149" si="59">U128</f>
        <v>0</v>
      </c>
      <c r="M142" s="745">
        <f t="shared" ref="M142:M149" si="60">W128</f>
        <v>0</v>
      </c>
      <c r="N142" s="722"/>
    </row>
    <row r="143" spans="2:24" x14ac:dyDescent="0.2">
      <c r="B143" s="743" t="s">
        <v>215</v>
      </c>
      <c r="C143" s="744">
        <f t="shared" si="50"/>
        <v>9.3550000000000004</v>
      </c>
      <c r="D143" s="744">
        <f t="shared" si="51"/>
        <v>6.7779999999999996</v>
      </c>
      <c r="E143" s="744">
        <f t="shared" si="52"/>
        <v>5.9219999999999997</v>
      </c>
      <c r="F143" s="744">
        <f t="shared" si="53"/>
        <v>5.6239999999999997</v>
      </c>
      <c r="G143" s="744">
        <f t="shared" si="54"/>
        <v>4.4530000000000003</v>
      </c>
      <c r="H143" s="744">
        <f t="shared" si="55"/>
        <v>4.7549999999999999</v>
      </c>
      <c r="I143" s="744">
        <f t="shared" si="56"/>
        <v>0</v>
      </c>
      <c r="J143" s="744">
        <f t="shared" si="57"/>
        <v>0</v>
      </c>
      <c r="K143" s="744">
        <f t="shared" si="58"/>
        <v>0</v>
      </c>
      <c r="L143" s="744">
        <f t="shared" si="59"/>
        <v>0</v>
      </c>
      <c r="M143" s="745">
        <f t="shared" si="60"/>
        <v>0</v>
      </c>
      <c r="N143" s="725"/>
    </row>
    <row r="144" spans="2:24" x14ac:dyDescent="0.2">
      <c r="B144" s="743" t="s">
        <v>216</v>
      </c>
      <c r="C144" s="744">
        <f t="shared" si="50"/>
        <v>11.557</v>
      </c>
      <c r="D144" s="744">
        <f t="shared" si="51"/>
        <v>8.5269999999999992</v>
      </c>
      <c r="E144" s="744">
        <f t="shared" si="52"/>
        <v>8.0120000000000005</v>
      </c>
      <c r="F144" s="744">
        <f t="shared" si="53"/>
        <v>7.0439999999999996</v>
      </c>
      <c r="G144" s="744">
        <f t="shared" si="54"/>
        <v>6.3559999999999999</v>
      </c>
      <c r="H144" s="744">
        <f t="shared" si="55"/>
        <v>5.2649999999999997</v>
      </c>
      <c r="I144" s="744">
        <f t="shared" si="56"/>
        <v>0</v>
      </c>
      <c r="J144" s="744">
        <f t="shared" si="57"/>
        <v>0</v>
      </c>
      <c r="K144" s="744">
        <f t="shared" si="58"/>
        <v>0</v>
      </c>
      <c r="L144" s="744">
        <f t="shared" si="59"/>
        <v>0</v>
      </c>
      <c r="M144" s="745">
        <f t="shared" si="60"/>
        <v>0</v>
      </c>
      <c r="N144" s="725"/>
    </row>
    <row r="145" spans="2:14" x14ac:dyDescent="0.2">
      <c r="B145" s="743" t="s">
        <v>217</v>
      </c>
      <c r="C145" s="744">
        <f t="shared" si="50"/>
        <v>46.491</v>
      </c>
      <c r="D145" s="744">
        <f t="shared" si="51"/>
        <v>36.156999999999996</v>
      </c>
      <c r="E145" s="744">
        <f t="shared" si="52"/>
        <v>40.012999999999998</v>
      </c>
      <c r="F145" s="744">
        <f t="shared" si="53"/>
        <v>40.046999999999997</v>
      </c>
      <c r="G145" s="744">
        <f t="shared" si="54"/>
        <v>32.779000000000003</v>
      </c>
      <c r="H145" s="744">
        <f t="shared" si="55"/>
        <v>25.75</v>
      </c>
      <c r="I145" s="744">
        <f t="shared" si="56"/>
        <v>0</v>
      </c>
      <c r="J145" s="744">
        <f t="shared" si="57"/>
        <v>0</v>
      </c>
      <c r="K145" s="744">
        <f t="shared" si="58"/>
        <v>0</v>
      </c>
      <c r="L145" s="744">
        <f t="shared" si="59"/>
        <v>0</v>
      </c>
      <c r="M145" s="745">
        <f t="shared" si="60"/>
        <v>0</v>
      </c>
      <c r="N145" s="725"/>
    </row>
    <row r="146" spans="2:14" x14ac:dyDescent="0.2">
      <c r="B146" s="743" t="s">
        <v>218</v>
      </c>
      <c r="C146" s="744">
        <f t="shared" si="50"/>
        <v>81.44</v>
      </c>
      <c r="D146" s="744">
        <f t="shared" si="51"/>
        <v>62.3</v>
      </c>
      <c r="E146" s="744">
        <f t="shared" si="52"/>
        <v>72.200999999999993</v>
      </c>
      <c r="F146" s="744">
        <f t="shared" si="53"/>
        <v>97.35</v>
      </c>
      <c r="G146" s="744">
        <f t="shared" si="54"/>
        <v>76.069000000000003</v>
      </c>
      <c r="H146" s="744">
        <f t="shared" si="55"/>
        <v>65.179000000000002</v>
      </c>
      <c r="I146" s="744">
        <f t="shared" si="56"/>
        <v>0</v>
      </c>
      <c r="J146" s="744">
        <f t="shared" si="57"/>
        <v>0</v>
      </c>
      <c r="K146" s="744">
        <f t="shared" si="58"/>
        <v>0</v>
      </c>
      <c r="L146" s="744">
        <f t="shared" si="59"/>
        <v>0</v>
      </c>
      <c r="M146" s="745">
        <f t="shared" si="60"/>
        <v>0</v>
      </c>
      <c r="N146" s="725"/>
    </row>
    <row r="147" spans="2:14" x14ac:dyDescent="0.2">
      <c r="B147" s="743" t="s">
        <v>219</v>
      </c>
      <c r="C147" s="744">
        <f t="shared" si="50"/>
        <v>47.997</v>
      </c>
      <c r="D147" s="744">
        <f t="shared" si="51"/>
        <v>34.646999999999998</v>
      </c>
      <c r="E147" s="744">
        <f t="shared" si="52"/>
        <v>39.301000000000002</v>
      </c>
      <c r="F147" s="744">
        <f t="shared" si="53"/>
        <v>66.138000000000005</v>
      </c>
      <c r="G147" s="744">
        <f t="shared" si="54"/>
        <v>43.764000000000003</v>
      </c>
      <c r="H147" s="744">
        <f t="shared" si="55"/>
        <v>39.124000000000002</v>
      </c>
      <c r="I147" s="744">
        <f t="shared" si="56"/>
        <v>0</v>
      </c>
      <c r="J147" s="744">
        <f t="shared" si="57"/>
        <v>0</v>
      </c>
      <c r="K147" s="744">
        <f t="shared" si="58"/>
        <v>0</v>
      </c>
      <c r="L147" s="744">
        <f t="shared" si="59"/>
        <v>0</v>
      </c>
      <c r="M147" s="745">
        <f t="shared" si="60"/>
        <v>0</v>
      </c>
      <c r="N147" s="725"/>
    </row>
    <row r="148" spans="2:14" x14ac:dyDescent="0.2">
      <c r="B148" s="743" t="s">
        <v>220</v>
      </c>
      <c r="C148" s="744">
        <f t="shared" si="50"/>
        <v>24.815000000000001</v>
      </c>
      <c r="D148" s="744">
        <f t="shared" si="51"/>
        <v>17.295000000000002</v>
      </c>
      <c r="E148" s="744">
        <f t="shared" si="52"/>
        <v>20.611000000000001</v>
      </c>
      <c r="F148" s="744">
        <f t="shared" si="53"/>
        <v>37.871000000000002</v>
      </c>
      <c r="G148" s="744">
        <f t="shared" si="54"/>
        <v>21.661000000000001</v>
      </c>
      <c r="H148" s="744">
        <f t="shared" si="55"/>
        <v>18.785</v>
      </c>
      <c r="I148" s="744">
        <f t="shared" si="56"/>
        <v>0</v>
      </c>
      <c r="J148" s="744">
        <f t="shared" si="57"/>
        <v>0</v>
      </c>
      <c r="K148" s="744">
        <f t="shared" si="58"/>
        <v>0</v>
      </c>
      <c r="L148" s="744">
        <f t="shared" si="59"/>
        <v>0</v>
      </c>
      <c r="M148" s="745">
        <f t="shared" si="60"/>
        <v>0</v>
      </c>
      <c r="N148" s="725"/>
    </row>
    <row r="149" spans="2:14" x14ac:dyDescent="0.2">
      <c r="B149" s="743" t="s">
        <v>221</v>
      </c>
      <c r="C149" s="744">
        <f t="shared" si="50"/>
        <v>25.850999999999999</v>
      </c>
      <c r="D149" s="744">
        <f t="shared" si="51"/>
        <v>17.757000000000001</v>
      </c>
      <c r="E149" s="744">
        <f t="shared" si="52"/>
        <v>23.363</v>
      </c>
      <c r="F149" s="744">
        <f t="shared" si="53"/>
        <v>52.546999999999997</v>
      </c>
      <c r="G149" s="744">
        <f t="shared" si="54"/>
        <v>28.826000000000001</v>
      </c>
      <c r="H149" s="744">
        <f t="shared" si="55"/>
        <v>19.898</v>
      </c>
      <c r="I149" s="744">
        <f t="shared" si="56"/>
        <v>0</v>
      </c>
      <c r="J149" s="744">
        <f t="shared" si="57"/>
        <v>0</v>
      </c>
      <c r="K149" s="744">
        <f t="shared" si="58"/>
        <v>0</v>
      </c>
      <c r="L149" s="744">
        <f t="shared" si="59"/>
        <v>0</v>
      </c>
      <c r="M149" s="745">
        <f t="shared" si="60"/>
        <v>0</v>
      </c>
      <c r="N149" s="725"/>
    </row>
    <row r="150" spans="2:14" ht="13.5" thickBot="1" x14ac:dyDescent="0.25">
      <c r="B150" s="759" t="s">
        <v>80</v>
      </c>
      <c r="C150" s="760">
        <f t="shared" ref="C150" si="61">C136</f>
        <v>268.62799999999999</v>
      </c>
      <c r="D150" s="760">
        <f t="shared" ref="D150" si="62">E136</f>
        <v>198.71100000000001</v>
      </c>
      <c r="E150" s="760">
        <f t="shared" ref="E150" si="63">G136</f>
        <v>222.637</v>
      </c>
      <c r="F150" s="760">
        <f t="shared" ref="F150" si="64">I136</f>
        <v>318.28699999999998</v>
      </c>
      <c r="G150" s="760">
        <f t="shared" ref="G150" si="65">K136</f>
        <v>226.78299999999999</v>
      </c>
      <c r="H150" s="760">
        <f t="shared" si="55"/>
        <v>196.238</v>
      </c>
      <c r="I150" s="760">
        <f t="shared" ref="I150" si="66">O136</f>
        <v>0</v>
      </c>
      <c r="J150" s="760">
        <f t="shared" ref="J150" si="67">Q136</f>
        <v>0</v>
      </c>
      <c r="K150" s="760">
        <f t="shared" ref="K150" si="68">S136</f>
        <v>0</v>
      </c>
      <c r="L150" s="760">
        <f t="shared" ref="L150" si="69">U136</f>
        <v>0</v>
      </c>
      <c r="M150" s="761">
        <f t="shared" ref="M150" si="70">W136</f>
        <v>0</v>
      </c>
      <c r="N150" s="725"/>
    </row>
    <row r="153" spans="2:14" x14ac:dyDescent="0.2">
      <c r="B153" s="784" t="s">
        <v>745</v>
      </c>
      <c r="C153" s="718" t="s">
        <v>331</v>
      </c>
      <c r="D153" s="718" t="s">
        <v>222</v>
      </c>
      <c r="E153" s="718" t="s">
        <v>225</v>
      </c>
      <c r="F153" s="718" t="s">
        <v>226</v>
      </c>
      <c r="G153" s="718" t="s">
        <v>227</v>
      </c>
      <c r="H153" s="718" t="s">
        <v>228</v>
      </c>
      <c r="I153" s="718" t="s">
        <v>332</v>
      </c>
      <c r="J153" s="718" t="s">
        <v>333</v>
      </c>
      <c r="K153" s="718" t="s">
        <v>231</v>
      </c>
      <c r="L153" s="718" t="s">
        <v>232</v>
      </c>
      <c r="M153" s="718" t="s">
        <v>233</v>
      </c>
      <c r="N153" s="737"/>
    </row>
    <row r="154" spans="2:14" x14ac:dyDescent="0.2">
      <c r="B154" s="785"/>
      <c r="C154" s="717" t="s">
        <v>487</v>
      </c>
      <c r="D154" s="717" t="s">
        <v>487</v>
      </c>
      <c r="E154" s="717" t="s">
        <v>487</v>
      </c>
      <c r="F154" s="717" t="s">
        <v>487</v>
      </c>
      <c r="G154" s="717" t="s">
        <v>487</v>
      </c>
      <c r="H154" s="717" t="s">
        <v>487</v>
      </c>
      <c r="I154" s="717" t="s">
        <v>487</v>
      </c>
      <c r="J154" s="717" t="s">
        <v>487</v>
      </c>
      <c r="K154" s="717" t="s">
        <v>487</v>
      </c>
      <c r="L154" s="717" t="s">
        <v>487</v>
      </c>
      <c r="M154" s="719" t="s">
        <v>487</v>
      </c>
      <c r="N154" s="738"/>
    </row>
    <row r="155" spans="2:14" ht="41.25" thickBot="1" x14ac:dyDescent="0.25">
      <c r="B155" s="786"/>
      <c r="C155" s="720" t="s">
        <v>325</v>
      </c>
      <c r="D155" s="720" t="s">
        <v>325</v>
      </c>
      <c r="E155" s="720" t="s">
        <v>325</v>
      </c>
      <c r="F155" s="720" t="s">
        <v>325</v>
      </c>
      <c r="G155" s="720" t="s">
        <v>325</v>
      </c>
      <c r="H155" s="720" t="s">
        <v>325</v>
      </c>
      <c r="I155" s="720" t="s">
        <v>325</v>
      </c>
      <c r="J155" s="720" t="s">
        <v>325</v>
      </c>
      <c r="K155" s="720" t="s">
        <v>325</v>
      </c>
      <c r="L155" s="720" t="s">
        <v>325</v>
      </c>
      <c r="M155" s="720" t="s">
        <v>325</v>
      </c>
      <c r="N155" s="739"/>
    </row>
    <row r="156" spans="2:14" x14ac:dyDescent="0.2">
      <c r="B156" s="758" t="s">
        <v>214</v>
      </c>
      <c r="C156" s="744">
        <f t="shared" ref="C156:C164" si="71">SUM(C114,C128)</f>
        <v>22.175999999999998</v>
      </c>
      <c r="D156" s="744">
        <f t="shared" ref="D156:D164" si="72">SUM(D114,E128)</f>
        <v>16.055</v>
      </c>
      <c r="E156" s="744">
        <f t="shared" ref="E156:E164" si="73">SUM(E114,G128)</f>
        <v>13.972</v>
      </c>
      <c r="F156" s="744">
        <f t="shared" ref="F156:F164" si="74">SUM(F114,I128)</f>
        <v>12.280000000000001</v>
      </c>
      <c r="G156" s="744">
        <f t="shared" ref="G156:G164" si="75">SUM(G114,K128)</f>
        <v>14.014000000000001</v>
      </c>
      <c r="H156" s="744">
        <f t="shared" ref="H156:H164" si="76">SUM(H114,M128)</f>
        <v>19.513999999999999</v>
      </c>
      <c r="I156" s="744">
        <f t="shared" ref="I156:I164" si="77">SUM(I114,O128)</f>
        <v>0</v>
      </c>
      <c r="J156" s="744">
        <f t="shared" ref="J156:J164" si="78">SUM(J114,Q128)</f>
        <v>0</v>
      </c>
      <c r="K156" s="744">
        <f t="shared" ref="K156:K164" si="79">SUM(K114,S128)</f>
        <v>0</v>
      </c>
      <c r="L156" s="744">
        <f t="shared" ref="L156:L164" si="80">SUM(L114,U128)</f>
        <v>0</v>
      </c>
      <c r="M156" s="745">
        <f t="shared" ref="M156:M164" si="81">SUM(M114,W128)</f>
        <v>0</v>
      </c>
      <c r="N156" s="722"/>
    </row>
    <row r="157" spans="2:14" x14ac:dyDescent="0.2">
      <c r="B157" s="743" t="s">
        <v>215</v>
      </c>
      <c r="C157" s="744">
        <f t="shared" si="71"/>
        <v>9.57</v>
      </c>
      <c r="D157" s="744">
        <f t="shared" si="72"/>
        <v>7.1199999999999992</v>
      </c>
      <c r="E157" s="744">
        <f t="shared" si="73"/>
        <v>6.2450000000000001</v>
      </c>
      <c r="F157" s="744">
        <f t="shared" si="74"/>
        <v>5.9019999999999992</v>
      </c>
      <c r="G157" s="744">
        <f t="shared" si="75"/>
        <v>4.8530000000000006</v>
      </c>
      <c r="H157" s="744">
        <f t="shared" si="76"/>
        <v>5.359</v>
      </c>
      <c r="I157" s="744">
        <f t="shared" si="77"/>
        <v>0</v>
      </c>
      <c r="J157" s="744">
        <f t="shared" si="78"/>
        <v>0</v>
      </c>
      <c r="K157" s="744">
        <f t="shared" si="79"/>
        <v>0</v>
      </c>
      <c r="L157" s="744">
        <f t="shared" si="80"/>
        <v>0</v>
      </c>
      <c r="M157" s="745">
        <f t="shared" si="81"/>
        <v>0</v>
      </c>
      <c r="N157" s="725"/>
    </row>
    <row r="158" spans="2:14" x14ac:dyDescent="0.2">
      <c r="B158" s="743" t="s">
        <v>216</v>
      </c>
      <c r="C158" s="744">
        <f t="shared" si="71"/>
        <v>11.821</v>
      </c>
      <c r="D158" s="744">
        <f t="shared" si="72"/>
        <v>8.9239999999999995</v>
      </c>
      <c r="E158" s="744">
        <f t="shared" si="73"/>
        <v>8.3840000000000003</v>
      </c>
      <c r="F158" s="744">
        <f t="shared" si="74"/>
        <v>7.383</v>
      </c>
      <c r="G158" s="744">
        <f t="shared" si="75"/>
        <v>6.827</v>
      </c>
      <c r="H158" s="744">
        <f t="shared" si="76"/>
        <v>5.9109999999999996</v>
      </c>
      <c r="I158" s="744">
        <f t="shared" si="77"/>
        <v>0</v>
      </c>
      <c r="J158" s="744">
        <f t="shared" si="78"/>
        <v>0</v>
      </c>
      <c r="K158" s="744">
        <f t="shared" si="79"/>
        <v>0</v>
      </c>
      <c r="L158" s="744">
        <f t="shared" si="80"/>
        <v>0</v>
      </c>
      <c r="M158" s="745">
        <f t="shared" si="81"/>
        <v>0</v>
      </c>
      <c r="N158" s="725"/>
    </row>
    <row r="159" spans="2:14" x14ac:dyDescent="0.2">
      <c r="B159" s="743" t="s">
        <v>217</v>
      </c>
      <c r="C159" s="744">
        <f t="shared" si="71"/>
        <v>47.606999999999999</v>
      </c>
      <c r="D159" s="744">
        <f t="shared" si="72"/>
        <v>37.616999999999997</v>
      </c>
      <c r="E159" s="744">
        <f t="shared" si="73"/>
        <v>41.467999999999996</v>
      </c>
      <c r="F159" s="744">
        <f t="shared" si="74"/>
        <v>41.403999999999996</v>
      </c>
      <c r="G159" s="744">
        <f t="shared" si="75"/>
        <v>34.437000000000005</v>
      </c>
      <c r="H159" s="744">
        <f t="shared" si="76"/>
        <v>28.425000000000001</v>
      </c>
      <c r="I159" s="744">
        <f t="shared" si="77"/>
        <v>0</v>
      </c>
      <c r="J159" s="744">
        <f t="shared" si="78"/>
        <v>0</v>
      </c>
      <c r="K159" s="744">
        <f t="shared" si="79"/>
        <v>0</v>
      </c>
      <c r="L159" s="744">
        <f t="shared" si="80"/>
        <v>0</v>
      </c>
      <c r="M159" s="745">
        <f t="shared" si="81"/>
        <v>0</v>
      </c>
      <c r="N159" s="725"/>
    </row>
    <row r="160" spans="2:14" x14ac:dyDescent="0.2">
      <c r="B160" s="743" t="s">
        <v>218</v>
      </c>
      <c r="C160" s="744">
        <f t="shared" si="71"/>
        <v>83.515999999999991</v>
      </c>
      <c r="D160" s="744">
        <f t="shared" si="72"/>
        <v>64.694000000000003</v>
      </c>
      <c r="E160" s="744">
        <f t="shared" si="73"/>
        <v>74.506</v>
      </c>
      <c r="F160" s="744">
        <f t="shared" si="74"/>
        <v>99.128999999999991</v>
      </c>
      <c r="G160" s="744">
        <f t="shared" si="75"/>
        <v>77.893000000000001</v>
      </c>
      <c r="H160" s="744">
        <f t="shared" si="76"/>
        <v>70.814999999999998</v>
      </c>
      <c r="I160" s="744">
        <f t="shared" si="77"/>
        <v>0</v>
      </c>
      <c r="J160" s="744">
        <f t="shared" si="78"/>
        <v>0</v>
      </c>
      <c r="K160" s="744">
        <f t="shared" si="79"/>
        <v>0</v>
      </c>
      <c r="L160" s="744">
        <f t="shared" si="80"/>
        <v>0</v>
      </c>
      <c r="M160" s="745">
        <f t="shared" si="81"/>
        <v>0</v>
      </c>
      <c r="N160" s="725"/>
    </row>
    <row r="161" spans="2:14" x14ac:dyDescent="0.2">
      <c r="B161" s="743" t="s">
        <v>219</v>
      </c>
      <c r="C161" s="744">
        <f t="shared" si="71"/>
        <v>48.96</v>
      </c>
      <c r="D161" s="744">
        <f t="shared" si="72"/>
        <v>35.893000000000001</v>
      </c>
      <c r="E161" s="744">
        <f t="shared" si="73"/>
        <v>40.530999999999999</v>
      </c>
      <c r="F161" s="744">
        <f t="shared" si="74"/>
        <v>66.707000000000008</v>
      </c>
      <c r="G161" s="744">
        <f t="shared" si="75"/>
        <v>44.386000000000003</v>
      </c>
      <c r="H161" s="744">
        <f t="shared" si="76"/>
        <v>42.655000000000001</v>
      </c>
      <c r="I161" s="744">
        <f t="shared" si="77"/>
        <v>0</v>
      </c>
      <c r="J161" s="744">
        <f t="shared" si="78"/>
        <v>0</v>
      </c>
      <c r="K161" s="744">
        <f t="shared" si="79"/>
        <v>0</v>
      </c>
      <c r="L161" s="744">
        <f t="shared" si="80"/>
        <v>0</v>
      </c>
      <c r="M161" s="745">
        <f t="shared" si="81"/>
        <v>0</v>
      </c>
      <c r="N161" s="725"/>
    </row>
    <row r="162" spans="2:14" x14ac:dyDescent="0.2">
      <c r="B162" s="743" t="s">
        <v>220</v>
      </c>
      <c r="C162" s="744">
        <f t="shared" si="71"/>
        <v>25.246000000000002</v>
      </c>
      <c r="D162" s="744">
        <f t="shared" si="72"/>
        <v>17.929000000000002</v>
      </c>
      <c r="E162" s="744">
        <f t="shared" si="73"/>
        <v>21.239000000000001</v>
      </c>
      <c r="F162" s="744">
        <f t="shared" si="74"/>
        <v>38.061</v>
      </c>
      <c r="G162" s="744">
        <f t="shared" si="75"/>
        <v>21.892000000000003</v>
      </c>
      <c r="H162" s="744">
        <f t="shared" si="76"/>
        <v>20.776</v>
      </c>
      <c r="I162" s="744">
        <f t="shared" si="77"/>
        <v>0</v>
      </c>
      <c r="J162" s="744">
        <f t="shared" si="78"/>
        <v>0</v>
      </c>
      <c r="K162" s="744">
        <f t="shared" si="79"/>
        <v>0</v>
      </c>
      <c r="L162" s="744">
        <f t="shared" si="80"/>
        <v>0</v>
      </c>
      <c r="M162" s="745">
        <f t="shared" si="81"/>
        <v>0</v>
      </c>
      <c r="N162" s="725"/>
    </row>
    <row r="163" spans="2:14" x14ac:dyDescent="0.2">
      <c r="B163" s="743" t="s">
        <v>221</v>
      </c>
      <c r="C163" s="744">
        <f t="shared" si="71"/>
        <v>25.991</v>
      </c>
      <c r="D163" s="744">
        <f t="shared" si="72"/>
        <v>17.974</v>
      </c>
      <c r="E163" s="744">
        <f t="shared" si="73"/>
        <v>23.605999999999998</v>
      </c>
      <c r="F163" s="744">
        <f t="shared" si="74"/>
        <v>52.642999999999994</v>
      </c>
      <c r="G163" s="744">
        <f t="shared" si="75"/>
        <v>28.991</v>
      </c>
      <c r="H163" s="744">
        <f t="shared" si="76"/>
        <v>21.605</v>
      </c>
      <c r="I163" s="744">
        <f t="shared" si="77"/>
        <v>0</v>
      </c>
      <c r="J163" s="744">
        <f t="shared" si="78"/>
        <v>0</v>
      </c>
      <c r="K163" s="744">
        <f t="shared" si="79"/>
        <v>0</v>
      </c>
      <c r="L163" s="744">
        <f t="shared" si="80"/>
        <v>0</v>
      </c>
      <c r="M163" s="745">
        <f t="shared" si="81"/>
        <v>0</v>
      </c>
      <c r="N163" s="725"/>
    </row>
    <row r="164" spans="2:14" ht="13.5" thickBot="1" x14ac:dyDescent="0.25">
      <c r="B164" s="759" t="s">
        <v>80</v>
      </c>
      <c r="C164" s="760">
        <f t="shared" si="71"/>
        <v>274.88799999999998</v>
      </c>
      <c r="D164" s="760">
        <f t="shared" si="72"/>
        <v>206.20700000000002</v>
      </c>
      <c r="E164" s="760">
        <f t="shared" si="73"/>
        <v>229.96600000000001</v>
      </c>
      <c r="F164" s="760">
        <f t="shared" si="74"/>
        <v>323.50899999999996</v>
      </c>
      <c r="G164" s="760">
        <f t="shared" si="75"/>
        <v>233.29399999999998</v>
      </c>
      <c r="H164" s="760">
        <f t="shared" si="76"/>
        <v>215.06100000000001</v>
      </c>
      <c r="I164" s="760">
        <f t="shared" si="77"/>
        <v>0</v>
      </c>
      <c r="J164" s="760">
        <f t="shared" si="78"/>
        <v>0</v>
      </c>
      <c r="K164" s="760">
        <f t="shared" si="79"/>
        <v>0</v>
      </c>
      <c r="L164" s="760">
        <f t="shared" si="80"/>
        <v>0</v>
      </c>
      <c r="M164" s="761">
        <f t="shared" si="81"/>
        <v>0</v>
      </c>
      <c r="N164" s="725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762</v>
      </c>
    </row>
    <row r="5" spans="2:6" ht="15" customHeight="1" x14ac:dyDescent="0.2">
      <c r="B5" s="891" t="s">
        <v>229</v>
      </c>
      <c r="C5" s="14" t="s">
        <v>78</v>
      </c>
      <c r="D5" s="837" t="s">
        <v>79</v>
      </c>
      <c r="E5" s="837"/>
      <c r="F5" s="15" t="s">
        <v>80</v>
      </c>
    </row>
    <row r="6" spans="2:6" ht="30" customHeight="1" x14ac:dyDescent="0.2">
      <c r="B6" s="892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Thames</v>
      </c>
      <c r="C7" s="775"/>
      <c r="D7" s="775"/>
      <c r="E7" s="775"/>
      <c r="F7" s="775"/>
    </row>
    <row r="8" spans="2:6" ht="15" customHeight="1" x14ac:dyDescent="0.2">
      <c r="B8" s="145" t="s">
        <v>331</v>
      </c>
      <c r="C8" s="137">
        <f>'Section 11 chart data'!D50</f>
        <v>0.53100000000000003</v>
      </c>
      <c r="D8" s="138">
        <f>'Section 11 chart data'!J50</f>
        <v>272.06400000000002</v>
      </c>
      <c r="E8" s="691">
        <f>'Section 11 chart data'!K50</f>
        <v>15.85</v>
      </c>
      <c r="F8" s="139">
        <f>SUM(C8,D8)</f>
        <v>272.59500000000003</v>
      </c>
    </row>
    <row r="9" spans="2:6" ht="15" customHeight="1" x14ac:dyDescent="0.2">
      <c r="B9" s="145" t="s">
        <v>222</v>
      </c>
      <c r="C9" s="137">
        <f>'Section 11 chart data'!D51</f>
        <v>0.35399999999999998</v>
      </c>
      <c r="D9" s="138">
        <f>'Section 11 chart data'!J51</f>
        <v>253.17</v>
      </c>
      <c r="E9" s="691">
        <f>'Section 11 chart data'!K51</f>
        <v>14.51</v>
      </c>
      <c r="F9" s="139">
        <f t="shared" ref="F9:F18" si="0">SUM(C9,D9)</f>
        <v>253.524</v>
      </c>
    </row>
    <row r="10" spans="2:6" ht="15" customHeight="1" x14ac:dyDescent="0.2">
      <c r="B10" s="145" t="s">
        <v>225</v>
      </c>
      <c r="C10" s="137">
        <f>'Section 11 chart data'!D52</f>
        <v>0.51900000000000002</v>
      </c>
      <c r="D10" s="138">
        <f>'Section 11 chart data'!J52</f>
        <v>136.49100000000001</v>
      </c>
      <c r="E10" s="691">
        <f>'Section 11 chart data'!K52</f>
        <v>18.68</v>
      </c>
      <c r="F10" s="139">
        <f t="shared" si="0"/>
        <v>137.01000000000002</v>
      </c>
    </row>
    <row r="11" spans="2:6" ht="15" customHeight="1" x14ac:dyDescent="0.2">
      <c r="B11" s="145" t="s">
        <v>226</v>
      </c>
      <c r="C11" s="137">
        <f>'Section 11 chart data'!D53</f>
        <v>0.58699999999999997</v>
      </c>
      <c r="D11" s="138">
        <f>'Section 11 chart data'!J53</f>
        <v>157.709</v>
      </c>
      <c r="E11" s="691">
        <f>'Section 11 chart data'!K53</f>
        <v>27.29</v>
      </c>
      <c r="F11" s="139">
        <f t="shared" si="0"/>
        <v>158.29599999999999</v>
      </c>
    </row>
    <row r="12" spans="2:6" ht="15" customHeight="1" x14ac:dyDescent="0.2">
      <c r="B12" s="145" t="s">
        <v>227</v>
      </c>
      <c r="C12" s="137">
        <f>'Section 11 chart data'!D54</f>
        <v>1.6679999999999999</v>
      </c>
      <c r="D12" s="138">
        <f>'Section 11 chart data'!J54</f>
        <v>99.477999999999994</v>
      </c>
      <c r="E12" s="691">
        <f>'Section 11 chart data'!K54</f>
        <v>12.59</v>
      </c>
      <c r="F12" s="139">
        <f t="shared" si="0"/>
        <v>101.146</v>
      </c>
    </row>
    <row r="13" spans="2:6" ht="15" customHeight="1" x14ac:dyDescent="0.2">
      <c r="B13" s="145" t="s">
        <v>228</v>
      </c>
      <c r="C13" s="137">
        <f>'Section 11 chart data'!D55</f>
        <v>16.125</v>
      </c>
      <c r="D13" s="138">
        <f>'Section 11 chart data'!J55</f>
        <v>90.569000000000003</v>
      </c>
      <c r="E13" s="691">
        <f>'Section 11 chart data'!K55</f>
        <v>12.39</v>
      </c>
      <c r="F13" s="139">
        <f t="shared" si="0"/>
        <v>106.694</v>
      </c>
    </row>
    <row r="14" spans="2:6" ht="15" customHeight="1" x14ac:dyDescent="0.2">
      <c r="B14" s="145" t="s">
        <v>332</v>
      </c>
      <c r="C14" s="137">
        <f>'Section 11 chart data'!D56</f>
        <v>6.2009999999999996</v>
      </c>
      <c r="D14" s="138">
        <f>'Section 11 chart data'!J56</f>
        <v>136.179</v>
      </c>
      <c r="E14" s="691">
        <f>'Section 11 chart data'!K56</f>
        <v>16.23</v>
      </c>
      <c r="F14" s="139">
        <f t="shared" si="0"/>
        <v>142.38</v>
      </c>
    </row>
    <row r="15" spans="2:6" ht="15" customHeight="1" x14ac:dyDescent="0.2">
      <c r="B15" s="145" t="s">
        <v>333</v>
      </c>
      <c r="C15" s="137">
        <f>'Section 11 chart data'!D57</f>
        <v>1.621</v>
      </c>
      <c r="D15" s="138">
        <f>'Section 11 chart data'!J57</f>
        <v>174.178</v>
      </c>
      <c r="E15" s="691">
        <f>'Section 11 chart data'!K57</f>
        <v>19.13</v>
      </c>
      <c r="F15" s="139">
        <f t="shared" si="0"/>
        <v>175.79900000000001</v>
      </c>
    </row>
    <row r="16" spans="2:6" ht="15" customHeight="1" x14ac:dyDescent="0.2">
      <c r="B16" s="145" t="s">
        <v>231</v>
      </c>
      <c r="C16" s="137">
        <f>'Section 11 chart data'!D58</f>
        <v>5.1280000000000001</v>
      </c>
      <c r="D16" s="138">
        <f>'Section 11 chart data'!J58</f>
        <v>143.429</v>
      </c>
      <c r="E16" s="691">
        <f>'Section 11 chart data'!K58</f>
        <v>14.01</v>
      </c>
      <c r="F16" s="139">
        <f t="shared" si="0"/>
        <v>148.55700000000002</v>
      </c>
    </row>
    <row r="17" spans="2:6" ht="15" customHeight="1" x14ac:dyDescent="0.2">
      <c r="B17" s="145" t="s">
        <v>232</v>
      </c>
      <c r="C17" s="137">
        <f>'Section 11 chart data'!D59</f>
        <v>2.6720000000000002</v>
      </c>
      <c r="D17" s="138">
        <f>'Section 11 chart data'!J59</f>
        <v>155.244</v>
      </c>
      <c r="E17" s="691">
        <f>'Section 11 chart data'!K59</f>
        <v>16.16</v>
      </c>
      <c r="F17" s="139">
        <f t="shared" si="0"/>
        <v>157.916</v>
      </c>
    </row>
    <row r="18" spans="2:6" ht="15" customHeight="1" x14ac:dyDescent="0.2">
      <c r="B18" s="146" t="s">
        <v>233</v>
      </c>
      <c r="C18" s="137">
        <f>'Section 11 chart data'!D60</f>
        <v>6.3620000000000001</v>
      </c>
      <c r="D18" s="138">
        <f>'Section 11 chart data'!J60</f>
        <v>140.435</v>
      </c>
      <c r="E18" s="691">
        <f>'Section 11 chart data'!K60</f>
        <v>19.27</v>
      </c>
      <c r="F18" s="140">
        <f t="shared" si="0"/>
        <v>146.797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492</v>
      </c>
    </row>
    <row r="5" spans="2:35" ht="15" customHeight="1" x14ac:dyDescent="0.2">
      <c r="B5" s="897" t="s">
        <v>77</v>
      </c>
      <c r="C5" s="899" t="s">
        <v>331</v>
      </c>
      <c r="D5" s="900"/>
      <c r="E5" s="902"/>
      <c r="F5" s="899" t="s">
        <v>222</v>
      </c>
      <c r="G5" s="900"/>
      <c r="H5" s="902"/>
      <c r="I5" s="899" t="s">
        <v>225</v>
      </c>
      <c r="J5" s="900"/>
      <c r="K5" s="902"/>
      <c r="L5" s="899" t="s">
        <v>226</v>
      </c>
      <c r="M5" s="900"/>
      <c r="N5" s="902"/>
      <c r="O5" s="899" t="s">
        <v>227</v>
      </c>
      <c r="P5" s="900"/>
      <c r="Q5" s="902"/>
      <c r="R5" s="899" t="s">
        <v>228</v>
      </c>
      <c r="S5" s="900"/>
      <c r="T5" s="902"/>
      <c r="U5" s="899" t="s">
        <v>332</v>
      </c>
      <c r="V5" s="900"/>
      <c r="W5" s="902"/>
      <c r="X5" s="899" t="s">
        <v>333</v>
      </c>
      <c r="Y5" s="900"/>
      <c r="Z5" s="902"/>
      <c r="AA5" s="899" t="s">
        <v>231</v>
      </c>
      <c r="AB5" s="900"/>
      <c r="AC5" s="902"/>
      <c r="AD5" s="899" t="s">
        <v>232</v>
      </c>
      <c r="AE5" s="900"/>
      <c r="AF5" s="902"/>
      <c r="AG5" s="899" t="s">
        <v>233</v>
      </c>
      <c r="AH5" s="900"/>
      <c r="AI5" s="900"/>
    </row>
    <row r="6" spans="2:35" ht="15" customHeight="1" x14ac:dyDescent="0.2">
      <c r="B6" s="897"/>
      <c r="C6" s="633" t="s">
        <v>78</v>
      </c>
      <c r="D6" s="893" t="s">
        <v>79</v>
      </c>
      <c r="E6" s="901"/>
      <c r="F6" s="633" t="s">
        <v>78</v>
      </c>
      <c r="G6" s="893" t="s">
        <v>79</v>
      </c>
      <c r="H6" s="901"/>
      <c r="I6" s="633" t="s">
        <v>78</v>
      </c>
      <c r="J6" s="893" t="s">
        <v>79</v>
      </c>
      <c r="K6" s="901"/>
      <c r="L6" s="633" t="s">
        <v>78</v>
      </c>
      <c r="M6" s="893" t="s">
        <v>79</v>
      </c>
      <c r="N6" s="901"/>
      <c r="O6" s="633" t="s">
        <v>78</v>
      </c>
      <c r="P6" s="893" t="s">
        <v>79</v>
      </c>
      <c r="Q6" s="901"/>
      <c r="R6" s="633" t="s">
        <v>78</v>
      </c>
      <c r="S6" s="893" t="s">
        <v>79</v>
      </c>
      <c r="T6" s="901"/>
      <c r="U6" s="633" t="s">
        <v>78</v>
      </c>
      <c r="V6" s="893" t="s">
        <v>79</v>
      </c>
      <c r="W6" s="901"/>
      <c r="X6" s="633" t="s">
        <v>78</v>
      </c>
      <c r="Y6" s="893" t="s">
        <v>79</v>
      </c>
      <c r="Z6" s="901"/>
      <c r="AA6" s="633" t="s">
        <v>78</v>
      </c>
      <c r="AB6" s="893" t="s">
        <v>79</v>
      </c>
      <c r="AC6" s="901"/>
      <c r="AD6" s="633" t="s">
        <v>78</v>
      </c>
      <c r="AE6" s="893" t="s">
        <v>79</v>
      </c>
      <c r="AF6" s="901"/>
      <c r="AG6" s="633" t="s">
        <v>78</v>
      </c>
      <c r="AH6" s="893" t="s">
        <v>79</v>
      </c>
      <c r="AI6" s="894"/>
    </row>
    <row r="7" spans="2:35" ht="30" customHeight="1" x14ac:dyDescent="0.2">
      <c r="B7" s="898"/>
      <c r="C7" s="895" t="s">
        <v>325</v>
      </c>
      <c r="D7" s="896"/>
      <c r="E7" s="16" t="s">
        <v>82</v>
      </c>
      <c r="F7" s="895" t="s">
        <v>325</v>
      </c>
      <c r="G7" s="896"/>
      <c r="H7" s="16" t="s">
        <v>82</v>
      </c>
      <c r="I7" s="895" t="s">
        <v>325</v>
      </c>
      <c r="J7" s="896"/>
      <c r="K7" s="16" t="s">
        <v>82</v>
      </c>
      <c r="L7" s="895" t="s">
        <v>325</v>
      </c>
      <c r="M7" s="896"/>
      <c r="N7" s="16" t="s">
        <v>82</v>
      </c>
      <c r="O7" s="895" t="s">
        <v>325</v>
      </c>
      <c r="P7" s="896"/>
      <c r="Q7" s="16" t="s">
        <v>82</v>
      </c>
      <c r="R7" s="895" t="s">
        <v>325</v>
      </c>
      <c r="S7" s="896"/>
      <c r="T7" s="16" t="s">
        <v>82</v>
      </c>
      <c r="U7" s="895" t="s">
        <v>325</v>
      </c>
      <c r="V7" s="896"/>
      <c r="W7" s="16" t="s">
        <v>82</v>
      </c>
      <c r="X7" s="895" t="s">
        <v>325</v>
      </c>
      <c r="Y7" s="896"/>
      <c r="Z7" s="16" t="s">
        <v>82</v>
      </c>
      <c r="AA7" s="895" t="s">
        <v>325</v>
      </c>
      <c r="AB7" s="896"/>
      <c r="AC7" s="16" t="s">
        <v>82</v>
      </c>
      <c r="AD7" s="895" t="s">
        <v>325</v>
      </c>
      <c r="AE7" s="896"/>
      <c r="AF7" s="16" t="s">
        <v>82</v>
      </c>
      <c r="AG7" s="895" t="s">
        <v>325</v>
      </c>
      <c r="AH7" s="896"/>
      <c r="AI7" s="17" t="s">
        <v>82</v>
      </c>
    </row>
    <row r="8" spans="2:35" ht="15" customHeight="1" x14ac:dyDescent="0.2">
      <c r="B8" s="152" t="str">
        <f>Index!$B$4</f>
        <v>Thames</v>
      </c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6"/>
      <c r="S8" s="776"/>
      <c r="T8" s="776"/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</row>
    <row r="9" spans="2:35" ht="15" customHeight="1" x14ac:dyDescent="0.2">
      <c r="B9" s="2" t="s">
        <v>105</v>
      </c>
      <c r="C9" s="108">
        <f>'Section 11 chart data'!$C$66</f>
        <v>0.53100000000000003</v>
      </c>
      <c r="D9" s="108">
        <f>'Section 11 chart data'!$C$83</f>
        <v>272.06400000000002</v>
      </c>
      <c r="E9" s="119">
        <f>'Section 11 chart data'!$D$83</f>
        <v>15.85</v>
      </c>
      <c r="F9" s="108">
        <f>'Section 11 chart data'!$D$66</f>
        <v>0.35399999999999998</v>
      </c>
      <c r="G9" s="108">
        <f>'Section 11 chart data'!$E$83</f>
        <v>253.17</v>
      </c>
      <c r="H9" s="119">
        <f>'Section 11 chart data'!$F$83</f>
        <v>14.51</v>
      </c>
      <c r="I9" s="108">
        <f>'Section 11 chart data'!$E$66</f>
        <v>0.51900000000000002</v>
      </c>
      <c r="J9" s="108">
        <f>'Section 11 chart data'!$G$83</f>
        <v>136.49100000000001</v>
      </c>
      <c r="K9" s="119">
        <f>'Section 11 chart data'!$H$83</f>
        <v>18.68</v>
      </c>
      <c r="L9" s="108">
        <f>'Section 11 chart data'!$F$66</f>
        <v>0.58699999999999997</v>
      </c>
      <c r="M9" s="108">
        <f>'Section 11 chart data'!$I$83</f>
        <v>157.709</v>
      </c>
      <c r="N9" s="119">
        <f>'Section 11 chart data'!$J$83</f>
        <v>27.29</v>
      </c>
      <c r="O9" s="108">
        <f>'Section 11 chart data'!$G$66</f>
        <v>1.6679999999999999</v>
      </c>
      <c r="P9" s="108">
        <f>'Section 11 chart data'!$K$83</f>
        <v>99.477999999999994</v>
      </c>
      <c r="Q9" s="119">
        <f>'Section 11 chart data'!$L$83</f>
        <v>12.59</v>
      </c>
      <c r="R9" s="108">
        <f>'Section 11 chart data'!$H$66</f>
        <v>16.125</v>
      </c>
      <c r="S9" s="108">
        <f>'Section 11 chart data'!$M$83</f>
        <v>90.569000000000003</v>
      </c>
      <c r="T9" s="119">
        <f>'Section 11 chart data'!$N$83</f>
        <v>12.39</v>
      </c>
      <c r="U9" s="108">
        <f>'Section 11 chart data'!$I$66</f>
        <v>6.2009999999999996</v>
      </c>
      <c r="V9" s="108">
        <f>'Section 11 chart data'!$O$83</f>
        <v>136.179</v>
      </c>
      <c r="W9" s="119">
        <f>'Section 11 chart data'!$P$83</f>
        <v>16.23</v>
      </c>
      <c r="X9" s="108">
        <f>'Section 11 chart data'!$J$66</f>
        <v>1.621</v>
      </c>
      <c r="Y9" s="108">
        <f>'Section 11 chart data'!$Q$83</f>
        <v>174.178</v>
      </c>
      <c r="Z9" s="119">
        <f>'Section 11 chart data'!$R$83</f>
        <v>19.13</v>
      </c>
      <c r="AA9" s="108">
        <f>'Section 11 chart data'!$K$66</f>
        <v>5.1280000000000001</v>
      </c>
      <c r="AB9" s="108">
        <f>'Section 11 chart data'!$S$83</f>
        <v>143.429</v>
      </c>
      <c r="AC9" s="119">
        <f>'Section 11 chart data'!$T$83</f>
        <v>14.01</v>
      </c>
      <c r="AD9" s="108">
        <f>'Section 11 chart data'!$L$66</f>
        <v>2.6720000000000002</v>
      </c>
      <c r="AE9" s="108">
        <f>'Section 11 chart data'!$U$83</f>
        <v>155.244</v>
      </c>
      <c r="AF9" s="119">
        <f>'Section 11 chart data'!$V$83</f>
        <v>16.16</v>
      </c>
      <c r="AG9" s="108">
        <f>'Section 11 chart data'!$M$66</f>
        <v>6.3620000000000001</v>
      </c>
      <c r="AH9" s="108">
        <f>'Section 11 chart data'!$W$83</f>
        <v>140.435</v>
      </c>
      <c r="AI9" s="120">
        <f>'Section 11 chart data'!$X$83</f>
        <v>19.27</v>
      </c>
    </row>
    <row r="10" spans="2:35" ht="15" customHeight="1" x14ac:dyDescent="0.2">
      <c r="B10" s="1" t="s">
        <v>94</v>
      </c>
      <c r="C10" s="110">
        <f>'Section 11 chart data'!$C$67</f>
        <v>0.17699999999999999</v>
      </c>
      <c r="D10" s="110">
        <f>'Section 11 chart data'!$C$84</f>
        <v>29.305</v>
      </c>
      <c r="E10" s="111">
        <f>'Section 11 chart data'!$D$84</f>
        <v>30.73</v>
      </c>
      <c r="F10" s="110">
        <f>'Section 11 chart data'!$D$67</f>
        <v>0.127</v>
      </c>
      <c r="G10" s="110">
        <f>'Section 11 chart data'!$E$84</f>
        <v>43.325000000000003</v>
      </c>
      <c r="H10" s="111">
        <f>'Section 11 chart data'!$F$84</f>
        <v>36.869999999999997</v>
      </c>
      <c r="I10" s="110">
        <f>'Section 11 chart data'!$E$67</f>
        <v>0.105</v>
      </c>
      <c r="J10" s="110">
        <f>'Section 11 chart data'!$G$84</f>
        <v>36.188000000000002</v>
      </c>
      <c r="K10" s="111">
        <f>'Section 11 chart data'!$H$84</f>
        <v>54.92</v>
      </c>
      <c r="L10" s="110">
        <f>'Section 11 chart data'!$F$67</f>
        <v>0.154</v>
      </c>
      <c r="M10" s="110">
        <f>'Section 11 chart data'!$I$84</f>
        <v>21.856999999999999</v>
      </c>
      <c r="N10" s="111">
        <f>'Section 11 chart data'!$J$84</f>
        <v>33.6</v>
      </c>
      <c r="O10" s="110">
        <f>'Section 11 chart data'!$G$67</f>
        <v>1.196</v>
      </c>
      <c r="P10" s="110">
        <f>'Section 11 chart data'!$K$84</f>
        <v>22.114000000000001</v>
      </c>
      <c r="Q10" s="111">
        <f>'Section 11 chart data'!$L$84</f>
        <v>33.630000000000003</v>
      </c>
      <c r="R10" s="110">
        <f>'Section 11 chart data'!$H$67</f>
        <v>2.1360000000000001</v>
      </c>
      <c r="S10" s="110">
        <f>'Section 11 chart data'!$M$84</f>
        <v>19.603999999999999</v>
      </c>
      <c r="T10" s="111">
        <f>'Section 11 chart data'!$N$84</f>
        <v>28.58</v>
      </c>
      <c r="U10" s="110">
        <f>'Section 11 chart data'!$I$67</f>
        <v>4.6319999999999997</v>
      </c>
      <c r="V10" s="110">
        <f>'Section 11 chart data'!$O$84</f>
        <v>15.430999999999999</v>
      </c>
      <c r="W10" s="111">
        <f>'Section 11 chart data'!$P$84</f>
        <v>22.12</v>
      </c>
      <c r="X10" s="110">
        <f>'Section 11 chart data'!$J$67</f>
        <v>0.39200000000000002</v>
      </c>
      <c r="Y10" s="110">
        <f>'Section 11 chart data'!$Q$84</f>
        <v>56.436</v>
      </c>
      <c r="Z10" s="111">
        <f>'Section 11 chart data'!$R$84</f>
        <v>47.05</v>
      </c>
      <c r="AA10" s="110">
        <f>'Section 11 chart data'!$K$67</f>
        <v>3.8210000000000002</v>
      </c>
      <c r="AB10" s="110">
        <f>'Section 11 chart data'!$S$84</f>
        <v>17.527999999999999</v>
      </c>
      <c r="AC10" s="111">
        <f>'Section 11 chart data'!$T$84</f>
        <v>37.61</v>
      </c>
      <c r="AD10" s="110">
        <f>'Section 11 chart data'!$L$67</f>
        <v>1.149</v>
      </c>
      <c r="AE10" s="110">
        <f>'Section 11 chart data'!$U$84</f>
        <v>20.34</v>
      </c>
      <c r="AF10" s="111">
        <f>'Section 11 chart data'!$V$84</f>
        <v>43.12</v>
      </c>
      <c r="AG10" s="110">
        <f>'Section 11 chart data'!$M$67</f>
        <v>4.7050000000000001</v>
      </c>
      <c r="AH10" s="110">
        <f>'Section 11 chart data'!$W$84</f>
        <v>10.584</v>
      </c>
      <c r="AI10" s="112">
        <f>'Section 11 chart data'!$X$84</f>
        <v>16.97</v>
      </c>
    </row>
    <row r="11" spans="2:35" ht="15" customHeight="1" x14ac:dyDescent="0.2">
      <c r="B11" s="1" t="s">
        <v>95</v>
      </c>
      <c r="C11" s="110">
        <f>'Section 11 chart data'!$C$68</f>
        <v>0.125</v>
      </c>
      <c r="D11" s="110">
        <f>'Section 11 chart data'!$C$85</f>
        <v>91.180999999999997</v>
      </c>
      <c r="E11" s="111">
        <f>'Section 11 chart data'!$D$85</f>
        <v>34.65</v>
      </c>
      <c r="F11" s="110">
        <f>'Section 11 chart data'!$D$68</f>
        <v>1E-3</v>
      </c>
      <c r="G11" s="110">
        <f>'Section 11 chart data'!$E$85</f>
        <v>80.837999999999994</v>
      </c>
      <c r="H11" s="111">
        <f>'Section 11 chart data'!$F$85</f>
        <v>27.67</v>
      </c>
      <c r="I11" s="110">
        <f>'Section 11 chart data'!$E$68</f>
        <v>0.08</v>
      </c>
      <c r="J11" s="110">
        <f>'Section 11 chart data'!$G$85</f>
        <v>40.816000000000003</v>
      </c>
      <c r="K11" s="111">
        <f>'Section 11 chart data'!$H$85</f>
        <v>30.75</v>
      </c>
      <c r="L11" s="110">
        <f>'Section 11 chart data'!$F$68</f>
        <v>0.16300000000000001</v>
      </c>
      <c r="M11" s="110">
        <f>'Section 11 chart data'!$I$85</f>
        <v>96.438000000000002</v>
      </c>
      <c r="N11" s="111">
        <f>'Section 11 chart data'!$J$85</f>
        <v>42.63</v>
      </c>
      <c r="O11" s="110">
        <f>'Section 11 chart data'!$G$68</f>
        <v>0.14199999999999999</v>
      </c>
      <c r="P11" s="110">
        <f>'Section 11 chart data'!$K$85</f>
        <v>35.854999999999997</v>
      </c>
      <c r="Q11" s="111">
        <f>'Section 11 chart data'!$L$85</f>
        <v>22.38</v>
      </c>
      <c r="R11" s="110">
        <f>'Section 11 chart data'!$H$68</f>
        <v>11.196</v>
      </c>
      <c r="S11" s="110">
        <f>'Section 11 chart data'!$M$85</f>
        <v>29.068999999999999</v>
      </c>
      <c r="T11" s="111">
        <f>'Section 11 chart data'!$N$85</f>
        <v>28.09</v>
      </c>
      <c r="U11" s="110">
        <f>'Section 11 chart data'!$I$68</f>
        <v>0.49399999999999999</v>
      </c>
      <c r="V11" s="110">
        <f>'Section 11 chart data'!$O$85</f>
        <v>48.57</v>
      </c>
      <c r="W11" s="111">
        <f>'Section 11 chart data'!$P$85</f>
        <v>36.65</v>
      </c>
      <c r="X11" s="110">
        <f>'Section 11 chart data'!$J$68</f>
        <v>0.28000000000000003</v>
      </c>
      <c r="Y11" s="110">
        <f>'Section 11 chart data'!$Q$85</f>
        <v>50.947000000000003</v>
      </c>
      <c r="Z11" s="111">
        <f>'Section 11 chart data'!$R$85</f>
        <v>33.47</v>
      </c>
      <c r="AA11" s="110">
        <f>'Section 11 chart data'!$K$68</f>
        <v>0.504</v>
      </c>
      <c r="AB11" s="110">
        <f>'Section 11 chart data'!$S$85</f>
        <v>45.777999999999999</v>
      </c>
      <c r="AC11" s="111">
        <f>'Section 11 chart data'!$T$85</f>
        <v>31.87</v>
      </c>
      <c r="AD11" s="110">
        <f>'Section 11 chart data'!$L$68</f>
        <v>0.751</v>
      </c>
      <c r="AE11" s="110">
        <f>'Section 11 chart data'!$U$85</f>
        <v>54.002000000000002</v>
      </c>
      <c r="AF11" s="111">
        <f>'Section 11 chart data'!$V$85</f>
        <v>35.020000000000003</v>
      </c>
      <c r="AG11" s="110">
        <f>'Section 11 chart data'!$M$68</f>
        <v>0.93100000000000005</v>
      </c>
      <c r="AH11" s="110">
        <f>'Section 11 chart data'!$W$85</f>
        <v>53.764000000000003</v>
      </c>
      <c r="AI11" s="112">
        <f>'Section 11 chart data'!$X$85</f>
        <v>46.17</v>
      </c>
    </row>
    <row r="12" spans="2:35" ht="15" customHeight="1" x14ac:dyDescent="0.2">
      <c r="B12" s="1" t="s">
        <v>96</v>
      </c>
      <c r="C12" s="110">
        <f>'Section 11 chart data'!$C$69</f>
        <v>2E-3</v>
      </c>
      <c r="D12" s="110">
        <f>'Section 11 chart data'!$C$86</f>
        <v>17.542999999999999</v>
      </c>
      <c r="E12" s="111">
        <f>'Section 11 chart data'!$D$86</f>
        <v>57.06</v>
      </c>
      <c r="F12" s="110">
        <f>'Section 11 chart data'!$D$69</f>
        <v>0</v>
      </c>
      <c r="G12" s="110">
        <f>'Section 11 chart data'!$E$86</f>
        <v>19.067</v>
      </c>
      <c r="H12" s="111">
        <f>'Section 11 chart data'!$F$86</f>
        <v>52.61</v>
      </c>
      <c r="I12" s="110">
        <f>'Section 11 chart data'!$E$69</f>
        <v>2E-3</v>
      </c>
      <c r="J12" s="110">
        <f>'Section 11 chart data'!$G$86</f>
        <v>4.7060000000000004</v>
      </c>
      <c r="K12" s="111">
        <f>'Section 11 chart data'!$H$86</f>
        <v>45.13</v>
      </c>
      <c r="L12" s="110">
        <f>'Section 11 chart data'!$F$69</f>
        <v>0</v>
      </c>
      <c r="M12" s="110">
        <f>'Section 11 chart data'!$I$86</f>
        <v>1.2070000000000001</v>
      </c>
      <c r="N12" s="111">
        <f>'Section 11 chart data'!$J$86</f>
        <v>28.1</v>
      </c>
      <c r="O12" s="110">
        <f>'Section 11 chart data'!$G$69</f>
        <v>1E-3</v>
      </c>
      <c r="P12" s="110">
        <f>'Section 11 chart data'!$K$86</f>
        <v>3.0089999999999999</v>
      </c>
      <c r="Q12" s="111">
        <f>'Section 11 chart data'!$L$86</f>
        <v>40.18</v>
      </c>
      <c r="R12" s="110">
        <f>'Section 11 chart data'!$H$69</f>
        <v>4.9000000000000002E-2</v>
      </c>
      <c r="S12" s="110">
        <f>'Section 11 chart data'!$M$86</f>
        <v>2.8610000000000002</v>
      </c>
      <c r="T12" s="111">
        <f>'Section 11 chart data'!$N$86</f>
        <v>43.05</v>
      </c>
      <c r="U12" s="110">
        <f>'Section 11 chart data'!$I$69</f>
        <v>6.0000000000000001E-3</v>
      </c>
      <c r="V12" s="110">
        <f>'Section 11 chart data'!$O$86</f>
        <v>5.69</v>
      </c>
      <c r="W12" s="111">
        <f>'Section 11 chart data'!$P$86</f>
        <v>25.93</v>
      </c>
      <c r="X12" s="110">
        <f>'Section 11 chart data'!$J$69</f>
        <v>9.1999999999999998E-2</v>
      </c>
      <c r="Y12" s="110">
        <f>'Section 11 chart data'!$Q$86</f>
        <v>4.5919999999999996</v>
      </c>
      <c r="Z12" s="111">
        <f>'Section 11 chart data'!$R$86</f>
        <v>31.11</v>
      </c>
      <c r="AA12" s="110">
        <f>'Section 11 chart data'!$K$69</f>
        <v>1.6E-2</v>
      </c>
      <c r="AB12" s="110">
        <f>'Section 11 chart data'!$S$86</f>
        <v>6.6559999999999997</v>
      </c>
      <c r="AC12" s="111">
        <f>'Section 11 chart data'!$T$86</f>
        <v>41.94</v>
      </c>
      <c r="AD12" s="110">
        <f>'Section 11 chart data'!$L$69</f>
        <v>1.2E-2</v>
      </c>
      <c r="AE12" s="110">
        <f>'Section 11 chart data'!$U$86</f>
        <v>8.0030000000000001</v>
      </c>
      <c r="AF12" s="111">
        <f>'Section 11 chart data'!$V$86</f>
        <v>54.92</v>
      </c>
      <c r="AG12" s="110">
        <f>'Section 11 chart data'!$M$69</f>
        <v>1.6E-2</v>
      </c>
      <c r="AH12" s="110">
        <f>'Section 11 chart data'!$W$86</f>
        <v>5.7409999999999997</v>
      </c>
      <c r="AI12" s="112">
        <f>'Section 11 chart data'!$X$86</f>
        <v>44.54</v>
      </c>
    </row>
    <row r="13" spans="2:35" ht="15" customHeight="1" x14ac:dyDescent="0.2">
      <c r="B13" s="1" t="s">
        <v>97</v>
      </c>
      <c r="C13" s="110">
        <f>'Section 11 chart data'!$C$70</f>
        <v>1.4E-2</v>
      </c>
      <c r="D13" s="110">
        <f>'Section 11 chart data'!$C$87</f>
        <v>83.165000000000006</v>
      </c>
      <c r="E13" s="111">
        <f>'Section 11 chart data'!$D$87</f>
        <v>22.06</v>
      </c>
      <c r="F13" s="110">
        <f>'Section 11 chart data'!$D$70</f>
        <v>1.2999999999999999E-2</v>
      </c>
      <c r="G13" s="110">
        <f>'Section 11 chart data'!$E$87</f>
        <v>64.938000000000002</v>
      </c>
      <c r="H13" s="111">
        <f>'Section 11 chart data'!$F$87</f>
        <v>20.18</v>
      </c>
      <c r="I13" s="110">
        <f>'Section 11 chart data'!$E$70</f>
        <v>0.02</v>
      </c>
      <c r="J13" s="110">
        <f>'Section 11 chart data'!$G$87</f>
        <v>22.061</v>
      </c>
      <c r="K13" s="111">
        <f>'Section 11 chart data'!$H$87</f>
        <v>25.07</v>
      </c>
      <c r="L13" s="110">
        <f>'Section 11 chart data'!$F$70</f>
        <v>2.1000000000000001E-2</v>
      </c>
      <c r="M13" s="110">
        <f>'Section 11 chart data'!$I$87</f>
        <v>9.1199999999999992</v>
      </c>
      <c r="N13" s="111">
        <f>'Section 11 chart data'!$J$87</f>
        <v>29.78</v>
      </c>
      <c r="O13" s="110">
        <f>'Section 11 chart data'!$G$70</f>
        <v>0.02</v>
      </c>
      <c r="P13" s="110">
        <f>'Section 11 chart data'!$K$87</f>
        <v>12.542999999999999</v>
      </c>
      <c r="Q13" s="111">
        <f>'Section 11 chart data'!$L$87</f>
        <v>18.14</v>
      </c>
      <c r="R13" s="110">
        <f>'Section 11 chart data'!$H$70</f>
        <v>0.52400000000000002</v>
      </c>
      <c r="S13" s="110">
        <f>'Section 11 chart data'!$M$87</f>
        <v>17.28</v>
      </c>
      <c r="T13" s="111">
        <f>'Section 11 chart data'!$N$87</f>
        <v>17.2</v>
      </c>
      <c r="U13" s="110">
        <f>'Section 11 chart data'!$I$70</f>
        <v>0.219</v>
      </c>
      <c r="V13" s="110">
        <f>'Section 11 chart data'!$O$87</f>
        <v>20.928000000000001</v>
      </c>
      <c r="W13" s="111">
        <f>'Section 11 chart data'!$P$87</f>
        <v>15.86</v>
      </c>
      <c r="X13" s="110">
        <f>'Section 11 chart data'!$J$70</f>
        <v>0.159</v>
      </c>
      <c r="Y13" s="110">
        <f>'Section 11 chart data'!$Q$87</f>
        <v>18.574999999999999</v>
      </c>
      <c r="Z13" s="111">
        <f>'Section 11 chart data'!$R$87</f>
        <v>17.760000000000002</v>
      </c>
      <c r="AA13" s="110">
        <f>'Section 11 chart data'!$K$70</f>
        <v>0.13900000000000001</v>
      </c>
      <c r="AB13" s="110">
        <f>'Section 11 chart data'!$S$87</f>
        <v>36.979999999999997</v>
      </c>
      <c r="AC13" s="111">
        <f>'Section 11 chart data'!$T$87</f>
        <v>18.96</v>
      </c>
      <c r="AD13" s="110">
        <f>'Section 11 chart data'!$L$70</f>
        <v>0.13500000000000001</v>
      </c>
      <c r="AE13" s="110">
        <f>'Section 11 chart data'!$U$87</f>
        <v>46.567</v>
      </c>
      <c r="AF13" s="111">
        <f>'Section 11 chart data'!$V$87</f>
        <v>25.43</v>
      </c>
      <c r="AG13" s="110">
        <f>'Section 11 chart data'!$M$70</f>
        <v>9.9000000000000005E-2</v>
      </c>
      <c r="AH13" s="110">
        <f>'Section 11 chart data'!$W$87</f>
        <v>34.716999999999999</v>
      </c>
      <c r="AI13" s="112">
        <f>'Section 11 chart data'!$X$87</f>
        <v>22.75</v>
      </c>
    </row>
    <row r="14" spans="2:35" ht="15" customHeight="1" x14ac:dyDescent="0.2">
      <c r="B14" s="1" t="s">
        <v>98</v>
      </c>
      <c r="C14" s="110">
        <f>'Section 11 chart data'!$C$71</f>
        <v>7.8E-2</v>
      </c>
      <c r="D14" s="110">
        <f>'Section 11 chart data'!$C$88</f>
        <v>13.048999999999999</v>
      </c>
      <c r="E14" s="111">
        <f>'Section 11 chart data'!$D$88</f>
        <v>33.770000000000003</v>
      </c>
      <c r="F14" s="110">
        <f>'Section 11 chart data'!$D$71</f>
        <v>5.8000000000000003E-2</v>
      </c>
      <c r="G14" s="110">
        <f>'Section 11 chart data'!$E$88</f>
        <v>16.225000000000001</v>
      </c>
      <c r="H14" s="111">
        <f>'Section 11 chart data'!$F$88</f>
        <v>28.06</v>
      </c>
      <c r="I14" s="110">
        <f>'Section 11 chart data'!$E$71</f>
        <v>0.114</v>
      </c>
      <c r="J14" s="110">
        <f>'Section 11 chart data'!$G$88</f>
        <v>9.2520000000000007</v>
      </c>
      <c r="K14" s="111">
        <f>'Section 11 chart data'!$H$88</f>
        <v>26.79</v>
      </c>
      <c r="L14" s="110">
        <f>'Section 11 chart data'!$F$71</f>
        <v>9.4E-2</v>
      </c>
      <c r="M14" s="110">
        <f>'Section 11 chart data'!$I$88</f>
        <v>7.367</v>
      </c>
      <c r="N14" s="111">
        <f>'Section 11 chart data'!$J$88</f>
        <v>41.11</v>
      </c>
      <c r="O14" s="110">
        <f>'Section 11 chart data'!$G$71</f>
        <v>0.13</v>
      </c>
      <c r="P14" s="110">
        <f>'Section 11 chart data'!$K$88</f>
        <v>3.956</v>
      </c>
      <c r="Q14" s="111">
        <f>'Section 11 chart data'!$L$88</f>
        <v>28.56</v>
      </c>
      <c r="R14" s="110">
        <f>'Section 11 chart data'!$H$71</f>
        <v>0.28299999999999997</v>
      </c>
      <c r="S14" s="110">
        <f>'Section 11 chart data'!$M$88</f>
        <v>4.5220000000000002</v>
      </c>
      <c r="T14" s="111">
        <f>'Section 11 chart data'!$N$88</f>
        <v>18.84</v>
      </c>
      <c r="U14" s="110">
        <f>'Section 11 chart data'!$I$71</f>
        <v>0.14099999999999999</v>
      </c>
      <c r="V14" s="110">
        <f>'Section 11 chart data'!$O$88</f>
        <v>8.8279999999999994</v>
      </c>
      <c r="W14" s="111">
        <f>'Section 11 chart data'!$P$88</f>
        <v>20.3</v>
      </c>
      <c r="X14" s="110">
        <f>'Section 11 chart data'!$J$71</f>
        <v>0.185</v>
      </c>
      <c r="Y14" s="110">
        <f>'Section 11 chart data'!$Q$88</f>
        <v>8.7759999999999998</v>
      </c>
      <c r="Z14" s="111">
        <f>'Section 11 chart data'!$R$88</f>
        <v>20.73</v>
      </c>
      <c r="AA14" s="110">
        <f>'Section 11 chart data'!$K$71</f>
        <v>0.23400000000000001</v>
      </c>
      <c r="AB14" s="110">
        <f>'Section 11 chart data'!$S$88</f>
        <v>8.0890000000000004</v>
      </c>
      <c r="AC14" s="111">
        <f>'Section 11 chart data'!$T$88</f>
        <v>21.08</v>
      </c>
      <c r="AD14" s="110">
        <f>'Section 11 chart data'!$L$71</f>
        <v>0.23300000000000001</v>
      </c>
      <c r="AE14" s="110">
        <f>'Section 11 chart data'!$U$88</f>
        <v>7.6680000000000001</v>
      </c>
      <c r="AF14" s="111">
        <f>'Section 11 chart data'!$V$88</f>
        <v>22.15</v>
      </c>
      <c r="AG14" s="110">
        <f>'Section 11 chart data'!$M$71</f>
        <v>0.16500000000000001</v>
      </c>
      <c r="AH14" s="110">
        <f>'Section 11 chart data'!$W$88</f>
        <v>12.022</v>
      </c>
      <c r="AI14" s="112">
        <f>'Section 11 chart data'!$X$88</f>
        <v>25.04</v>
      </c>
    </row>
    <row r="15" spans="2:35" ht="15" customHeight="1" x14ac:dyDescent="0.2">
      <c r="B15" s="1" t="s">
        <v>99</v>
      </c>
      <c r="C15" s="110">
        <f>'Section 11 chart data'!$C$72</f>
        <v>0.01</v>
      </c>
      <c r="D15" s="110">
        <f>'Section 11 chart data'!$C$89</f>
        <v>10.627000000000001</v>
      </c>
      <c r="E15" s="111">
        <f>'Section 11 chart data'!$D$89</f>
        <v>78.41</v>
      </c>
      <c r="F15" s="110">
        <f>'Section 11 chart data'!$D$72</f>
        <v>4.2999999999999997E-2</v>
      </c>
      <c r="G15" s="110">
        <f>'Section 11 chart data'!$E$89</f>
        <v>2.181</v>
      </c>
      <c r="H15" s="111">
        <f>'Section 11 chart data'!$F$89</f>
        <v>31.41</v>
      </c>
      <c r="I15" s="110">
        <f>'Section 11 chart data'!$E$72</f>
        <v>1.4999999999999999E-2</v>
      </c>
      <c r="J15" s="110">
        <f>'Section 11 chart data'!$G$89</f>
        <v>4.3470000000000004</v>
      </c>
      <c r="K15" s="111">
        <f>'Section 11 chart data'!$H$89</f>
        <v>46.33</v>
      </c>
      <c r="L15" s="110">
        <f>'Section 11 chart data'!$F$72</f>
        <v>2.5999999999999999E-2</v>
      </c>
      <c r="M15" s="110">
        <f>'Section 11 chart data'!$I$89</f>
        <v>4.0439999999999996</v>
      </c>
      <c r="N15" s="111">
        <f>'Section 11 chart data'!$J$89</f>
        <v>49.08</v>
      </c>
      <c r="O15" s="110">
        <f>'Section 11 chart data'!$G$72</f>
        <v>2.1999999999999999E-2</v>
      </c>
      <c r="P15" s="110">
        <f>'Section 11 chart data'!$K$89</f>
        <v>7.8310000000000004</v>
      </c>
      <c r="Q15" s="111">
        <f>'Section 11 chart data'!$L$89</f>
        <v>60.01</v>
      </c>
      <c r="R15" s="110">
        <f>'Section 11 chart data'!$H$72</f>
        <v>1.9E-2</v>
      </c>
      <c r="S15" s="110">
        <f>'Section 11 chart data'!$M$89</f>
        <v>1.7509999999999999</v>
      </c>
      <c r="T15" s="111">
        <f>'Section 11 chart data'!$N$89</f>
        <v>33.04</v>
      </c>
      <c r="U15" s="110">
        <f>'Section 11 chart data'!$I$72</f>
        <v>1.9E-2</v>
      </c>
      <c r="V15" s="110">
        <f>'Section 11 chart data'!$O$89</f>
        <v>7.87</v>
      </c>
      <c r="W15" s="111">
        <f>'Section 11 chart data'!$P$89</f>
        <v>56.69</v>
      </c>
      <c r="X15" s="110">
        <f>'Section 11 chart data'!$J$72</f>
        <v>2.9000000000000001E-2</v>
      </c>
      <c r="Y15" s="110">
        <f>'Section 11 chart data'!$Q$89</f>
        <v>8.5139999999999993</v>
      </c>
      <c r="Z15" s="111">
        <f>'Section 11 chart data'!$R$89</f>
        <v>63.92</v>
      </c>
      <c r="AA15" s="110">
        <f>'Section 11 chart data'!$K$72</f>
        <v>4.7E-2</v>
      </c>
      <c r="AB15" s="110">
        <f>'Section 11 chart data'!$S$89</f>
        <v>1.107</v>
      </c>
      <c r="AC15" s="111">
        <f>'Section 11 chart data'!$T$89</f>
        <v>34.26</v>
      </c>
      <c r="AD15" s="110">
        <f>'Section 11 chart data'!$L$72</f>
        <v>4.2000000000000003E-2</v>
      </c>
      <c r="AE15" s="110">
        <f>'Section 11 chart data'!$U$89</f>
        <v>1.617</v>
      </c>
      <c r="AF15" s="111">
        <f>'Section 11 chart data'!$V$89</f>
        <v>40.76</v>
      </c>
      <c r="AG15" s="110">
        <f>'Section 11 chart data'!$M$72</f>
        <v>7.8E-2</v>
      </c>
      <c r="AH15" s="110">
        <f>'Section 11 chart data'!$W$89</f>
        <v>3.3370000000000002</v>
      </c>
      <c r="AI15" s="112">
        <f>'Section 11 chart data'!$X$89</f>
        <v>69.069999999999993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0.95799999999999996</v>
      </c>
      <c r="E16" s="111">
        <f>'Section 11 chart data'!$D$90</f>
        <v>31.89</v>
      </c>
      <c r="F16" s="110">
        <f>'Section 11 chart data'!$D$73</f>
        <v>0</v>
      </c>
      <c r="G16" s="110">
        <f>'Section 11 chart data'!$E$90</f>
        <v>1.881</v>
      </c>
      <c r="H16" s="111">
        <f>'Section 11 chart data'!$F$90</f>
        <v>28.99</v>
      </c>
      <c r="I16" s="110">
        <f>'Section 11 chart data'!$E$73</f>
        <v>0</v>
      </c>
      <c r="J16" s="110">
        <f>'Section 11 chart data'!$G$90</f>
        <v>2.54</v>
      </c>
      <c r="K16" s="111">
        <f>'Section 11 chart data'!$H$90</f>
        <v>56.5</v>
      </c>
      <c r="L16" s="110">
        <f>'Section 11 chart data'!$F$73</f>
        <v>0</v>
      </c>
      <c r="M16" s="110">
        <f>'Section 11 chart data'!$I$90</f>
        <v>1.0580000000000001</v>
      </c>
      <c r="N16" s="111">
        <f>'Section 11 chart data'!$J$90</f>
        <v>23.11</v>
      </c>
      <c r="O16" s="110">
        <f>'Section 11 chart data'!$G$73</f>
        <v>0</v>
      </c>
      <c r="P16" s="110">
        <f>'Section 11 chart data'!$K$90</f>
        <v>2.452</v>
      </c>
      <c r="Q16" s="111">
        <f>'Section 11 chart data'!$L$90</f>
        <v>31.08</v>
      </c>
      <c r="R16" s="110">
        <f>'Section 11 chart data'!$H$73</f>
        <v>0</v>
      </c>
      <c r="S16" s="110">
        <f>'Section 11 chart data'!$M$90</f>
        <v>1.8560000000000001</v>
      </c>
      <c r="T16" s="111">
        <f>'Section 11 chart data'!$N$90</f>
        <v>31.73</v>
      </c>
      <c r="U16" s="110">
        <f>'Section 11 chart data'!$I$73</f>
        <v>0</v>
      </c>
      <c r="V16" s="110">
        <f>'Section 11 chart data'!$O$90</f>
        <v>2.3290000000000002</v>
      </c>
      <c r="W16" s="111">
        <f>'Section 11 chart data'!$P$90</f>
        <v>35.4</v>
      </c>
      <c r="X16" s="110">
        <f>'Section 11 chart data'!$J$73</f>
        <v>0</v>
      </c>
      <c r="Y16" s="110">
        <f>'Section 11 chart data'!$Q$90</f>
        <v>3.89</v>
      </c>
      <c r="Z16" s="111">
        <f>'Section 11 chart data'!$R$90</f>
        <v>24.69</v>
      </c>
      <c r="AA16" s="110">
        <f>'Section 11 chart data'!$K$73</f>
        <v>0</v>
      </c>
      <c r="AB16" s="110">
        <f>'Section 11 chart data'!$S$90</f>
        <v>2.726</v>
      </c>
      <c r="AC16" s="111">
        <f>'Section 11 chart data'!$T$90</f>
        <v>40.35</v>
      </c>
      <c r="AD16" s="110">
        <f>'Section 11 chart data'!$L$73</f>
        <v>0</v>
      </c>
      <c r="AE16" s="110">
        <f>'Section 11 chart data'!$U$90</f>
        <v>1.7350000000000001</v>
      </c>
      <c r="AF16" s="111">
        <f>'Section 11 chart data'!$V$90</f>
        <v>28.29</v>
      </c>
      <c r="AG16" s="110">
        <f>'Section 11 chart data'!$M$73</f>
        <v>0</v>
      </c>
      <c r="AH16" s="110">
        <f>'Section 11 chart data'!$W$90</f>
        <v>0.84099999999999997</v>
      </c>
      <c r="AI16" s="112">
        <f>'Section 11 chart data'!$X$90</f>
        <v>28.52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0.55400000000000005</v>
      </c>
      <c r="E17" s="111">
        <f>'Section 11 chart data'!$D$91</f>
        <v>39.43</v>
      </c>
      <c r="F17" s="110">
        <f>'Section 11 chart data'!$D$74</f>
        <v>0</v>
      </c>
      <c r="G17" s="110">
        <f>'Section 11 chart data'!$E$91</f>
        <v>0.68799999999999994</v>
      </c>
      <c r="H17" s="111">
        <f>'Section 11 chart data'!$F$91</f>
        <v>27.91</v>
      </c>
      <c r="I17" s="110">
        <f>'Section 11 chart data'!$E$74</f>
        <v>0</v>
      </c>
      <c r="J17" s="110">
        <f>'Section 11 chart data'!$G$91</f>
        <v>0.77200000000000002</v>
      </c>
      <c r="K17" s="111">
        <f>'Section 11 chart data'!$H$91</f>
        <v>25.37</v>
      </c>
      <c r="L17" s="110">
        <f>'Section 11 chart data'!$F$74</f>
        <v>0</v>
      </c>
      <c r="M17" s="110">
        <f>'Section 11 chart data'!$I$91</f>
        <v>0.84</v>
      </c>
      <c r="N17" s="111">
        <f>'Section 11 chart data'!$J$91</f>
        <v>23.72</v>
      </c>
      <c r="O17" s="110">
        <f>'Section 11 chart data'!$G$74</f>
        <v>0</v>
      </c>
      <c r="P17" s="110">
        <f>'Section 11 chart data'!$K$91</f>
        <v>1.1319999999999999</v>
      </c>
      <c r="Q17" s="111">
        <f>'Section 11 chart data'!$L$91</f>
        <v>21.64</v>
      </c>
      <c r="R17" s="110">
        <f>'Section 11 chart data'!$H$74</f>
        <v>0</v>
      </c>
      <c r="S17" s="110">
        <f>'Section 11 chart data'!$M$91</f>
        <v>1.35</v>
      </c>
      <c r="T17" s="111">
        <f>'Section 11 chart data'!$N$91</f>
        <v>19.23</v>
      </c>
      <c r="U17" s="110">
        <f>'Section 11 chart data'!$I$74</f>
        <v>0</v>
      </c>
      <c r="V17" s="110">
        <f>'Section 11 chart data'!$O$91</f>
        <v>1.31</v>
      </c>
      <c r="W17" s="111">
        <f>'Section 11 chart data'!$P$91</f>
        <v>18.16</v>
      </c>
      <c r="X17" s="110">
        <f>'Section 11 chart data'!$J$74</f>
        <v>0</v>
      </c>
      <c r="Y17" s="110">
        <f>'Section 11 chart data'!$Q$91</f>
        <v>1.319</v>
      </c>
      <c r="Z17" s="111">
        <f>'Section 11 chart data'!$R$91</f>
        <v>18.09</v>
      </c>
      <c r="AA17" s="110">
        <f>'Section 11 chart data'!$K$74</f>
        <v>0</v>
      </c>
      <c r="AB17" s="110">
        <f>'Section 11 chart data'!$S$91</f>
        <v>1.3180000000000001</v>
      </c>
      <c r="AC17" s="111">
        <f>'Section 11 chart data'!$T$91</f>
        <v>18.09</v>
      </c>
      <c r="AD17" s="110">
        <f>'Section 11 chart data'!$L$74</f>
        <v>0</v>
      </c>
      <c r="AE17" s="110">
        <f>'Section 11 chart data'!$U$91</f>
        <v>1.32</v>
      </c>
      <c r="AF17" s="111">
        <f>'Section 11 chart data'!$V$91</f>
        <v>18.079999999999998</v>
      </c>
      <c r="AG17" s="110">
        <f>'Section 11 chart data'!$M$74</f>
        <v>0</v>
      </c>
      <c r="AH17" s="110">
        <f>'Section 11 chart data'!$W$91</f>
        <v>1.7070000000000001</v>
      </c>
      <c r="AI17" s="112">
        <f>'Section 11 chart data'!$X$91</f>
        <v>20.260000000000002</v>
      </c>
    </row>
    <row r="18" spans="2:35" ht="15" customHeight="1" x14ac:dyDescent="0.2">
      <c r="B18" s="1" t="s">
        <v>102</v>
      </c>
      <c r="C18" s="110">
        <f>'Section 11 chart data'!$C$75</f>
        <v>1.4E-2</v>
      </c>
      <c r="D18" s="110">
        <f>'Section 11 chart data'!$C$92</f>
        <v>0.92200000000000004</v>
      </c>
      <c r="E18" s="111">
        <f>'Section 11 chart data'!$D$92</f>
        <v>60.67</v>
      </c>
      <c r="F18" s="110">
        <f>'Section 11 chart data'!$D$75</f>
        <v>0</v>
      </c>
      <c r="G18" s="110">
        <f>'Section 11 chart data'!$E$92</f>
        <v>0.89600000000000002</v>
      </c>
      <c r="H18" s="111">
        <f>'Section 11 chart data'!$F$92</f>
        <v>60.84</v>
      </c>
      <c r="I18" s="110">
        <f>'Section 11 chart data'!$E$75</f>
        <v>1.4999999999999999E-2</v>
      </c>
      <c r="J18" s="110">
        <f>'Section 11 chart data'!$G$92</f>
        <v>1.294</v>
      </c>
      <c r="K18" s="111">
        <f>'Section 11 chart data'!$H$92</f>
        <v>59.99</v>
      </c>
      <c r="L18" s="110">
        <f>'Section 11 chart data'!$F$75</f>
        <v>3.0000000000000001E-3</v>
      </c>
      <c r="M18" s="110">
        <f>'Section 11 chart data'!$I$92</f>
        <v>0.96</v>
      </c>
      <c r="N18" s="111">
        <f>'Section 11 chart data'!$J$92</f>
        <v>65.27</v>
      </c>
      <c r="O18" s="110">
        <f>'Section 11 chart data'!$G$75</f>
        <v>8.0000000000000002E-3</v>
      </c>
      <c r="P18" s="110">
        <f>'Section 11 chart data'!$K$92</f>
        <v>0.42</v>
      </c>
      <c r="Q18" s="111">
        <f>'Section 11 chart data'!$L$92</f>
        <v>54.46</v>
      </c>
      <c r="R18" s="110">
        <f>'Section 11 chart data'!$H$75</f>
        <v>4.4999999999999998E-2</v>
      </c>
      <c r="S18" s="110">
        <f>'Section 11 chart data'!$M$92</f>
        <v>0.74099999999999999</v>
      </c>
      <c r="T18" s="111">
        <f>'Section 11 chart data'!$N$92</f>
        <v>42.91</v>
      </c>
      <c r="U18" s="110">
        <f>'Section 11 chart data'!$I$75</f>
        <v>8.0000000000000002E-3</v>
      </c>
      <c r="V18" s="110">
        <f>'Section 11 chart data'!$O$92</f>
        <v>1.212</v>
      </c>
      <c r="W18" s="111">
        <f>'Section 11 chart data'!$P$92</f>
        <v>53.26</v>
      </c>
      <c r="X18" s="110">
        <f>'Section 11 chart data'!$J$75</f>
        <v>4.0000000000000001E-3</v>
      </c>
      <c r="Y18" s="110">
        <f>'Section 11 chart data'!$Q$92</f>
        <v>0.628</v>
      </c>
      <c r="Z18" s="111">
        <f>'Section 11 chart data'!$R$92</f>
        <v>51.37</v>
      </c>
      <c r="AA18" s="110">
        <f>'Section 11 chart data'!$K$75</f>
        <v>0.01</v>
      </c>
      <c r="AB18" s="110">
        <f>'Section 11 chart data'!$S$92</f>
        <v>1.49</v>
      </c>
      <c r="AC18" s="111">
        <f>'Section 11 chart data'!$T$92</f>
        <v>48.12</v>
      </c>
      <c r="AD18" s="110">
        <f>'Section 11 chart data'!$L$75</f>
        <v>3.0000000000000001E-3</v>
      </c>
      <c r="AE18" s="110">
        <f>'Section 11 chart data'!$U$92</f>
        <v>1.3620000000000001</v>
      </c>
      <c r="AF18" s="111">
        <f>'Section 11 chart data'!$V$92</f>
        <v>74.11</v>
      </c>
      <c r="AG18" s="110">
        <f>'Section 11 chart data'!$M$75</f>
        <v>1.2999999999999999E-2</v>
      </c>
      <c r="AH18" s="110">
        <f>'Section 11 chart data'!$W$92</f>
        <v>0.872</v>
      </c>
      <c r="AI18" s="112">
        <f>'Section 11 chart data'!$X$92</f>
        <v>64.64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0.34899999999999998</v>
      </c>
      <c r="E19" s="111">
        <f>'Section 11 chart data'!$D$93</f>
        <v>32.47</v>
      </c>
      <c r="F19" s="110">
        <f>'Section 11 chart data'!$D$76</f>
        <v>0</v>
      </c>
      <c r="G19" s="110">
        <f>'Section 11 chart data'!$E$93</f>
        <v>0.38</v>
      </c>
      <c r="H19" s="111">
        <f>'Section 11 chart data'!$F$93</f>
        <v>26.32</v>
      </c>
      <c r="I19" s="110">
        <f>'Section 11 chart data'!$E$76</f>
        <v>0</v>
      </c>
      <c r="J19" s="110">
        <f>'Section 11 chart data'!$G$93</f>
        <v>0.53800000000000003</v>
      </c>
      <c r="K19" s="111">
        <f>'Section 11 chart data'!$H$93</f>
        <v>23.51</v>
      </c>
      <c r="L19" s="110">
        <f>'Section 11 chart data'!$F$76</f>
        <v>0</v>
      </c>
      <c r="M19" s="110">
        <f>'Section 11 chart data'!$I$93</f>
        <v>0.76100000000000001</v>
      </c>
      <c r="N19" s="111">
        <f>'Section 11 chart data'!$J$93</f>
        <v>25.32</v>
      </c>
      <c r="O19" s="110">
        <f>'Section 11 chart data'!$G$76</f>
        <v>0</v>
      </c>
      <c r="P19" s="110">
        <f>'Section 11 chart data'!$K$93</f>
        <v>1.0069999999999999</v>
      </c>
      <c r="Q19" s="111">
        <f>'Section 11 chart data'!$L$93</f>
        <v>21.55</v>
      </c>
      <c r="R19" s="110">
        <f>'Section 11 chart data'!$H$76</f>
        <v>0</v>
      </c>
      <c r="S19" s="110">
        <f>'Section 11 chart data'!$M$93</f>
        <v>1.274</v>
      </c>
      <c r="T19" s="111">
        <f>'Section 11 chart data'!$N$93</f>
        <v>22.84</v>
      </c>
      <c r="U19" s="110">
        <f>'Section 11 chart data'!$I$76</f>
        <v>0</v>
      </c>
      <c r="V19" s="110">
        <f>'Section 11 chart data'!$O$93</f>
        <v>2.246</v>
      </c>
      <c r="W19" s="111">
        <f>'Section 11 chart data'!$P$93</f>
        <v>37.71</v>
      </c>
      <c r="X19" s="110">
        <f>'Section 11 chart data'!$J$76</f>
        <v>0</v>
      </c>
      <c r="Y19" s="110">
        <f>'Section 11 chart data'!$Q$93</f>
        <v>1.161</v>
      </c>
      <c r="Z19" s="111">
        <f>'Section 11 chart data'!$R$93</f>
        <v>24.25</v>
      </c>
      <c r="AA19" s="110">
        <f>'Section 11 chart data'!$K$76</f>
        <v>0</v>
      </c>
      <c r="AB19" s="110">
        <f>'Section 11 chart data'!$S$93</f>
        <v>2.0249999999999999</v>
      </c>
      <c r="AC19" s="111">
        <f>'Section 11 chart data'!$T$93</f>
        <v>29.69</v>
      </c>
      <c r="AD19" s="110">
        <f>'Section 11 chart data'!$L$76</f>
        <v>0</v>
      </c>
      <c r="AE19" s="110">
        <f>'Section 11 chart data'!$U$93</f>
        <v>1.169</v>
      </c>
      <c r="AF19" s="111">
        <f>'Section 11 chart data'!$V$93</f>
        <v>25.63</v>
      </c>
      <c r="AG19" s="110">
        <f>'Section 11 chart data'!$M$76</f>
        <v>0</v>
      </c>
      <c r="AH19" s="110">
        <f>'Section 11 chart data'!$W$93</f>
        <v>1.9670000000000001</v>
      </c>
      <c r="AI19" s="112">
        <f>'Section 11 chart data'!$X$93</f>
        <v>31.1</v>
      </c>
    </row>
    <row r="20" spans="2:35" ht="15" customHeight="1" x14ac:dyDescent="0.2">
      <c r="B20" s="1" t="s">
        <v>104</v>
      </c>
      <c r="C20" s="114">
        <f>'Section 11 chart data'!$C$77</f>
        <v>0.111</v>
      </c>
      <c r="D20" s="114">
        <f>'Section 11 chart data'!$C$94</f>
        <v>19.931999999999999</v>
      </c>
      <c r="E20" s="115">
        <f>'Section 11 chart data'!$D$94</f>
        <v>40.799999999999997</v>
      </c>
      <c r="F20" s="114">
        <f>'Section 11 chart data'!$D$77</f>
        <v>0.111</v>
      </c>
      <c r="G20" s="114">
        <f>'Section 11 chart data'!$E$94</f>
        <v>22.832999999999998</v>
      </c>
      <c r="H20" s="115">
        <f>'Section 11 chart data'!$F$94</f>
        <v>36.58</v>
      </c>
      <c r="I20" s="114">
        <f>'Section 11 chart data'!$E$77</f>
        <v>0.16900000000000001</v>
      </c>
      <c r="J20" s="114">
        <f>'Section 11 chart data'!$G$94</f>
        <v>11.661</v>
      </c>
      <c r="K20" s="115">
        <f>'Section 11 chart data'!$H$94</f>
        <v>22.44</v>
      </c>
      <c r="L20" s="114">
        <f>'Section 11 chart data'!$F$77</f>
        <v>0.126</v>
      </c>
      <c r="M20" s="114">
        <f>'Section 11 chart data'!$I$94</f>
        <v>11.275</v>
      </c>
      <c r="N20" s="115">
        <f>'Section 11 chart data'!$J$94</f>
        <v>26.2</v>
      </c>
      <c r="O20" s="114">
        <f>'Section 11 chart data'!$G$77</f>
        <v>0.15</v>
      </c>
      <c r="P20" s="114">
        <f>'Section 11 chart data'!$K$94</f>
        <v>7.5960000000000001</v>
      </c>
      <c r="Q20" s="115">
        <f>'Section 11 chart data'!$L$94</f>
        <v>14.68</v>
      </c>
      <c r="R20" s="114">
        <f>'Section 11 chart data'!$H$77</f>
        <v>1.873</v>
      </c>
      <c r="S20" s="114">
        <f>'Section 11 chart data'!$M$94</f>
        <v>8.7970000000000006</v>
      </c>
      <c r="T20" s="115">
        <f>'Section 11 chart data'!$N$94</f>
        <v>14.19</v>
      </c>
      <c r="U20" s="114">
        <f>'Section 11 chart data'!$I$77</f>
        <v>0.68</v>
      </c>
      <c r="V20" s="114">
        <f>'Section 11 chart data'!$O$94</f>
        <v>16.318000000000001</v>
      </c>
      <c r="W20" s="115">
        <f>'Section 11 chart data'!$P$94</f>
        <v>28.55</v>
      </c>
      <c r="X20" s="114">
        <f>'Section 11 chart data'!$J$77</f>
        <v>0.48099999999999998</v>
      </c>
      <c r="Y20" s="114">
        <f>'Section 11 chart data'!$Q$94</f>
        <v>17.113</v>
      </c>
      <c r="Z20" s="115">
        <f>'Section 11 chart data'!$R$94</f>
        <v>39.69</v>
      </c>
      <c r="AA20" s="114">
        <f>'Section 11 chart data'!$K$77</f>
        <v>0.35599999999999998</v>
      </c>
      <c r="AB20" s="114">
        <f>'Section 11 chart data'!$S$94</f>
        <v>18.081</v>
      </c>
      <c r="AC20" s="115">
        <f>'Section 11 chart data'!$T$94</f>
        <v>22.66</v>
      </c>
      <c r="AD20" s="114">
        <f>'Section 11 chart data'!$L$77</f>
        <v>0.34799999999999998</v>
      </c>
      <c r="AE20" s="114">
        <f>'Section 11 chart data'!$U$94</f>
        <v>9.3390000000000004</v>
      </c>
      <c r="AF20" s="115">
        <f>'Section 11 chart data'!$V$94</f>
        <v>21.71</v>
      </c>
      <c r="AG20" s="114">
        <f>'Section 11 chart data'!$M$77</f>
        <v>0.35499999999999998</v>
      </c>
      <c r="AH20" s="114">
        <f>'Section 11 chart data'!$W$94</f>
        <v>13.099</v>
      </c>
      <c r="AI20" s="116">
        <f>'Section 11 chart data'!$X$94</f>
        <v>26.13</v>
      </c>
    </row>
    <row r="23" spans="2:35" ht="15" customHeight="1" x14ac:dyDescent="0.2">
      <c r="B23" s="897" t="s">
        <v>77</v>
      </c>
      <c r="C23" s="899" t="s">
        <v>331</v>
      </c>
      <c r="D23" s="900"/>
      <c r="E23" s="902"/>
      <c r="F23" s="899" t="s">
        <v>222</v>
      </c>
      <c r="G23" s="900"/>
      <c r="H23" s="900"/>
    </row>
    <row r="24" spans="2:35" ht="15" customHeight="1" x14ac:dyDescent="0.2">
      <c r="B24" s="897"/>
      <c r="C24" s="633" t="s">
        <v>78</v>
      </c>
      <c r="D24" s="893" t="s">
        <v>79</v>
      </c>
      <c r="E24" s="901"/>
      <c r="F24" s="633" t="s">
        <v>78</v>
      </c>
      <c r="G24" s="893" t="s">
        <v>79</v>
      </c>
      <c r="H24" s="894"/>
    </row>
    <row r="25" spans="2:35" ht="30" customHeight="1" x14ac:dyDescent="0.2">
      <c r="B25" s="898"/>
      <c r="C25" s="895" t="s">
        <v>325</v>
      </c>
      <c r="D25" s="896"/>
      <c r="E25" s="16" t="s">
        <v>82</v>
      </c>
      <c r="F25" s="895" t="s">
        <v>325</v>
      </c>
      <c r="G25" s="896"/>
      <c r="H25" s="17" t="s">
        <v>82</v>
      </c>
    </row>
    <row r="26" spans="2:35" ht="15" customHeight="1" x14ac:dyDescent="0.2">
      <c r="B26" s="152" t="str">
        <f>Index!$B$4</f>
        <v>Thames</v>
      </c>
      <c r="C26" s="776"/>
      <c r="D26" s="776"/>
      <c r="E26" s="776"/>
      <c r="F26" s="776"/>
      <c r="G26" s="776"/>
      <c r="H26" s="776"/>
    </row>
    <row r="27" spans="2:35" ht="15" customHeight="1" x14ac:dyDescent="0.2">
      <c r="B27" s="2" t="s">
        <v>105</v>
      </c>
      <c r="C27" s="108">
        <f>$C$9</f>
        <v>0.53100000000000003</v>
      </c>
      <c r="D27" s="108">
        <f>$D$9</f>
        <v>272.06400000000002</v>
      </c>
      <c r="E27" s="119">
        <f>$E$9</f>
        <v>15.85</v>
      </c>
      <c r="F27" s="108">
        <f>$F$9</f>
        <v>0.35399999999999998</v>
      </c>
      <c r="G27" s="108">
        <f>$G$9</f>
        <v>253.17</v>
      </c>
      <c r="H27" s="120">
        <f>$H$9</f>
        <v>14.51</v>
      </c>
    </row>
    <row r="28" spans="2:35" ht="15" customHeight="1" x14ac:dyDescent="0.2">
      <c r="B28" s="1" t="s">
        <v>94</v>
      </c>
      <c r="C28" s="110">
        <f>$C$10</f>
        <v>0.17699999999999999</v>
      </c>
      <c r="D28" s="110">
        <f>$D$10</f>
        <v>29.305</v>
      </c>
      <c r="E28" s="111">
        <f>$E$10</f>
        <v>30.73</v>
      </c>
      <c r="F28" s="110">
        <f>$F$10</f>
        <v>0.127</v>
      </c>
      <c r="G28" s="110">
        <f>$G$10</f>
        <v>43.325000000000003</v>
      </c>
      <c r="H28" s="112">
        <f>$H$10</f>
        <v>36.869999999999997</v>
      </c>
    </row>
    <row r="29" spans="2:35" ht="15" customHeight="1" x14ac:dyDescent="0.2">
      <c r="B29" s="1" t="s">
        <v>95</v>
      </c>
      <c r="C29" s="110">
        <f>$C$11</f>
        <v>0.125</v>
      </c>
      <c r="D29" s="110">
        <f>$D$11</f>
        <v>91.180999999999997</v>
      </c>
      <c r="E29" s="111">
        <f>$E$11</f>
        <v>34.65</v>
      </c>
      <c r="F29" s="110">
        <f>$F$11</f>
        <v>1E-3</v>
      </c>
      <c r="G29" s="110">
        <f>$G$11</f>
        <v>80.837999999999994</v>
      </c>
      <c r="H29" s="112">
        <f>$H$11</f>
        <v>27.67</v>
      </c>
    </row>
    <row r="30" spans="2:35" ht="15" customHeight="1" x14ac:dyDescent="0.2">
      <c r="B30" s="1" t="s">
        <v>96</v>
      </c>
      <c r="C30" s="110">
        <f>$C$12</f>
        <v>2E-3</v>
      </c>
      <c r="D30" s="110">
        <f>$D$12</f>
        <v>17.542999999999999</v>
      </c>
      <c r="E30" s="111">
        <f>$E$12</f>
        <v>57.06</v>
      </c>
      <c r="F30" s="110">
        <f>$F$12</f>
        <v>0</v>
      </c>
      <c r="G30" s="110">
        <f>$G$12</f>
        <v>19.067</v>
      </c>
      <c r="H30" s="112">
        <f>$H$12</f>
        <v>52.61</v>
      </c>
    </row>
    <row r="31" spans="2:35" ht="15" customHeight="1" x14ac:dyDescent="0.2">
      <c r="B31" s="1" t="s">
        <v>97</v>
      </c>
      <c r="C31" s="110">
        <f>$C$13</f>
        <v>1.4E-2</v>
      </c>
      <c r="D31" s="110">
        <f>$D$13</f>
        <v>83.165000000000006</v>
      </c>
      <c r="E31" s="111">
        <f>$E$13</f>
        <v>22.06</v>
      </c>
      <c r="F31" s="110">
        <f>$F$13</f>
        <v>1.2999999999999999E-2</v>
      </c>
      <c r="G31" s="110">
        <f>$G$13</f>
        <v>64.938000000000002</v>
      </c>
      <c r="H31" s="112">
        <f>$H$13</f>
        <v>20.18</v>
      </c>
    </row>
    <row r="32" spans="2:35" ht="15" customHeight="1" x14ac:dyDescent="0.2">
      <c r="B32" s="1" t="s">
        <v>98</v>
      </c>
      <c r="C32" s="110">
        <f>$C$14</f>
        <v>7.8E-2</v>
      </c>
      <c r="D32" s="110">
        <f>$D$14</f>
        <v>13.048999999999999</v>
      </c>
      <c r="E32" s="111">
        <f>$E$14</f>
        <v>33.770000000000003</v>
      </c>
      <c r="F32" s="110">
        <f>$F$14</f>
        <v>5.8000000000000003E-2</v>
      </c>
      <c r="G32" s="110">
        <f>$G$14</f>
        <v>16.225000000000001</v>
      </c>
      <c r="H32" s="112">
        <f>$H$14</f>
        <v>28.06</v>
      </c>
    </row>
    <row r="33" spans="2:8" ht="15" customHeight="1" x14ac:dyDescent="0.2">
      <c r="B33" s="1" t="s">
        <v>99</v>
      </c>
      <c r="C33" s="110">
        <f>$C$15</f>
        <v>0.01</v>
      </c>
      <c r="D33" s="110">
        <f>$D$15</f>
        <v>10.627000000000001</v>
      </c>
      <c r="E33" s="111">
        <f>$E$15</f>
        <v>78.41</v>
      </c>
      <c r="F33" s="110">
        <f>$F$15</f>
        <v>4.2999999999999997E-2</v>
      </c>
      <c r="G33" s="110">
        <f>$G$15</f>
        <v>2.181</v>
      </c>
      <c r="H33" s="112">
        <f>$H$15</f>
        <v>31.41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0.95799999999999996</v>
      </c>
      <c r="E34" s="111">
        <f>$E$16</f>
        <v>31.89</v>
      </c>
      <c r="F34" s="110">
        <f>$F$16</f>
        <v>0</v>
      </c>
      <c r="G34" s="110">
        <f>$G$16</f>
        <v>1.881</v>
      </c>
      <c r="H34" s="112">
        <f>$H$16</f>
        <v>28.99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0.55400000000000005</v>
      </c>
      <c r="E35" s="111">
        <f>$E$17</f>
        <v>39.43</v>
      </c>
      <c r="F35" s="110">
        <f>$F$17</f>
        <v>0</v>
      </c>
      <c r="G35" s="110">
        <f>$G$17</f>
        <v>0.68799999999999994</v>
      </c>
      <c r="H35" s="112">
        <f>$H$17</f>
        <v>27.91</v>
      </c>
    </row>
    <row r="36" spans="2:8" ht="15" customHeight="1" x14ac:dyDescent="0.2">
      <c r="B36" s="1" t="s">
        <v>102</v>
      </c>
      <c r="C36" s="110">
        <f>$C$18</f>
        <v>1.4E-2</v>
      </c>
      <c r="D36" s="110">
        <f>$D$18</f>
        <v>0.92200000000000004</v>
      </c>
      <c r="E36" s="111">
        <f>$E$18</f>
        <v>60.67</v>
      </c>
      <c r="F36" s="110">
        <f>$F$18</f>
        <v>0</v>
      </c>
      <c r="G36" s="110">
        <f>$G$18</f>
        <v>0.89600000000000002</v>
      </c>
      <c r="H36" s="112">
        <f>$H$18</f>
        <v>60.84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0.34899999999999998</v>
      </c>
      <c r="E37" s="111">
        <f>$E$19</f>
        <v>32.47</v>
      </c>
      <c r="F37" s="110">
        <f>$F$19</f>
        <v>0</v>
      </c>
      <c r="G37" s="110">
        <f>$G$19</f>
        <v>0.38</v>
      </c>
      <c r="H37" s="112">
        <f>$H$19</f>
        <v>26.32</v>
      </c>
    </row>
    <row r="38" spans="2:8" ht="15" customHeight="1" x14ac:dyDescent="0.2">
      <c r="B38" s="1" t="s">
        <v>104</v>
      </c>
      <c r="C38" s="114">
        <f>$C$20</f>
        <v>0.111</v>
      </c>
      <c r="D38" s="114">
        <f>$D$20</f>
        <v>19.931999999999999</v>
      </c>
      <c r="E38" s="115">
        <f>$E$20</f>
        <v>40.799999999999997</v>
      </c>
      <c r="F38" s="114">
        <f>$F$20</f>
        <v>0.111</v>
      </c>
      <c r="G38" s="114">
        <f>$G$20</f>
        <v>22.832999999999998</v>
      </c>
      <c r="H38" s="116">
        <f>$H$20</f>
        <v>36.58</v>
      </c>
    </row>
    <row r="41" spans="2:8" ht="15" customHeight="1" x14ac:dyDescent="0.2">
      <c r="B41" s="897" t="s">
        <v>77</v>
      </c>
      <c r="C41" s="899" t="s">
        <v>225</v>
      </c>
      <c r="D41" s="900"/>
      <c r="E41" s="902"/>
      <c r="F41" s="899" t="s">
        <v>226</v>
      </c>
      <c r="G41" s="900"/>
      <c r="H41" s="900"/>
    </row>
    <row r="42" spans="2:8" ht="15" customHeight="1" x14ac:dyDescent="0.2">
      <c r="B42" s="897"/>
      <c r="C42" s="633" t="s">
        <v>78</v>
      </c>
      <c r="D42" s="893" t="s">
        <v>79</v>
      </c>
      <c r="E42" s="901"/>
      <c r="F42" s="633" t="s">
        <v>78</v>
      </c>
      <c r="G42" s="893" t="s">
        <v>79</v>
      </c>
      <c r="H42" s="894"/>
    </row>
    <row r="43" spans="2:8" ht="30" customHeight="1" x14ac:dyDescent="0.2">
      <c r="B43" s="898"/>
      <c r="C43" s="895" t="s">
        <v>325</v>
      </c>
      <c r="D43" s="896"/>
      <c r="E43" s="16" t="s">
        <v>82</v>
      </c>
      <c r="F43" s="895" t="s">
        <v>325</v>
      </c>
      <c r="G43" s="896"/>
      <c r="H43" s="17" t="s">
        <v>82</v>
      </c>
    </row>
    <row r="44" spans="2:8" ht="15" customHeight="1" x14ac:dyDescent="0.2">
      <c r="B44" s="152" t="str">
        <f>Index!$B$4</f>
        <v>Thames</v>
      </c>
      <c r="C44" s="776"/>
      <c r="D44" s="776"/>
      <c r="E44" s="776"/>
      <c r="F44" s="776"/>
      <c r="G44" s="776"/>
      <c r="H44" s="776"/>
    </row>
    <row r="45" spans="2:8" ht="15" customHeight="1" x14ac:dyDescent="0.2">
      <c r="B45" s="2" t="s">
        <v>105</v>
      </c>
      <c r="C45" s="108">
        <f>$I$9</f>
        <v>0.51900000000000002</v>
      </c>
      <c r="D45" s="108">
        <f>$J$9</f>
        <v>136.49100000000001</v>
      </c>
      <c r="E45" s="119">
        <f>$K$9</f>
        <v>18.68</v>
      </c>
      <c r="F45" s="108">
        <f>$L$9</f>
        <v>0.58699999999999997</v>
      </c>
      <c r="G45" s="108">
        <f>$M$9</f>
        <v>157.709</v>
      </c>
      <c r="H45" s="120">
        <f>$N$9</f>
        <v>27.29</v>
      </c>
    </row>
    <row r="46" spans="2:8" ht="15" customHeight="1" x14ac:dyDescent="0.2">
      <c r="B46" s="1" t="s">
        <v>94</v>
      </c>
      <c r="C46" s="110">
        <f>$I$10</f>
        <v>0.105</v>
      </c>
      <c r="D46" s="110">
        <f>$J$10</f>
        <v>36.188000000000002</v>
      </c>
      <c r="E46" s="111">
        <f>$K$10</f>
        <v>54.92</v>
      </c>
      <c r="F46" s="110">
        <f>$L$10</f>
        <v>0.154</v>
      </c>
      <c r="G46" s="110">
        <f>$M$10</f>
        <v>21.856999999999999</v>
      </c>
      <c r="H46" s="112">
        <f>$N$10</f>
        <v>33.6</v>
      </c>
    </row>
    <row r="47" spans="2:8" ht="15" customHeight="1" x14ac:dyDescent="0.2">
      <c r="B47" s="1" t="s">
        <v>95</v>
      </c>
      <c r="C47" s="110">
        <f>$I$11</f>
        <v>0.08</v>
      </c>
      <c r="D47" s="110">
        <f>$J$11</f>
        <v>40.816000000000003</v>
      </c>
      <c r="E47" s="111">
        <f>$K$11</f>
        <v>30.75</v>
      </c>
      <c r="F47" s="110">
        <f>$L$11</f>
        <v>0.16300000000000001</v>
      </c>
      <c r="G47" s="110">
        <f>$M$11</f>
        <v>96.438000000000002</v>
      </c>
      <c r="H47" s="112">
        <f>$N$11</f>
        <v>42.63</v>
      </c>
    </row>
    <row r="48" spans="2:8" ht="15" customHeight="1" x14ac:dyDescent="0.2">
      <c r="B48" s="1" t="s">
        <v>96</v>
      </c>
      <c r="C48" s="110">
        <f>$I$12</f>
        <v>2E-3</v>
      </c>
      <c r="D48" s="110">
        <f>$J$12</f>
        <v>4.7060000000000004</v>
      </c>
      <c r="E48" s="111">
        <f>$K$12</f>
        <v>45.13</v>
      </c>
      <c r="F48" s="110">
        <f>$L$12</f>
        <v>0</v>
      </c>
      <c r="G48" s="110">
        <f>$M$12</f>
        <v>1.2070000000000001</v>
      </c>
      <c r="H48" s="112">
        <f>$N$12</f>
        <v>28.1</v>
      </c>
    </row>
    <row r="49" spans="2:8" ht="15" customHeight="1" x14ac:dyDescent="0.2">
      <c r="B49" s="1" t="s">
        <v>97</v>
      </c>
      <c r="C49" s="110">
        <f>$I$13</f>
        <v>0.02</v>
      </c>
      <c r="D49" s="110">
        <f>$J$13</f>
        <v>22.061</v>
      </c>
      <c r="E49" s="111">
        <f>$K$13</f>
        <v>25.07</v>
      </c>
      <c r="F49" s="110">
        <f>$L$13</f>
        <v>2.1000000000000001E-2</v>
      </c>
      <c r="G49" s="110">
        <f>$M$13</f>
        <v>9.1199999999999992</v>
      </c>
      <c r="H49" s="112">
        <f>$N$13</f>
        <v>29.78</v>
      </c>
    </row>
    <row r="50" spans="2:8" ht="15" customHeight="1" x14ac:dyDescent="0.2">
      <c r="B50" s="1" t="s">
        <v>98</v>
      </c>
      <c r="C50" s="110">
        <f>$I$14</f>
        <v>0.114</v>
      </c>
      <c r="D50" s="110">
        <f>$J$14</f>
        <v>9.2520000000000007</v>
      </c>
      <c r="E50" s="111">
        <f>$K$14</f>
        <v>26.79</v>
      </c>
      <c r="F50" s="110">
        <f>$L$14</f>
        <v>9.4E-2</v>
      </c>
      <c r="G50" s="110">
        <f>$M$14</f>
        <v>7.367</v>
      </c>
      <c r="H50" s="112">
        <f>$N$14</f>
        <v>41.11</v>
      </c>
    </row>
    <row r="51" spans="2:8" ht="15" customHeight="1" x14ac:dyDescent="0.2">
      <c r="B51" s="1" t="s">
        <v>99</v>
      </c>
      <c r="C51" s="110">
        <f>$I$15</f>
        <v>1.4999999999999999E-2</v>
      </c>
      <c r="D51" s="110">
        <f>$J$15</f>
        <v>4.3470000000000004</v>
      </c>
      <c r="E51" s="111">
        <f>$K$15</f>
        <v>46.33</v>
      </c>
      <c r="F51" s="110">
        <f>$L$15</f>
        <v>2.5999999999999999E-2</v>
      </c>
      <c r="G51" s="110">
        <f>$M$15</f>
        <v>4.0439999999999996</v>
      </c>
      <c r="H51" s="112">
        <f>$N$15</f>
        <v>49.08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2.54</v>
      </c>
      <c r="E52" s="111">
        <f>$K$16</f>
        <v>56.5</v>
      </c>
      <c r="F52" s="110">
        <f>$L$16</f>
        <v>0</v>
      </c>
      <c r="G52" s="110">
        <f>$M$16</f>
        <v>1.0580000000000001</v>
      </c>
      <c r="H52" s="112">
        <f>$N$16</f>
        <v>23.11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0.77200000000000002</v>
      </c>
      <c r="E53" s="111">
        <f>$K$17</f>
        <v>25.37</v>
      </c>
      <c r="F53" s="110">
        <f>$L$17</f>
        <v>0</v>
      </c>
      <c r="G53" s="110">
        <f>$M$17</f>
        <v>0.84</v>
      </c>
      <c r="H53" s="112">
        <f>$N$17</f>
        <v>23.72</v>
      </c>
    </row>
    <row r="54" spans="2:8" ht="15" customHeight="1" x14ac:dyDescent="0.2">
      <c r="B54" s="1" t="s">
        <v>102</v>
      </c>
      <c r="C54" s="110">
        <f>$I$18</f>
        <v>1.4999999999999999E-2</v>
      </c>
      <c r="D54" s="110">
        <f>$J$18</f>
        <v>1.294</v>
      </c>
      <c r="E54" s="111">
        <f>$K$18</f>
        <v>59.99</v>
      </c>
      <c r="F54" s="110">
        <f>$L$18</f>
        <v>3.0000000000000001E-3</v>
      </c>
      <c r="G54" s="110">
        <f>$M$18</f>
        <v>0.96</v>
      </c>
      <c r="H54" s="112">
        <f>$N$18</f>
        <v>65.27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0.53800000000000003</v>
      </c>
      <c r="E55" s="111">
        <f>$K$19</f>
        <v>23.51</v>
      </c>
      <c r="F55" s="110">
        <f>$L$19</f>
        <v>0</v>
      </c>
      <c r="G55" s="110">
        <f>$M$19</f>
        <v>0.76100000000000001</v>
      </c>
      <c r="H55" s="112">
        <f>$N$19</f>
        <v>25.32</v>
      </c>
    </row>
    <row r="56" spans="2:8" ht="15" customHeight="1" x14ac:dyDescent="0.2">
      <c r="B56" s="1" t="s">
        <v>104</v>
      </c>
      <c r="C56" s="114">
        <f>$I$20</f>
        <v>0.16900000000000001</v>
      </c>
      <c r="D56" s="114">
        <f>$J$20</f>
        <v>11.661</v>
      </c>
      <c r="E56" s="115">
        <f>$K$20</f>
        <v>22.44</v>
      </c>
      <c r="F56" s="114">
        <f>$L$20</f>
        <v>0.126</v>
      </c>
      <c r="G56" s="114">
        <f>$M$20</f>
        <v>11.275</v>
      </c>
      <c r="H56" s="116">
        <f>$N$20</f>
        <v>26.2</v>
      </c>
    </row>
    <row r="59" spans="2:8" ht="15" customHeight="1" x14ac:dyDescent="0.2">
      <c r="B59" s="897" t="s">
        <v>77</v>
      </c>
      <c r="C59" s="899" t="s">
        <v>227</v>
      </c>
      <c r="D59" s="900"/>
      <c r="E59" s="902"/>
      <c r="F59" s="899" t="s">
        <v>228</v>
      </c>
      <c r="G59" s="900"/>
      <c r="H59" s="900"/>
    </row>
    <row r="60" spans="2:8" ht="15" customHeight="1" x14ac:dyDescent="0.2">
      <c r="B60" s="897"/>
      <c r="C60" s="633" t="s">
        <v>78</v>
      </c>
      <c r="D60" s="893" t="s">
        <v>79</v>
      </c>
      <c r="E60" s="901"/>
      <c r="F60" s="633" t="s">
        <v>78</v>
      </c>
      <c r="G60" s="893" t="s">
        <v>79</v>
      </c>
      <c r="H60" s="894"/>
    </row>
    <row r="61" spans="2:8" ht="30" customHeight="1" x14ac:dyDescent="0.2">
      <c r="B61" s="898"/>
      <c r="C61" s="895" t="s">
        <v>325</v>
      </c>
      <c r="D61" s="896"/>
      <c r="E61" s="16" t="s">
        <v>82</v>
      </c>
      <c r="F61" s="895" t="s">
        <v>325</v>
      </c>
      <c r="G61" s="896"/>
      <c r="H61" s="17" t="s">
        <v>82</v>
      </c>
    </row>
    <row r="62" spans="2:8" ht="15" customHeight="1" x14ac:dyDescent="0.2">
      <c r="B62" s="152" t="str">
        <f>Index!$B$4</f>
        <v>Thames</v>
      </c>
      <c r="C62" s="776"/>
      <c r="D62" s="776"/>
      <c r="E62" s="776"/>
      <c r="F62" s="776"/>
      <c r="G62" s="776"/>
      <c r="H62" s="776"/>
    </row>
    <row r="63" spans="2:8" ht="15" customHeight="1" x14ac:dyDescent="0.2">
      <c r="B63" s="2" t="s">
        <v>105</v>
      </c>
      <c r="C63" s="108">
        <f>$O$9</f>
        <v>1.6679999999999999</v>
      </c>
      <c r="D63" s="108">
        <f>$P$9</f>
        <v>99.477999999999994</v>
      </c>
      <c r="E63" s="119">
        <f>$Q$9</f>
        <v>12.59</v>
      </c>
      <c r="F63" s="108">
        <f>$R$9</f>
        <v>16.125</v>
      </c>
      <c r="G63" s="108">
        <f>$S$9</f>
        <v>90.569000000000003</v>
      </c>
      <c r="H63" s="120">
        <f>$T$9</f>
        <v>12.39</v>
      </c>
    </row>
    <row r="64" spans="2:8" ht="15" customHeight="1" x14ac:dyDescent="0.2">
      <c r="B64" s="1" t="s">
        <v>94</v>
      </c>
      <c r="C64" s="110">
        <f>$O$10</f>
        <v>1.196</v>
      </c>
      <c r="D64" s="110">
        <f>$P$10</f>
        <v>22.114000000000001</v>
      </c>
      <c r="E64" s="111">
        <f>$Q$10</f>
        <v>33.630000000000003</v>
      </c>
      <c r="F64" s="110">
        <f>$R$10</f>
        <v>2.1360000000000001</v>
      </c>
      <c r="G64" s="110">
        <f>$S$10</f>
        <v>19.603999999999999</v>
      </c>
      <c r="H64" s="112">
        <f>$T$10</f>
        <v>28.58</v>
      </c>
    </row>
    <row r="65" spans="2:8" ht="15" customHeight="1" x14ac:dyDescent="0.2">
      <c r="B65" s="1" t="s">
        <v>95</v>
      </c>
      <c r="C65" s="110">
        <f>$O$11</f>
        <v>0.14199999999999999</v>
      </c>
      <c r="D65" s="110">
        <f>$P$11</f>
        <v>35.854999999999997</v>
      </c>
      <c r="E65" s="111">
        <f>$Q$11</f>
        <v>22.38</v>
      </c>
      <c r="F65" s="110">
        <f>$R$11</f>
        <v>11.196</v>
      </c>
      <c r="G65" s="110">
        <f>$S$11</f>
        <v>29.068999999999999</v>
      </c>
      <c r="H65" s="112">
        <f>$T$11</f>
        <v>28.09</v>
      </c>
    </row>
    <row r="66" spans="2:8" ht="15" customHeight="1" x14ac:dyDescent="0.2">
      <c r="B66" s="1" t="s">
        <v>96</v>
      </c>
      <c r="C66" s="110">
        <f>$O$12</f>
        <v>1E-3</v>
      </c>
      <c r="D66" s="110">
        <f>$P$12</f>
        <v>3.0089999999999999</v>
      </c>
      <c r="E66" s="111">
        <f>$Q$12</f>
        <v>40.18</v>
      </c>
      <c r="F66" s="110">
        <f>$R$12</f>
        <v>4.9000000000000002E-2</v>
      </c>
      <c r="G66" s="110">
        <f>$S$12</f>
        <v>2.8610000000000002</v>
      </c>
      <c r="H66" s="112">
        <f>$T$12</f>
        <v>43.05</v>
      </c>
    </row>
    <row r="67" spans="2:8" ht="15" customHeight="1" x14ac:dyDescent="0.2">
      <c r="B67" s="1" t="s">
        <v>97</v>
      </c>
      <c r="C67" s="110">
        <f>$O$13</f>
        <v>0.02</v>
      </c>
      <c r="D67" s="110">
        <f>$P$13</f>
        <v>12.542999999999999</v>
      </c>
      <c r="E67" s="111">
        <f>$Q$13</f>
        <v>18.14</v>
      </c>
      <c r="F67" s="110">
        <f>$R$13</f>
        <v>0.52400000000000002</v>
      </c>
      <c r="G67" s="110">
        <f>$S$13</f>
        <v>17.28</v>
      </c>
      <c r="H67" s="112">
        <f>$T$13</f>
        <v>17.2</v>
      </c>
    </row>
    <row r="68" spans="2:8" ht="15" customHeight="1" x14ac:dyDescent="0.2">
      <c r="B68" s="1" t="s">
        <v>98</v>
      </c>
      <c r="C68" s="110">
        <f>$O$14</f>
        <v>0.13</v>
      </c>
      <c r="D68" s="110">
        <f>$P$14</f>
        <v>3.956</v>
      </c>
      <c r="E68" s="111">
        <f>$Q$14</f>
        <v>28.56</v>
      </c>
      <c r="F68" s="110">
        <f>$R$14</f>
        <v>0.28299999999999997</v>
      </c>
      <c r="G68" s="110">
        <f>$S$14</f>
        <v>4.5220000000000002</v>
      </c>
      <c r="H68" s="112">
        <f>$T$14</f>
        <v>18.84</v>
      </c>
    </row>
    <row r="69" spans="2:8" ht="15" customHeight="1" x14ac:dyDescent="0.2">
      <c r="B69" s="1" t="s">
        <v>99</v>
      </c>
      <c r="C69" s="110">
        <f>$O$15</f>
        <v>2.1999999999999999E-2</v>
      </c>
      <c r="D69" s="110">
        <f>$P$15</f>
        <v>7.8310000000000004</v>
      </c>
      <c r="E69" s="111">
        <f>$Q$15</f>
        <v>60.01</v>
      </c>
      <c r="F69" s="110">
        <f>$R$15</f>
        <v>1.9E-2</v>
      </c>
      <c r="G69" s="110">
        <f>$S$15</f>
        <v>1.7509999999999999</v>
      </c>
      <c r="H69" s="112">
        <f>$T$15</f>
        <v>33.04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2.452</v>
      </c>
      <c r="E70" s="111">
        <f>$Q$16</f>
        <v>31.08</v>
      </c>
      <c r="F70" s="110">
        <f>$R$16</f>
        <v>0</v>
      </c>
      <c r="G70" s="110">
        <f>$S$16</f>
        <v>1.8560000000000001</v>
      </c>
      <c r="H70" s="112">
        <f>$T$16</f>
        <v>31.73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1.1319999999999999</v>
      </c>
      <c r="E71" s="111">
        <f>$Q$17</f>
        <v>21.64</v>
      </c>
      <c r="F71" s="110">
        <f>$R$17</f>
        <v>0</v>
      </c>
      <c r="G71" s="110">
        <f>$S$17</f>
        <v>1.35</v>
      </c>
      <c r="H71" s="112">
        <f>$T$17</f>
        <v>19.23</v>
      </c>
    </row>
    <row r="72" spans="2:8" ht="15" customHeight="1" x14ac:dyDescent="0.2">
      <c r="B72" s="1" t="s">
        <v>102</v>
      </c>
      <c r="C72" s="110">
        <f>$O$18</f>
        <v>8.0000000000000002E-3</v>
      </c>
      <c r="D72" s="110">
        <f>$P$18</f>
        <v>0.42</v>
      </c>
      <c r="E72" s="111">
        <f>$Q$18</f>
        <v>54.46</v>
      </c>
      <c r="F72" s="110">
        <f>$R$18</f>
        <v>4.4999999999999998E-2</v>
      </c>
      <c r="G72" s="110">
        <f>$S$18</f>
        <v>0.74099999999999999</v>
      </c>
      <c r="H72" s="112">
        <f>$T$18</f>
        <v>42.91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1.0069999999999999</v>
      </c>
      <c r="E73" s="111">
        <f>$Q$19</f>
        <v>21.55</v>
      </c>
      <c r="F73" s="110">
        <f>$R$19</f>
        <v>0</v>
      </c>
      <c r="G73" s="110">
        <f>$S$19</f>
        <v>1.274</v>
      </c>
      <c r="H73" s="112">
        <f>$T$19</f>
        <v>22.84</v>
      </c>
    </row>
    <row r="74" spans="2:8" ht="15" customHeight="1" x14ac:dyDescent="0.2">
      <c r="B74" s="1" t="s">
        <v>104</v>
      </c>
      <c r="C74" s="114">
        <f>$O$20</f>
        <v>0.15</v>
      </c>
      <c r="D74" s="114">
        <f>$P$20</f>
        <v>7.5960000000000001</v>
      </c>
      <c r="E74" s="115">
        <f>$Q$20</f>
        <v>14.68</v>
      </c>
      <c r="F74" s="114">
        <f>$R$20</f>
        <v>1.873</v>
      </c>
      <c r="G74" s="114">
        <f>$S$20</f>
        <v>8.7970000000000006</v>
      </c>
      <c r="H74" s="116">
        <f>$T$20</f>
        <v>14.19</v>
      </c>
    </row>
    <row r="77" spans="2:8" ht="15" customHeight="1" x14ac:dyDescent="0.2">
      <c r="B77" s="897" t="s">
        <v>77</v>
      </c>
      <c r="C77" s="899" t="s">
        <v>332</v>
      </c>
      <c r="D77" s="900"/>
      <c r="E77" s="902"/>
      <c r="F77" s="899" t="s">
        <v>333</v>
      </c>
      <c r="G77" s="900"/>
      <c r="H77" s="900"/>
    </row>
    <row r="78" spans="2:8" ht="15" customHeight="1" x14ac:dyDescent="0.2">
      <c r="B78" s="897"/>
      <c r="C78" s="633" t="s">
        <v>78</v>
      </c>
      <c r="D78" s="893" t="s">
        <v>79</v>
      </c>
      <c r="E78" s="901"/>
      <c r="F78" s="633" t="s">
        <v>78</v>
      </c>
      <c r="G78" s="893" t="s">
        <v>79</v>
      </c>
      <c r="H78" s="894"/>
    </row>
    <row r="79" spans="2:8" ht="30" customHeight="1" x14ac:dyDescent="0.2">
      <c r="B79" s="898"/>
      <c r="C79" s="895" t="s">
        <v>325</v>
      </c>
      <c r="D79" s="896"/>
      <c r="E79" s="16" t="s">
        <v>82</v>
      </c>
      <c r="F79" s="895" t="s">
        <v>325</v>
      </c>
      <c r="G79" s="896"/>
      <c r="H79" s="17" t="s">
        <v>82</v>
      </c>
    </row>
    <row r="80" spans="2:8" ht="15" customHeight="1" x14ac:dyDescent="0.2">
      <c r="B80" s="152" t="str">
        <f>Index!$B$4</f>
        <v>Thames</v>
      </c>
      <c r="C80" s="776"/>
      <c r="D80" s="776"/>
      <c r="E80" s="776"/>
      <c r="F80" s="776"/>
      <c r="G80" s="776"/>
      <c r="H80" s="776"/>
    </row>
    <row r="81" spans="2:8" ht="15" customHeight="1" x14ac:dyDescent="0.2">
      <c r="B81" s="2" t="s">
        <v>105</v>
      </c>
      <c r="C81" s="108">
        <f>$U$9</f>
        <v>6.2009999999999996</v>
      </c>
      <c r="D81" s="108">
        <f>$V$9</f>
        <v>136.179</v>
      </c>
      <c r="E81" s="119">
        <f>$W$9</f>
        <v>16.23</v>
      </c>
      <c r="F81" s="108">
        <f>$X$9</f>
        <v>1.621</v>
      </c>
      <c r="G81" s="108">
        <f>$Y$9</f>
        <v>174.178</v>
      </c>
      <c r="H81" s="120">
        <f>$Z$9</f>
        <v>19.13</v>
      </c>
    </row>
    <row r="82" spans="2:8" ht="15" customHeight="1" x14ac:dyDescent="0.2">
      <c r="B82" s="1" t="s">
        <v>94</v>
      </c>
      <c r="C82" s="110">
        <f>$U$10</f>
        <v>4.6319999999999997</v>
      </c>
      <c r="D82" s="110">
        <f>$V$10</f>
        <v>15.430999999999999</v>
      </c>
      <c r="E82" s="111">
        <f>$W$10</f>
        <v>22.12</v>
      </c>
      <c r="F82" s="110">
        <f>$X$10</f>
        <v>0.39200000000000002</v>
      </c>
      <c r="G82" s="110">
        <f>$Y$10</f>
        <v>56.436</v>
      </c>
      <c r="H82" s="112">
        <f>$Z$10</f>
        <v>47.05</v>
      </c>
    </row>
    <row r="83" spans="2:8" ht="15" customHeight="1" x14ac:dyDescent="0.2">
      <c r="B83" s="1" t="s">
        <v>95</v>
      </c>
      <c r="C83" s="110">
        <f>$U$11</f>
        <v>0.49399999999999999</v>
      </c>
      <c r="D83" s="110">
        <f>$V$11</f>
        <v>48.57</v>
      </c>
      <c r="E83" s="111">
        <f>$W$11</f>
        <v>36.65</v>
      </c>
      <c r="F83" s="110">
        <f>$X$11</f>
        <v>0.28000000000000003</v>
      </c>
      <c r="G83" s="110">
        <f>$Y$11</f>
        <v>50.947000000000003</v>
      </c>
      <c r="H83" s="112">
        <f>$Z$11</f>
        <v>33.47</v>
      </c>
    </row>
    <row r="84" spans="2:8" ht="15" customHeight="1" x14ac:dyDescent="0.2">
      <c r="B84" s="1" t="s">
        <v>96</v>
      </c>
      <c r="C84" s="110">
        <f>$U$12</f>
        <v>6.0000000000000001E-3</v>
      </c>
      <c r="D84" s="110">
        <f>$V$12</f>
        <v>5.69</v>
      </c>
      <c r="E84" s="111">
        <f>$W$12</f>
        <v>25.93</v>
      </c>
      <c r="F84" s="110">
        <f>$X$12</f>
        <v>9.1999999999999998E-2</v>
      </c>
      <c r="G84" s="110">
        <f>$Y$12</f>
        <v>4.5919999999999996</v>
      </c>
      <c r="H84" s="112">
        <f>$Z$12</f>
        <v>31.11</v>
      </c>
    </row>
    <row r="85" spans="2:8" ht="15" customHeight="1" x14ac:dyDescent="0.2">
      <c r="B85" s="1" t="s">
        <v>97</v>
      </c>
      <c r="C85" s="110">
        <f>$U$13</f>
        <v>0.219</v>
      </c>
      <c r="D85" s="110">
        <f>$V$13</f>
        <v>20.928000000000001</v>
      </c>
      <c r="E85" s="111">
        <f>$W$13</f>
        <v>15.86</v>
      </c>
      <c r="F85" s="110">
        <f>$X$13</f>
        <v>0.159</v>
      </c>
      <c r="G85" s="110">
        <f>$Y$13</f>
        <v>18.574999999999999</v>
      </c>
      <c r="H85" s="112">
        <f>$Z$13</f>
        <v>17.760000000000002</v>
      </c>
    </row>
    <row r="86" spans="2:8" ht="15" customHeight="1" x14ac:dyDescent="0.2">
      <c r="B86" s="1" t="s">
        <v>98</v>
      </c>
      <c r="C86" s="110">
        <f>$U$14</f>
        <v>0.14099999999999999</v>
      </c>
      <c r="D86" s="110">
        <f>$V$14</f>
        <v>8.8279999999999994</v>
      </c>
      <c r="E86" s="111">
        <f>$W$14</f>
        <v>20.3</v>
      </c>
      <c r="F86" s="110">
        <f>$X$14</f>
        <v>0.185</v>
      </c>
      <c r="G86" s="110">
        <f>$Y$14</f>
        <v>8.7759999999999998</v>
      </c>
      <c r="H86" s="112">
        <f>$Z$14</f>
        <v>20.73</v>
      </c>
    </row>
    <row r="87" spans="2:8" ht="15" customHeight="1" x14ac:dyDescent="0.2">
      <c r="B87" s="1" t="s">
        <v>99</v>
      </c>
      <c r="C87" s="110">
        <f>$U$15</f>
        <v>1.9E-2</v>
      </c>
      <c r="D87" s="110">
        <f>$V$15</f>
        <v>7.87</v>
      </c>
      <c r="E87" s="111">
        <f>$W$15</f>
        <v>56.69</v>
      </c>
      <c r="F87" s="110">
        <f>$X$15</f>
        <v>2.9000000000000001E-2</v>
      </c>
      <c r="G87" s="110">
        <f>$Y$15</f>
        <v>8.5139999999999993</v>
      </c>
      <c r="H87" s="112">
        <f>$Z$15</f>
        <v>63.92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2.3290000000000002</v>
      </c>
      <c r="E88" s="111">
        <f>$W$16</f>
        <v>35.4</v>
      </c>
      <c r="F88" s="110">
        <f>$X$16</f>
        <v>0</v>
      </c>
      <c r="G88" s="110">
        <f>$Y$16</f>
        <v>3.89</v>
      </c>
      <c r="H88" s="112">
        <f>$Z$16</f>
        <v>24.69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1.31</v>
      </c>
      <c r="E89" s="111">
        <f>$W$17</f>
        <v>18.16</v>
      </c>
      <c r="F89" s="110">
        <f>$X$17</f>
        <v>0</v>
      </c>
      <c r="G89" s="110">
        <f>$Y$17</f>
        <v>1.319</v>
      </c>
      <c r="H89" s="112">
        <f>$Z$17</f>
        <v>18.09</v>
      </c>
    </row>
    <row r="90" spans="2:8" ht="15" customHeight="1" x14ac:dyDescent="0.2">
      <c r="B90" s="1" t="s">
        <v>102</v>
      </c>
      <c r="C90" s="110">
        <f>$U$18</f>
        <v>8.0000000000000002E-3</v>
      </c>
      <c r="D90" s="110">
        <f>$V$18</f>
        <v>1.212</v>
      </c>
      <c r="E90" s="111">
        <f>$W$18</f>
        <v>53.26</v>
      </c>
      <c r="F90" s="110">
        <f>$X$18</f>
        <v>4.0000000000000001E-3</v>
      </c>
      <c r="G90" s="110">
        <f>$Y$18</f>
        <v>0.628</v>
      </c>
      <c r="H90" s="112">
        <f>$Z$18</f>
        <v>51.37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2.246</v>
      </c>
      <c r="E91" s="111">
        <f>$W$19</f>
        <v>37.71</v>
      </c>
      <c r="F91" s="110">
        <f>$X$19</f>
        <v>0</v>
      </c>
      <c r="G91" s="110">
        <f>$Y$19</f>
        <v>1.161</v>
      </c>
      <c r="H91" s="112">
        <f>$Z$19</f>
        <v>24.25</v>
      </c>
    </row>
    <row r="92" spans="2:8" ht="15" customHeight="1" x14ac:dyDescent="0.2">
      <c r="B92" s="1" t="s">
        <v>104</v>
      </c>
      <c r="C92" s="114">
        <f>$U$20</f>
        <v>0.68</v>
      </c>
      <c r="D92" s="114">
        <f>$V$20</f>
        <v>16.318000000000001</v>
      </c>
      <c r="E92" s="115">
        <f>$W$20</f>
        <v>28.55</v>
      </c>
      <c r="F92" s="114">
        <f>$X$20</f>
        <v>0.48099999999999998</v>
      </c>
      <c r="G92" s="114">
        <f>$Y$20</f>
        <v>17.113</v>
      </c>
      <c r="H92" s="116">
        <f>$Z$20</f>
        <v>39.69</v>
      </c>
    </row>
    <row r="95" spans="2:8" ht="15" customHeight="1" x14ac:dyDescent="0.2">
      <c r="B95" s="897" t="s">
        <v>77</v>
      </c>
      <c r="C95" s="899" t="s">
        <v>231</v>
      </c>
      <c r="D95" s="900"/>
      <c r="E95" s="902"/>
      <c r="F95" s="899" t="s">
        <v>232</v>
      </c>
      <c r="G95" s="900"/>
      <c r="H95" s="900"/>
    </row>
    <row r="96" spans="2:8" ht="15" customHeight="1" x14ac:dyDescent="0.2">
      <c r="B96" s="897"/>
      <c r="C96" s="633" t="s">
        <v>78</v>
      </c>
      <c r="D96" s="893" t="s">
        <v>79</v>
      </c>
      <c r="E96" s="901"/>
      <c r="F96" s="633" t="s">
        <v>78</v>
      </c>
      <c r="G96" s="893" t="s">
        <v>79</v>
      </c>
      <c r="H96" s="894"/>
    </row>
    <row r="97" spans="2:8" ht="30" customHeight="1" x14ac:dyDescent="0.2">
      <c r="B97" s="898"/>
      <c r="C97" s="895" t="s">
        <v>325</v>
      </c>
      <c r="D97" s="896"/>
      <c r="E97" s="16" t="s">
        <v>82</v>
      </c>
      <c r="F97" s="895" t="s">
        <v>325</v>
      </c>
      <c r="G97" s="896"/>
      <c r="H97" s="17" t="s">
        <v>82</v>
      </c>
    </row>
    <row r="98" spans="2:8" ht="15" customHeight="1" x14ac:dyDescent="0.2">
      <c r="B98" s="152" t="str">
        <f>Index!$B$4</f>
        <v>Thames</v>
      </c>
      <c r="C98" s="776"/>
      <c r="D98" s="776"/>
      <c r="E98" s="776"/>
      <c r="F98" s="776"/>
      <c r="G98" s="776"/>
      <c r="H98" s="776"/>
    </row>
    <row r="99" spans="2:8" ht="15" customHeight="1" x14ac:dyDescent="0.2">
      <c r="B99" s="2" t="s">
        <v>105</v>
      </c>
      <c r="C99" s="108">
        <f>$AA$9</f>
        <v>5.1280000000000001</v>
      </c>
      <c r="D99" s="108">
        <f>$AB$9</f>
        <v>143.429</v>
      </c>
      <c r="E99" s="119">
        <f>$AC$9</f>
        <v>14.01</v>
      </c>
      <c r="F99" s="108">
        <f>$AD$9</f>
        <v>2.6720000000000002</v>
      </c>
      <c r="G99" s="108">
        <f>$AE$9</f>
        <v>155.244</v>
      </c>
      <c r="H99" s="120">
        <f>$AF$9</f>
        <v>16.16</v>
      </c>
    </row>
    <row r="100" spans="2:8" ht="15" customHeight="1" x14ac:dyDescent="0.2">
      <c r="B100" s="1" t="s">
        <v>94</v>
      </c>
      <c r="C100" s="110">
        <f>$AA$10</f>
        <v>3.8210000000000002</v>
      </c>
      <c r="D100" s="110">
        <f>$AB$10</f>
        <v>17.527999999999999</v>
      </c>
      <c r="E100" s="111">
        <f>$AC$10</f>
        <v>37.61</v>
      </c>
      <c r="F100" s="110">
        <f>$AD$10</f>
        <v>1.149</v>
      </c>
      <c r="G100" s="110">
        <f>$AE$10</f>
        <v>20.34</v>
      </c>
      <c r="H100" s="112">
        <f>$AF$10</f>
        <v>43.12</v>
      </c>
    </row>
    <row r="101" spans="2:8" ht="15" customHeight="1" x14ac:dyDescent="0.2">
      <c r="B101" s="1" t="s">
        <v>95</v>
      </c>
      <c r="C101" s="110">
        <f>$AA$11</f>
        <v>0.504</v>
      </c>
      <c r="D101" s="110">
        <f>$AB$11</f>
        <v>45.777999999999999</v>
      </c>
      <c r="E101" s="111">
        <f>$AC$11</f>
        <v>31.87</v>
      </c>
      <c r="F101" s="110">
        <f>$AD$11</f>
        <v>0.751</v>
      </c>
      <c r="G101" s="110">
        <f>$AE$11</f>
        <v>54.002000000000002</v>
      </c>
      <c r="H101" s="112">
        <f>$AF$11</f>
        <v>35.020000000000003</v>
      </c>
    </row>
    <row r="102" spans="2:8" ht="15" customHeight="1" x14ac:dyDescent="0.2">
      <c r="B102" s="1" t="s">
        <v>96</v>
      </c>
      <c r="C102" s="110">
        <f>$AA$12</f>
        <v>1.6E-2</v>
      </c>
      <c r="D102" s="110">
        <f>$AB$12</f>
        <v>6.6559999999999997</v>
      </c>
      <c r="E102" s="111">
        <f>$AC$12</f>
        <v>41.94</v>
      </c>
      <c r="F102" s="110">
        <f>$AD$12</f>
        <v>1.2E-2</v>
      </c>
      <c r="G102" s="110">
        <f>$AE$12</f>
        <v>8.0030000000000001</v>
      </c>
      <c r="H102" s="112">
        <f>$AF$12</f>
        <v>54.92</v>
      </c>
    </row>
    <row r="103" spans="2:8" ht="15" customHeight="1" x14ac:dyDescent="0.2">
      <c r="B103" s="1" t="s">
        <v>97</v>
      </c>
      <c r="C103" s="110">
        <f>$AA$13</f>
        <v>0.13900000000000001</v>
      </c>
      <c r="D103" s="110">
        <f>$AB$13</f>
        <v>36.979999999999997</v>
      </c>
      <c r="E103" s="111">
        <f>$AC$13</f>
        <v>18.96</v>
      </c>
      <c r="F103" s="110">
        <f>$AD$13</f>
        <v>0.13500000000000001</v>
      </c>
      <c r="G103" s="110">
        <f>$AE$13</f>
        <v>46.567</v>
      </c>
      <c r="H103" s="112">
        <f>$AF$13</f>
        <v>25.43</v>
      </c>
    </row>
    <row r="104" spans="2:8" ht="15" customHeight="1" x14ac:dyDescent="0.2">
      <c r="B104" s="1" t="s">
        <v>98</v>
      </c>
      <c r="C104" s="110">
        <f>$AA$14</f>
        <v>0.23400000000000001</v>
      </c>
      <c r="D104" s="110">
        <f>$AB$14</f>
        <v>8.0890000000000004</v>
      </c>
      <c r="E104" s="111">
        <f>$AC$14</f>
        <v>21.08</v>
      </c>
      <c r="F104" s="110">
        <f>$AD$14</f>
        <v>0.23300000000000001</v>
      </c>
      <c r="G104" s="110">
        <f>$AE$14</f>
        <v>7.6680000000000001</v>
      </c>
      <c r="H104" s="112">
        <f>$AF$14</f>
        <v>22.15</v>
      </c>
    </row>
    <row r="105" spans="2:8" ht="15" customHeight="1" x14ac:dyDescent="0.2">
      <c r="B105" s="1" t="s">
        <v>99</v>
      </c>
      <c r="C105" s="110">
        <f>$AA$15</f>
        <v>4.7E-2</v>
      </c>
      <c r="D105" s="110">
        <f>$AB$15</f>
        <v>1.107</v>
      </c>
      <c r="E105" s="111">
        <f>$AC$15</f>
        <v>34.26</v>
      </c>
      <c r="F105" s="110">
        <f>$AD$15</f>
        <v>4.2000000000000003E-2</v>
      </c>
      <c r="G105" s="110">
        <f>$AE$15</f>
        <v>1.617</v>
      </c>
      <c r="H105" s="112">
        <f>$AF$15</f>
        <v>40.76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2.726</v>
      </c>
      <c r="E106" s="111">
        <f>$AC$16</f>
        <v>40.35</v>
      </c>
      <c r="F106" s="110">
        <f>$AD$16</f>
        <v>0</v>
      </c>
      <c r="G106" s="110">
        <f>$AE$16</f>
        <v>1.7350000000000001</v>
      </c>
      <c r="H106" s="112">
        <f>$AF$16</f>
        <v>28.29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1.3180000000000001</v>
      </c>
      <c r="E107" s="111">
        <f>$AC$17</f>
        <v>18.09</v>
      </c>
      <c r="F107" s="110">
        <f>$AD$17</f>
        <v>0</v>
      </c>
      <c r="G107" s="110">
        <f>$AE$17</f>
        <v>1.32</v>
      </c>
      <c r="H107" s="112">
        <f>$AF$17</f>
        <v>18.079999999999998</v>
      </c>
    </row>
    <row r="108" spans="2:8" ht="15" customHeight="1" x14ac:dyDescent="0.2">
      <c r="B108" s="1" t="s">
        <v>102</v>
      </c>
      <c r="C108" s="110">
        <f>$AA$18</f>
        <v>0.01</v>
      </c>
      <c r="D108" s="110">
        <f>$AB$18</f>
        <v>1.49</v>
      </c>
      <c r="E108" s="111">
        <f>$AC$18</f>
        <v>48.12</v>
      </c>
      <c r="F108" s="110">
        <f>$AD$18</f>
        <v>3.0000000000000001E-3</v>
      </c>
      <c r="G108" s="110">
        <f>$AE$18</f>
        <v>1.3620000000000001</v>
      </c>
      <c r="H108" s="112">
        <f>$AF$18</f>
        <v>74.11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2.0249999999999999</v>
      </c>
      <c r="E109" s="111">
        <f>$AC$19</f>
        <v>29.69</v>
      </c>
      <c r="F109" s="110">
        <f>$AD$19</f>
        <v>0</v>
      </c>
      <c r="G109" s="110">
        <f>$AE$19</f>
        <v>1.169</v>
      </c>
      <c r="H109" s="112">
        <f>$AF$19</f>
        <v>25.63</v>
      </c>
    </row>
    <row r="110" spans="2:8" ht="15" customHeight="1" x14ac:dyDescent="0.2">
      <c r="B110" s="1" t="s">
        <v>104</v>
      </c>
      <c r="C110" s="114">
        <f>$AA$20</f>
        <v>0.35599999999999998</v>
      </c>
      <c r="D110" s="114">
        <f>$AB$20</f>
        <v>18.081</v>
      </c>
      <c r="E110" s="115">
        <f>$AC$20</f>
        <v>22.66</v>
      </c>
      <c r="F110" s="114">
        <f>$AD$20</f>
        <v>0.34799999999999998</v>
      </c>
      <c r="G110" s="114">
        <f>$AE$20</f>
        <v>9.3390000000000004</v>
      </c>
      <c r="H110" s="116">
        <f>$AF$20</f>
        <v>21.71</v>
      </c>
    </row>
    <row r="113" spans="2:5" ht="15" customHeight="1" x14ac:dyDescent="0.2">
      <c r="B113" s="897" t="s">
        <v>77</v>
      </c>
      <c r="C113" s="899" t="s">
        <v>233</v>
      </c>
      <c r="D113" s="900"/>
      <c r="E113" s="900"/>
    </row>
    <row r="114" spans="2:5" ht="15" customHeight="1" x14ac:dyDescent="0.2">
      <c r="B114" s="897"/>
      <c r="C114" s="633" t="s">
        <v>78</v>
      </c>
      <c r="D114" s="893" t="s">
        <v>79</v>
      </c>
      <c r="E114" s="894"/>
    </row>
    <row r="115" spans="2:5" ht="30" customHeight="1" x14ac:dyDescent="0.2">
      <c r="B115" s="898"/>
      <c r="C115" s="895" t="s">
        <v>325</v>
      </c>
      <c r="D115" s="896"/>
      <c r="E115" s="17" t="s">
        <v>82</v>
      </c>
    </row>
    <row r="116" spans="2:5" ht="15" customHeight="1" x14ac:dyDescent="0.2">
      <c r="B116" s="152" t="str">
        <f>Index!$B$4</f>
        <v>Thames</v>
      </c>
      <c r="C116" s="776"/>
      <c r="D116" s="776"/>
      <c r="E116" s="776"/>
    </row>
    <row r="117" spans="2:5" ht="15" customHeight="1" x14ac:dyDescent="0.2">
      <c r="B117" s="2" t="s">
        <v>105</v>
      </c>
      <c r="C117" s="108">
        <f>$AG$9</f>
        <v>6.3620000000000001</v>
      </c>
      <c r="D117" s="108">
        <f>$AH$9</f>
        <v>140.435</v>
      </c>
      <c r="E117" s="120">
        <f>$AI$9</f>
        <v>19.27</v>
      </c>
    </row>
    <row r="118" spans="2:5" ht="15" customHeight="1" x14ac:dyDescent="0.2">
      <c r="B118" s="1" t="s">
        <v>94</v>
      </c>
      <c r="C118" s="110">
        <f>$AG$10</f>
        <v>4.7050000000000001</v>
      </c>
      <c r="D118" s="110">
        <f>$AH$10</f>
        <v>10.584</v>
      </c>
      <c r="E118" s="112">
        <f>$AI$10</f>
        <v>16.97</v>
      </c>
    </row>
    <row r="119" spans="2:5" ht="15" customHeight="1" x14ac:dyDescent="0.2">
      <c r="B119" s="1" t="s">
        <v>95</v>
      </c>
      <c r="C119" s="110">
        <f>$AG$11</f>
        <v>0.93100000000000005</v>
      </c>
      <c r="D119" s="110">
        <f>$AH$11</f>
        <v>53.764000000000003</v>
      </c>
      <c r="E119" s="112">
        <f>$AI$11</f>
        <v>46.17</v>
      </c>
    </row>
    <row r="120" spans="2:5" ht="15" customHeight="1" x14ac:dyDescent="0.2">
      <c r="B120" s="1" t="s">
        <v>96</v>
      </c>
      <c r="C120" s="110">
        <f>$AG$12</f>
        <v>1.6E-2</v>
      </c>
      <c r="D120" s="110">
        <f>$AH$12</f>
        <v>5.7409999999999997</v>
      </c>
      <c r="E120" s="112">
        <f>$AI$12</f>
        <v>44.54</v>
      </c>
    </row>
    <row r="121" spans="2:5" ht="15" customHeight="1" x14ac:dyDescent="0.2">
      <c r="B121" s="1" t="s">
        <v>97</v>
      </c>
      <c r="C121" s="110">
        <f>$AG$13</f>
        <v>9.9000000000000005E-2</v>
      </c>
      <c r="D121" s="110">
        <f>$AH$13</f>
        <v>34.716999999999999</v>
      </c>
      <c r="E121" s="112">
        <f>$AI$13</f>
        <v>22.75</v>
      </c>
    </row>
    <row r="122" spans="2:5" ht="15" customHeight="1" x14ac:dyDescent="0.2">
      <c r="B122" s="1" t="s">
        <v>98</v>
      </c>
      <c r="C122" s="110">
        <f>$AG$14</f>
        <v>0.16500000000000001</v>
      </c>
      <c r="D122" s="110">
        <f>$AH$14</f>
        <v>12.022</v>
      </c>
      <c r="E122" s="112">
        <f>$AI$14</f>
        <v>25.04</v>
      </c>
    </row>
    <row r="123" spans="2:5" ht="15" customHeight="1" x14ac:dyDescent="0.2">
      <c r="B123" s="1" t="s">
        <v>99</v>
      </c>
      <c r="C123" s="110">
        <f>$AG$15</f>
        <v>7.8E-2</v>
      </c>
      <c r="D123" s="110">
        <f>$AH$15</f>
        <v>3.3370000000000002</v>
      </c>
      <c r="E123" s="112">
        <f>$AI$15</f>
        <v>69.069999999999993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0.84099999999999997</v>
      </c>
      <c r="E124" s="112">
        <f>$AI$16</f>
        <v>28.52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1.7070000000000001</v>
      </c>
      <c r="E125" s="112">
        <f>$AI$17</f>
        <v>20.260000000000002</v>
      </c>
    </row>
    <row r="126" spans="2:5" ht="15" customHeight="1" x14ac:dyDescent="0.2">
      <c r="B126" s="1" t="s">
        <v>102</v>
      </c>
      <c r="C126" s="110">
        <f>$AG$18</f>
        <v>1.2999999999999999E-2</v>
      </c>
      <c r="D126" s="110">
        <f>$AH$18</f>
        <v>0.872</v>
      </c>
      <c r="E126" s="112">
        <f>$AI$18</f>
        <v>64.64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1.9670000000000001</v>
      </c>
      <c r="E127" s="112">
        <f>$AI$19</f>
        <v>31.1</v>
      </c>
    </row>
    <row r="128" spans="2:5" ht="15" customHeight="1" x14ac:dyDescent="0.2">
      <c r="B128" s="1" t="s">
        <v>104</v>
      </c>
      <c r="C128" s="114">
        <f>$AG$20</f>
        <v>0.35499999999999998</v>
      </c>
      <c r="D128" s="114">
        <f>$AH$20</f>
        <v>13.099</v>
      </c>
      <c r="E128" s="116">
        <f>$AI$20</f>
        <v>26.13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493</v>
      </c>
    </row>
    <row r="5" spans="2:35" ht="15" customHeight="1" x14ac:dyDescent="0.2">
      <c r="B5" s="905" t="s">
        <v>357</v>
      </c>
      <c r="C5" s="907" t="s">
        <v>331</v>
      </c>
      <c r="D5" s="907"/>
      <c r="E5" s="907"/>
      <c r="F5" s="907" t="s">
        <v>222</v>
      </c>
      <c r="G5" s="907"/>
      <c r="H5" s="907"/>
      <c r="I5" s="907" t="s">
        <v>225</v>
      </c>
      <c r="J5" s="907"/>
      <c r="K5" s="907"/>
      <c r="L5" s="907" t="s">
        <v>226</v>
      </c>
      <c r="M5" s="907"/>
      <c r="N5" s="907"/>
      <c r="O5" s="907" t="s">
        <v>227</v>
      </c>
      <c r="P5" s="907"/>
      <c r="Q5" s="907"/>
      <c r="R5" s="907" t="s">
        <v>228</v>
      </c>
      <c r="S5" s="907"/>
      <c r="T5" s="907"/>
      <c r="U5" s="907" t="s">
        <v>332</v>
      </c>
      <c r="V5" s="907"/>
      <c r="W5" s="907"/>
      <c r="X5" s="907" t="s">
        <v>333</v>
      </c>
      <c r="Y5" s="907"/>
      <c r="Z5" s="907"/>
      <c r="AA5" s="907" t="s">
        <v>231</v>
      </c>
      <c r="AB5" s="907"/>
      <c r="AC5" s="907"/>
      <c r="AD5" s="907" t="s">
        <v>232</v>
      </c>
      <c r="AE5" s="907"/>
      <c r="AF5" s="907"/>
      <c r="AG5" s="907" t="s">
        <v>233</v>
      </c>
      <c r="AH5" s="907"/>
      <c r="AI5" s="899"/>
    </row>
    <row r="6" spans="2:35" ht="15" customHeight="1" x14ac:dyDescent="0.2">
      <c r="B6" s="906"/>
      <c r="C6" s="103" t="s">
        <v>78</v>
      </c>
      <c r="D6" s="903" t="s">
        <v>79</v>
      </c>
      <c r="E6" s="903"/>
      <c r="F6" s="103" t="s">
        <v>78</v>
      </c>
      <c r="G6" s="903" t="s">
        <v>79</v>
      </c>
      <c r="H6" s="903"/>
      <c r="I6" s="103" t="s">
        <v>78</v>
      </c>
      <c r="J6" s="903" t="s">
        <v>79</v>
      </c>
      <c r="K6" s="903"/>
      <c r="L6" s="103" t="s">
        <v>78</v>
      </c>
      <c r="M6" s="903" t="s">
        <v>79</v>
      </c>
      <c r="N6" s="903"/>
      <c r="O6" s="103" t="s">
        <v>78</v>
      </c>
      <c r="P6" s="903" t="s">
        <v>79</v>
      </c>
      <c r="Q6" s="903"/>
      <c r="R6" s="103" t="s">
        <v>78</v>
      </c>
      <c r="S6" s="903" t="s">
        <v>79</v>
      </c>
      <c r="T6" s="903"/>
      <c r="U6" s="103" t="s">
        <v>78</v>
      </c>
      <c r="V6" s="903" t="s">
        <v>79</v>
      </c>
      <c r="W6" s="903"/>
      <c r="X6" s="103" t="s">
        <v>78</v>
      </c>
      <c r="Y6" s="903" t="s">
        <v>79</v>
      </c>
      <c r="Z6" s="903"/>
      <c r="AA6" s="103" t="s">
        <v>78</v>
      </c>
      <c r="AB6" s="903" t="s">
        <v>79</v>
      </c>
      <c r="AC6" s="903"/>
      <c r="AD6" s="103" t="s">
        <v>78</v>
      </c>
      <c r="AE6" s="903" t="s">
        <v>79</v>
      </c>
      <c r="AF6" s="903"/>
      <c r="AG6" s="103" t="s">
        <v>78</v>
      </c>
      <c r="AH6" s="903" t="s">
        <v>79</v>
      </c>
      <c r="AI6" s="893"/>
    </row>
    <row r="7" spans="2:35" ht="30" customHeight="1" x14ac:dyDescent="0.2">
      <c r="B7" s="906"/>
      <c r="C7" s="904" t="s">
        <v>325</v>
      </c>
      <c r="D7" s="904"/>
      <c r="E7" s="16" t="s">
        <v>82</v>
      </c>
      <c r="F7" s="904" t="s">
        <v>325</v>
      </c>
      <c r="G7" s="904"/>
      <c r="H7" s="16" t="s">
        <v>82</v>
      </c>
      <c r="I7" s="904" t="s">
        <v>325</v>
      </c>
      <c r="J7" s="904"/>
      <c r="K7" s="16" t="s">
        <v>82</v>
      </c>
      <c r="L7" s="904" t="s">
        <v>325</v>
      </c>
      <c r="M7" s="904"/>
      <c r="N7" s="16" t="s">
        <v>82</v>
      </c>
      <c r="O7" s="904" t="s">
        <v>325</v>
      </c>
      <c r="P7" s="904"/>
      <c r="Q7" s="16" t="s">
        <v>82</v>
      </c>
      <c r="R7" s="904" t="s">
        <v>325</v>
      </c>
      <c r="S7" s="904"/>
      <c r="T7" s="16" t="s">
        <v>82</v>
      </c>
      <c r="U7" s="904" t="s">
        <v>325</v>
      </c>
      <c r="V7" s="904"/>
      <c r="W7" s="16" t="s">
        <v>82</v>
      </c>
      <c r="X7" s="904" t="s">
        <v>325</v>
      </c>
      <c r="Y7" s="904"/>
      <c r="Z7" s="16" t="s">
        <v>82</v>
      </c>
      <c r="AA7" s="904" t="s">
        <v>325</v>
      </c>
      <c r="AB7" s="904"/>
      <c r="AC7" s="16" t="s">
        <v>82</v>
      </c>
      <c r="AD7" s="904" t="s">
        <v>325</v>
      </c>
      <c r="AE7" s="904"/>
      <c r="AF7" s="16" t="s">
        <v>82</v>
      </c>
      <c r="AG7" s="904" t="s">
        <v>325</v>
      </c>
      <c r="AH7" s="904"/>
      <c r="AI7" s="17" t="s">
        <v>82</v>
      </c>
    </row>
    <row r="8" spans="2:35" ht="15" customHeight="1" x14ac:dyDescent="0.2">
      <c r="B8" s="143" t="str">
        <f>Index!$B$4</f>
        <v>Thames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3">
        <f>'Section 11 chart data'!$C$134</f>
        <v>0.32300000000000001</v>
      </c>
      <c r="D9" s="323">
        <f>'Section 11 chart data'!$C$148</f>
        <v>23.981999999999999</v>
      </c>
      <c r="E9" s="127">
        <f>'Section 11 chart data'!$D$148</f>
        <v>14.64</v>
      </c>
      <c r="F9" s="323">
        <f>'Section 11 chart data'!$D$134</f>
        <v>0.23</v>
      </c>
      <c r="G9" s="323">
        <f>'Section 11 chart data'!$E$148</f>
        <v>20.923999999999999</v>
      </c>
      <c r="H9" s="127">
        <f>'Section 11 chart data'!$F$148</f>
        <v>9.43</v>
      </c>
      <c r="I9" s="323">
        <f>'Section 11 chart data'!$E$134</f>
        <v>0.26800000000000002</v>
      </c>
      <c r="J9" s="323">
        <f>'Section 11 chart data'!$G$148</f>
        <v>18.126000000000001</v>
      </c>
      <c r="K9" s="127">
        <f>'Section 11 chart data'!$H$148</f>
        <v>11.62</v>
      </c>
      <c r="L9" s="323">
        <f>'Section 11 chart data'!$F$134</f>
        <v>0.221</v>
      </c>
      <c r="M9" s="323">
        <f>'Section 11 chart data'!$I$148</f>
        <v>22.079000000000001</v>
      </c>
      <c r="N9" s="127">
        <f>'Section 11 chart data'!$J$148</f>
        <v>9.9</v>
      </c>
      <c r="O9" s="323">
        <f>'Section 11 chart data'!$G$134</f>
        <v>0.32600000000000001</v>
      </c>
      <c r="P9" s="323">
        <f>'Section 11 chart data'!$K$148</f>
        <v>26.823</v>
      </c>
      <c r="Q9" s="127">
        <f>'Section 11 chart data'!$L$148</f>
        <v>10.53</v>
      </c>
      <c r="R9" s="323">
        <f>'Section 11 chart data'!$H$134</f>
        <v>2.0419999999999998</v>
      </c>
      <c r="S9" s="323">
        <f>'Section 11 chart data'!$M$148</f>
        <v>30.27</v>
      </c>
      <c r="T9" s="127">
        <f>'Section 11 chart data'!$N$148</f>
        <v>10.39</v>
      </c>
      <c r="U9" s="323">
        <f>'Section 11 chart data'!$I$134</f>
        <v>1.7589999999999999</v>
      </c>
      <c r="V9" s="323">
        <f>'Section 11 chart data'!$O$148</f>
        <v>31.254000000000001</v>
      </c>
      <c r="W9" s="127">
        <f>'Section 11 chart data'!$P$148</f>
        <v>9.07</v>
      </c>
      <c r="X9" s="323">
        <f>'Section 11 chart data'!$J$134</f>
        <v>0.745</v>
      </c>
      <c r="Y9" s="323">
        <f>'Section 11 chart data'!$Q$148</f>
        <v>27.053000000000001</v>
      </c>
      <c r="Z9" s="127">
        <f>'Section 11 chart data'!$R$148</f>
        <v>9.43</v>
      </c>
      <c r="AA9" s="323">
        <f>'Section 11 chart data'!$K$134</f>
        <v>2.1859999999999999</v>
      </c>
      <c r="AB9" s="323">
        <f>'Section 11 chart data'!$S$148</f>
        <v>24.960999999999999</v>
      </c>
      <c r="AC9" s="127">
        <f>'Section 11 chart data'!$T$148</f>
        <v>9.7799999999999994</v>
      </c>
      <c r="AD9" s="323">
        <f>'Section 11 chart data'!$L$134</f>
        <v>1.3879999999999999</v>
      </c>
      <c r="AE9" s="323">
        <f>'Section 11 chart data'!$U$148</f>
        <v>22.605</v>
      </c>
      <c r="AF9" s="127">
        <f>'Section 11 chart data'!$V$148</f>
        <v>10.039999999999999</v>
      </c>
      <c r="AG9" s="323">
        <f>'Section 11 chart data'!$M$134</f>
        <v>1.68</v>
      </c>
      <c r="AH9" s="323">
        <f>'Section 11 chart data'!$W$148</f>
        <v>23.995999999999999</v>
      </c>
      <c r="AI9" s="127">
        <f>'Section 11 chart data'!$X$148</f>
        <v>10.68</v>
      </c>
    </row>
    <row r="10" spans="2:35" ht="15" customHeight="1" x14ac:dyDescent="0.2">
      <c r="B10" s="109" t="s">
        <v>215</v>
      </c>
      <c r="C10" s="323">
        <f>'Section 11 chart data'!$C$135</f>
        <v>3.5999999999999997E-2</v>
      </c>
      <c r="D10" s="323">
        <f>'Section 11 chart data'!$C$149</f>
        <v>9.5909999999999993</v>
      </c>
      <c r="E10" s="127">
        <f>'Section 11 chart data'!$D$149</f>
        <v>21.74</v>
      </c>
      <c r="F10" s="323">
        <f>'Section 11 chart data'!$D$135</f>
        <v>1.0999999999999999E-2</v>
      </c>
      <c r="G10" s="323">
        <f>'Section 11 chart data'!$E$149</f>
        <v>6.8520000000000003</v>
      </c>
      <c r="H10" s="127">
        <f>'Section 11 chart data'!$F$149</f>
        <v>14.25</v>
      </c>
      <c r="I10" s="323">
        <f>'Section 11 chart data'!$E$135</f>
        <v>0.06</v>
      </c>
      <c r="J10" s="323">
        <f>'Section 11 chart data'!$G$149</f>
        <v>3.931</v>
      </c>
      <c r="K10" s="127">
        <f>'Section 11 chart data'!$H$149</f>
        <v>15.35</v>
      </c>
      <c r="L10" s="323">
        <f>'Section 11 chart data'!$F$135</f>
        <v>5.3999999999999999E-2</v>
      </c>
      <c r="M10" s="323">
        <f>'Section 11 chart data'!$I$149</f>
        <v>3.46</v>
      </c>
      <c r="N10" s="127">
        <f>'Section 11 chart data'!$J$149</f>
        <v>20.39</v>
      </c>
      <c r="O10" s="323">
        <f>'Section 11 chart data'!$G$135</f>
        <v>0.123</v>
      </c>
      <c r="P10" s="323">
        <f>'Section 11 chart data'!$K$149</f>
        <v>3.343</v>
      </c>
      <c r="Q10" s="127">
        <f>'Section 11 chart data'!$L$149</f>
        <v>9.98</v>
      </c>
      <c r="R10" s="323">
        <f>'Section 11 chart data'!$H$135</f>
        <v>0.92600000000000005</v>
      </c>
      <c r="S10" s="323">
        <f>'Section 11 chart data'!$M$149</f>
        <v>4.3520000000000003</v>
      </c>
      <c r="T10" s="127">
        <f>'Section 11 chart data'!$N$149</f>
        <v>9.94</v>
      </c>
      <c r="U10" s="323">
        <f>'Section 11 chart data'!$I$135</f>
        <v>0.59099999999999997</v>
      </c>
      <c r="V10" s="323">
        <f>'Section 11 chart data'!$O$149</f>
        <v>6.71</v>
      </c>
      <c r="W10" s="127">
        <f>'Section 11 chart data'!$P$149</f>
        <v>9.41</v>
      </c>
      <c r="X10" s="323">
        <f>'Section 11 chart data'!$J$135</f>
        <v>8.8999999999999996E-2</v>
      </c>
      <c r="Y10" s="323">
        <f>'Section 11 chart data'!$Q$149</f>
        <v>6.0259999999999998</v>
      </c>
      <c r="Z10" s="127">
        <f>'Section 11 chart data'!$R$149</f>
        <v>9.91</v>
      </c>
      <c r="AA10" s="323">
        <f>'Section 11 chart data'!$K$135</f>
        <v>0.621</v>
      </c>
      <c r="AB10" s="323">
        <f>'Section 11 chart data'!$S$149</f>
        <v>6.46</v>
      </c>
      <c r="AC10" s="127">
        <f>'Section 11 chart data'!$T$149</f>
        <v>10.57</v>
      </c>
      <c r="AD10" s="323">
        <f>'Section 11 chart data'!$L$135</f>
        <v>0.14099999999999999</v>
      </c>
      <c r="AE10" s="323">
        <f>'Section 11 chart data'!$U$149</f>
        <v>5.2320000000000002</v>
      </c>
      <c r="AF10" s="127">
        <f>'Section 11 chart data'!$V$149</f>
        <v>10.25</v>
      </c>
      <c r="AG10" s="323">
        <f>'Section 11 chart data'!$M$135</f>
        <v>0.27500000000000002</v>
      </c>
      <c r="AH10" s="323">
        <f>'Section 11 chart data'!$W$149</f>
        <v>6.3860000000000001</v>
      </c>
      <c r="AI10" s="127">
        <f>'Section 11 chart data'!$X$149</f>
        <v>16.55</v>
      </c>
    </row>
    <row r="11" spans="2:35" ht="15" customHeight="1" x14ac:dyDescent="0.2">
      <c r="B11" s="109" t="s">
        <v>216</v>
      </c>
      <c r="C11" s="323">
        <f>'Section 11 chart data'!$C$136</f>
        <v>3.3000000000000002E-2</v>
      </c>
      <c r="D11" s="323">
        <f>'Section 11 chart data'!$C$150</f>
        <v>11.224</v>
      </c>
      <c r="E11" s="127">
        <f>'Section 11 chart data'!$D$150</f>
        <v>21.95</v>
      </c>
      <c r="F11" s="323">
        <f>'Section 11 chart data'!$D$136</f>
        <v>8.9999999999999993E-3</v>
      </c>
      <c r="G11" s="323">
        <f>'Section 11 chart data'!$E$150</f>
        <v>7.94</v>
      </c>
      <c r="H11" s="127">
        <f>'Section 11 chart data'!$F$150</f>
        <v>14.42</v>
      </c>
      <c r="I11" s="323">
        <f>'Section 11 chart data'!$E$136</f>
        <v>4.8000000000000001E-2</v>
      </c>
      <c r="J11" s="323">
        <f>'Section 11 chart data'!$G$150</f>
        <v>4.2320000000000002</v>
      </c>
      <c r="K11" s="127">
        <f>'Section 11 chart data'!$H$150</f>
        <v>17.510000000000002</v>
      </c>
      <c r="L11" s="323">
        <f>'Section 11 chart data'!$F$136</f>
        <v>4.5999999999999999E-2</v>
      </c>
      <c r="M11" s="323">
        <f>'Section 11 chart data'!$I$150</f>
        <v>3.9729999999999999</v>
      </c>
      <c r="N11" s="127">
        <f>'Section 11 chart data'!$J$150</f>
        <v>24.18</v>
      </c>
      <c r="O11" s="323">
        <f>'Section 11 chart data'!$G$136</f>
        <v>0.14000000000000001</v>
      </c>
      <c r="P11" s="323">
        <f>'Section 11 chart data'!$K$150</f>
        <v>2.8250000000000002</v>
      </c>
      <c r="Q11" s="127">
        <f>'Section 11 chart data'!$L$150</f>
        <v>11.47</v>
      </c>
      <c r="R11" s="323">
        <f>'Section 11 chart data'!$H$136</f>
        <v>1.1080000000000001</v>
      </c>
      <c r="S11" s="323">
        <f>'Section 11 chart data'!$M$150</f>
        <v>3.577</v>
      </c>
      <c r="T11" s="127">
        <f>'Section 11 chart data'!$N$150</f>
        <v>9.99</v>
      </c>
      <c r="U11" s="323">
        <f>'Section 11 chart data'!$I$136</f>
        <v>0.497</v>
      </c>
      <c r="V11" s="323">
        <f>'Section 11 chart data'!$O$150</f>
        <v>7.07</v>
      </c>
      <c r="W11" s="127">
        <f>'Section 11 chart data'!$P$150</f>
        <v>10.34</v>
      </c>
      <c r="X11" s="323">
        <f>'Section 11 chart data'!$J$136</f>
        <v>9.0999999999999998E-2</v>
      </c>
      <c r="Y11" s="323">
        <f>'Section 11 chart data'!$Q$150</f>
        <v>6.1219999999999999</v>
      </c>
      <c r="Z11" s="127">
        <f>'Section 11 chart data'!$R$150</f>
        <v>10.55</v>
      </c>
      <c r="AA11" s="323">
        <f>'Section 11 chart data'!$K$136</f>
        <v>0.48899999999999999</v>
      </c>
      <c r="AB11" s="323">
        <f>'Section 11 chart data'!$S$150</f>
        <v>7.0670000000000002</v>
      </c>
      <c r="AC11" s="127">
        <f>'Section 11 chart data'!$T$150</f>
        <v>11.88</v>
      </c>
      <c r="AD11" s="323">
        <f>'Section 11 chart data'!$L$136</f>
        <v>0.13200000000000001</v>
      </c>
      <c r="AE11" s="323">
        <f>'Section 11 chart data'!$U$150</f>
        <v>5.4889999999999999</v>
      </c>
      <c r="AF11" s="127">
        <f>'Section 11 chart data'!$V$150</f>
        <v>11.77</v>
      </c>
      <c r="AG11" s="323">
        <f>'Section 11 chart data'!$M$136</f>
        <v>0.29199999999999998</v>
      </c>
      <c r="AH11" s="323">
        <f>'Section 11 chart data'!$W$150</f>
        <v>7.367</v>
      </c>
      <c r="AI11" s="127">
        <f>'Section 11 chart data'!$X$150</f>
        <v>17.420000000000002</v>
      </c>
    </row>
    <row r="12" spans="2:35" ht="15" customHeight="1" x14ac:dyDescent="0.2">
      <c r="B12" s="109" t="s">
        <v>217</v>
      </c>
      <c r="C12" s="323">
        <f>'Section 11 chart data'!$C$137</f>
        <v>7.8E-2</v>
      </c>
      <c r="D12" s="323">
        <f>'Section 11 chart data'!$C$151</f>
        <v>40.633000000000003</v>
      </c>
      <c r="E12" s="127">
        <f>'Section 11 chart data'!$D$151</f>
        <v>17.010000000000002</v>
      </c>
      <c r="F12" s="323">
        <f>'Section 11 chart data'!$D$137</f>
        <v>0.03</v>
      </c>
      <c r="G12" s="323">
        <f>'Section 11 chart data'!$E$151</f>
        <v>35.424999999999997</v>
      </c>
      <c r="H12" s="127">
        <f>'Section 11 chart data'!$F$151</f>
        <v>12.2</v>
      </c>
      <c r="I12" s="323">
        <f>'Section 11 chart data'!$E$137</f>
        <v>9.0999999999999998E-2</v>
      </c>
      <c r="J12" s="323">
        <f>'Section 11 chart data'!$G$151</f>
        <v>18.405999999999999</v>
      </c>
      <c r="K12" s="127">
        <f>'Section 11 chart data'!$H$151</f>
        <v>16.37</v>
      </c>
      <c r="L12" s="323">
        <f>'Section 11 chart data'!$F$137</f>
        <v>0.112</v>
      </c>
      <c r="M12" s="323">
        <f>'Section 11 chart data'!$I$151</f>
        <v>17.181000000000001</v>
      </c>
      <c r="N12" s="127">
        <f>'Section 11 chart data'!$J$151</f>
        <v>27.97</v>
      </c>
      <c r="O12" s="323">
        <f>'Section 11 chart data'!$G$137</f>
        <v>0.441</v>
      </c>
      <c r="P12" s="323">
        <f>'Section 11 chart data'!$K$151</f>
        <v>10.066000000000001</v>
      </c>
      <c r="Q12" s="127">
        <f>'Section 11 chart data'!$L$151</f>
        <v>16.05</v>
      </c>
      <c r="R12" s="323">
        <f>'Section 11 chart data'!$H$137</f>
        <v>3.7789999999999999</v>
      </c>
      <c r="S12" s="323">
        <f>'Section 11 chart data'!$M$151</f>
        <v>9.3109999999999999</v>
      </c>
      <c r="T12" s="127">
        <f>'Section 11 chart data'!$N$151</f>
        <v>10.98</v>
      </c>
      <c r="U12" s="323">
        <f>'Section 11 chart data'!$I$137</f>
        <v>0.96299999999999997</v>
      </c>
      <c r="V12" s="323">
        <f>'Section 11 chart data'!$O$151</f>
        <v>22.428000000000001</v>
      </c>
      <c r="W12" s="127">
        <f>'Section 11 chart data'!$P$151</f>
        <v>13.67</v>
      </c>
      <c r="X12" s="323">
        <f>'Section 11 chart data'!$J$137</f>
        <v>0.28399999999999997</v>
      </c>
      <c r="Y12" s="323">
        <f>'Section 11 chart data'!$Q$151</f>
        <v>19.010000000000002</v>
      </c>
      <c r="Z12" s="127">
        <f>'Section 11 chart data'!$R$151</f>
        <v>11.4</v>
      </c>
      <c r="AA12" s="323">
        <f>'Section 11 chart data'!$K$137</f>
        <v>0.81799999999999995</v>
      </c>
      <c r="AB12" s="323">
        <f>'Section 11 chart data'!$S$151</f>
        <v>24.402000000000001</v>
      </c>
      <c r="AC12" s="127">
        <f>'Section 11 chart data'!$T$151</f>
        <v>12.94</v>
      </c>
      <c r="AD12" s="323">
        <f>'Section 11 chart data'!$L$137</f>
        <v>0.33500000000000002</v>
      </c>
      <c r="AE12" s="323">
        <f>'Section 11 chart data'!$U$151</f>
        <v>18.739999999999998</v>
      </c>
      <c r="AF12" s="127">
        <f>'Section 11 chart data'!$V$151</f>
        <v>14.66</v>
      </c>
      <c r="AG12" s="323">
        <f>'Section 11 chart data'!$M$137</f>
        <v>1.0089999999999999</v>
      </c>
      <c r="AH12" s="323">
        <f>'Section 11 chart data'!$W$151</f>
        <v>22.332999999999998</v>
      </c>
      <c r="AI12" s="127">
        <f>'Section 11 chart data'!$X$151</f>
        <v>15.51</v>
      </c>
    </row>
    <row r="13" spans="2:35" ht="15" customHeight="1" x14ac:dyDescent="0.2">
      <c r="B13" s="109" t="s">
        <v>218</v>
      </c>
      <c r="C13" s="323">
        <f>'Section 11 chart data'!$C$138</f>
        <v>4.7E-2</v>
      </c>
      <c r="D13" s="323">
        <f>'Section 11 chart data'!$C$152</f>
        <v>67.34</v>
      </c>
      <c r="E13" s="127">
        <f>'Section 11 chart data'!$D$152</f>
        <v>16.22</v>
      </c>
      <c r="F13" s="323">
        <f>'Section 11 chart data'!$D$138</f>
        <v>4.2000000000000003E-2</v>
      </c>
      <c r="G13" s="323">
        <f>'Section 11 chart data'!$E$152</f>
        <v>70.533000000000001</v>
      </c>
      <c r="H13" s="127">
        <f>'Section 11 chart data'!$F$152</f>
        <v>14.53</v>
      </c>
      <c r="I13" s="323">
        <f>'Section 11 chart data'!$E$138</f>
        <v>4.2999999999999997E-2</v>
      </c>
      <c r="J13" s="323">
        <f>'Section 11 chart data'!$G$152</f>
        <v>32.25</v>
      </c>
      <c r="K13" s="127">
        <f>'Section 11 chart data'!$H$152</f>
        <v>17.23</v>
      </c>
      <c r="L13" s="323">
        <f>'Section 11 chart data'!$F$138</f>
        <v>0.105</v>
      </c>
      <c r="M13" s="323">
        <f>'Section 11 chart data'!$I$152</f>
        <v>45.14</v>
      </c>
      <c r="N13" s="127">
        <f>'Section 11 chart data'!$J$152</f>
        <v>37.159999999999997</v>
      </c>
      <c r="O13" s="323">
        <f>'Section 11 chart data'!$G$138</f>
        <v>0.41599999999999998</v>
      </c>
      <c r="P13" s="323">
        <f>'Section 11 chart data'!$K$152</f>
        <v>21.411999999999999</v>
      </c>
      <c r="Q13" s="127">
        <f>'Section 11 chart data'!$L$152</f>
        <v>20.25</v>
      </c>
      <c r="R13" s="323">
        <f>'Section 11 chart data'!$H$138</f>
        <v>4.4649999999999999</v>
      </c>
      <c r="S13" s="323">
        <f>'Section 11 chart data'!$M$152</f>
        <v>15.039</v>
      </c>
      <c r="T13" s="127">
        <f>'Section 11 chart data'!$N$152</f>
        <v>18.23</v>
      </c>
      <c r="U13" s="323">
        <f>'Section 11 chart data'!$I$138</f>
        <v>1.079</v>
      </c>
      <c r="V13" s="323">
        <f>'Section 11 chart data'!$O$152</f>
        <v>26.908999999999999</v>
      </c>
      <c r="W13" s="127">
        <f>'Section 11 chart data'!$P$152</f>
        <v>23.98</v>
      </c>
      <c r="X13" s="323">
        <f>'Section 11 chart data'!$J$138</f>
        <v>0.28799999999999998</v>
      </c>
      <c r="Y13" s="323">
        <f>'Section 11 chart data'!$Q$152</f>
        <v>31.536999999999999</v>
      </c>
      <c r="Z13" s="127">
        <f>'Section 11 chart data'!$R$152</f>
        <v>20.53</v>
      </c>
      <c r="AA13" s="323">
        <f>'Section 11 chart data'!$K$138</f>
        <v>0.68300000000000005</v>
      </c>
      <c r="AB13" s="323">
        <f>'Section 11 chart data'!$S$152</f>
        <v>31.347000000000001</v>
      </c>
      <c r="AC13" s="127">
        <f>'Section 11 chart data'!$T$152</f>
        <v>17.5</v>
      </c>
      <c r="AD13" s="323">
        <f>'Section 11 chart data'!$L$138</f>
        <v>0.40899999999999997</v>
      </c>
      <c r="AE13" s="323">
        <f>'Section 11 chart data'!$U$152</f>
        <v>34.22</v>
      </c>
      <c r="AF13" s="127">
        <f>'Section 11 chart data'!$V$152</f>
        <v>19.350000000000001</v>
      </c>
      <c r="AG13" s="323">
        <f>'Section 11 chart data'!$M$138</f>
        <v>1.9239999999999999</v>
      </c>
      <c r="AH13" s="323">
        <f>'Section 11 chart data'!$W$152</f>
        <v>26.003</v>
      </c>
      <c r="AI13" s="127">
        <f>'Section 11 chart data'!$X$152</f>
        <v>15.06</v>
      </c>
    </row>
    <row r="14" spans="2:35" ht="15" customHeight="1" x14ac:dyDescent="0.2">
      <c r="B14" s="109" t="s">
        <v>219</v>
      </c>
      <c r="C14" s="323">
        <f>'Section 11 chart data'!$C$139</f>
        <v>1.2E-2</v>
      </c>
      <c r="D14" s="323">
        <f>'Section 11 chart data'!$C$153</f>
        <v>46.158999999999999</v>
      </c>
      <c r="E14" s="127">
        <f>'Section 11 chart data'!$D$153</f>
        <v>20.92</v>
      </c>
      <c r="F14" s="323">
        <f>'Section 11 chart data'!$D$139</f>
        <v>2.1000000000000001E-2</v>
      </c>
      <c r="G14" s="323">
        <f>'Section 11 chart data'!$E$153</f>
        <v>45.55</v>
      </c>
      <c r="H14" s="127">
        <f>'Section 11 chart data'!$F$153</f>
        <v>18.190000000000001</v>
      </c>
      <c r="I14" s="323">
        <f>'Section 11 chart data'!$E$139</f>
        <v>7.0000000000000001E-3</v>
      </c>
      <c r="J14" s="323">
        <f>'Section 11 chart data'!$G$153</f>
        <v>21.207999999999998</v>
      </c>
      <c r="K14" s="127">
        <f>'Section 11 chart data'!$H$153</f>
        <v>25.77</v>
      </c>
      <c r="L14" s="323">
        <f>'Section 11 chart data'!$F$139</f>
        <v>3.5000000000000003E-2</v>
      </c>
      <c r="M14" s="323">
        <f>'Section 11 chart data'!$I$153</f>
        <v>29.119</v>
      </c>
      <c r="N14" s="127">
        <f>'Section 11 chart data'!$J$153</f>
        <v>36.950000000000003</v>
      </c>
      <c r="O14" s="323">
        <f>'Section 11 chart data'!$G$139</f>
        <v>0.14299999999999999</v>
      </c>
      <c r="P14" s="323">
        <f>'Section 11 chart data'!$K$153</f>
        <v>14.337999999999999</v>
      </c>
      <c r="Q14" s="127">
        <f>'Section 11 chart data'!$L$153</f>
        <v>18.8</v>
      </c>
      <c r="R14" s="323">
        <f>'Section 11 chart data'!$H$139</f>
        <v>1.9319999999999999</v>
      </c>
      <c r="S14" s="323">
        <f>'Section 11 chart data'!$M$153</f>
        <v>10.811999999999999</v>
      </c>
      <c r="T14" s="127">
        <f>'Section 11 chart data'!$N$153</f>
        <v>21.37</v>
      </c>
      <c r="U14" s="323">
        <f>'Section 11 chart data'!$I$139</f>
        <v>0.54900000000000004</v>
      </c>
      <c r="V14" s="323">
        <f>'Section 11 chart data'!$O$153</f>
        <v>16.858000000000001</v>
      </c>
      <c r="W14" s="127">
        <f>'Section 11 chart data'!$P$153</f>
        <v>32.86</v>
      </c>
      <c r="X14" s="323">
        <f>'Section 11 chart data'!$J$139</f>
        <v>8.5999999999999993E-2</v>
      </c>
      <c r="Y14" s="323">
        <f>'Section 11 chart data'!$Q$153</f>
        <v>26.57</v>
      </c>
      <c r="Z14" s="127">
        <f>'Section 11 chart data'!$R$153</f>
        <v>26.15</v>
      </c>
      <c r="AA14" s="323">
        <f>'Section 11 chart data'!$K$139</f>
        <v>0.23899999999999999</v>
      </c>
      <c r="AB14" s="323">
        <f>'Section 11 chart data'!$S$153</f>
        <v>19.209</v>
      </c>
      <c r="AC14" s="127">
        <f>'Section 11 chart data'!$T$153</f>
        <v>22.58</v>
      </c>
      <c r="AD14" s="323">
        <f>'Section 11 chart data'!$L$139</f>
        <v>0.18099999999999999</v>
      </c>
      <c r="AE14" s="323">
        <f>'Section 11 chart data'!$U$153</f>
        <v>24.376999999999999</v>
      </c>
      <c r="AF14" s="127">
        <f>'Section 11 chart data'!$V$153</f>
        <v>21.21</v>
      </c>
      <c r="AG14" s="323">
        <f>'Section 11 chart data'!$M$139</f>
        <v>0.89100000000000001</v>
      </c>
      <c r="AH14" s="323">
        <f>'Section 11 chart data'!$W$153</f>
        <v>17.216000000000001</v>
      </c>
      <c r="AI14" s="127">
        <f>'Section 11 chart data'!$X$153</f>
        <v>25.72</v>
      </c>
    </row>
    <row r="15" spans="2:35" ht="15" customHeight="1" x14ac:dyDescent="0.2">
      <c r="B15" s="109" t="s">
        <v>220</v>
      </c>
      <c r="C15" s="323">
        <f>'Section 11 chart data'!$C$140</f>
        <v>4.0000000000000001E-3</v>
      </c>
      <c r="D15" s="323">
        <f>'Section 11 chart data'!$C$154</f>
        <v>26.573</v>
      </c>
      <c r="E15" s="127">
        <f>'Section 11 chart data'!$D$154</f>
        <v>23.64</v>
      </c>
      <c r="F15" s="323">
        <f>'Section 11 chart data'!$D$140</f>
        <v>1.0999999999999999E-2</v>
      </c>
      <c r="G15" s="323">
        <f>'Section 11 chart data'!$E$154</f>
        <v>24.824000000000002</v>
      </c>
      <c r="H15" s="127">
        <f>'Section 11 chart data'!$F$154</f>
        <v>20.52</v>
      </c>
      <c r="I15" s="323">
        <f>'Section 11 chart data'!$E$140</f>
        <v>1E-3</v>
      </c>
      <c r="J15" s="323">
        <f>'Section 11 chart data'!$G$154</f>
        <v>11.94</v>
      </c>
      <c r="K15" s="127">
        <f>'Section 11 chart data'!$H$154</f>
        <v>30.22</v>
      </c>
      <c r="L15" s="323">
        <f>'Section 11 chart data'!$F$140</f>
        <v>1.2E-2</v>
      </c>
      <c r="M15" s="323">
        <f>'Section 11 chart data'!$I$154</f>
        <v>15.7</v>
      </c>
      <c r="N15" s="127">
        <f>'Section 11 chart data'!$J$154</f>
        <v>39.159999999999997</v>
      </c>
      <c r="O15" s="323">
        <f>'Section 11 chart data'!$G$140</f>
        <v>5.7000000000000002E-2</v>
      </c>
      <c r="P15" s="323">
        <f>'Section 11 chart data'!$K$154</f>
        <v>7.4729999999999999</v>
      </c>
      <c r="Q15" s="127">
        <f>'Section 11 chart data'!$L$154</f>
        <v>18.78</v>
      </c>
      <c r="R15" s="323">
        <f>'Section 11 chart data'!$H$140</f>
        <v>0.86399999999999999</v>
      </c>
      <c r="S15" s="323">
        <f>'Section 11 chart data'!$M$154</f>
        <v>6.2679999999999998</v>
      </c>
      <c r="T15" s="127">
        <f>'Section 11 chart data'!$N$154</f>
        <v>22.97</v>
      </c>
      <c r="U15" s="323">
        <f>'Section 11 chart data'!$I$140</f>
        <v>0.30499999999999999</v>
      </c>
      <c r="V15" s="323">
        <f>'Section 11 chart data'!$O$154</f>
        <v>9.9789999999999992</v>
      </c>
      <c r="W15" s="127">
        <f>'Section 11 chart data'!$P$154</f>
        <v>34.869999999999997</v>
      </c>
      <c r="X15" s="323">
        <f>'Section 11 chart data'!$J$140</f>
        <v>0.03</v>
      </c>
      <c r="Y15" s="323">
        <f>'Section 11 chart data'!$Q$154</f>
        <v>16.466999999999999</v>
      </c>
      <c r="Z15" s="127">
        <f>'Section 11 chart data'!$R$154</f>
        <v>27.22</v>
      </c>
      <c r="AA15" s="323">
        <f>'Section 11 chart data'!$K$140</f>
        <v>8.2000000000000003E-2</v>
      </c>
      <c r="AB15" s="323">
        <f>'Section 11 chart data'!$S$154</f>
        <v>10.461</v>
      </c>
      <c r="AC15" s="127">
        <f>'Section 11 chart data'!$T$154</f>
        <v>26.81</v>
      </c>
      <c r="AD15" s="323">
        <f>'Section 11 chart data'!$L$140</f>
        <v>6.3E-2</v>
      </c>
      <c r="AE15" s="323">
        <f>'Section 11 chart data'!$U$154</f>
        <v>13.189</v>
      </c>
      <c r="AF15" s="127">
        <f>'Section 11 chart data'!$V$154</f>
        <v>23.64</v>
      </c>
      <c r="AG15" s="323">
        <f>'Section 11 chart data'!$M$140</f>
        <v>0.27500000000000002</v>
      </c>
      <c r="AH15" s="323">
        <f>'Section 11 chart data'!$W$154</f>
        <v>9.0129999999999999</v>
      </c>
      <c r="AI15" s="127">
        <f>'Section 11 chart data'!$X$154</f>
        <v>28.22</v>
      </c>
    </row>
    <row r="16" spans="2:35" ht="15" customHeight="1" x14ac:dyDescent="0.2">
      <c r="B16" s="113" t="s">
        <v>221</v>
      </c>
      <c r="C16" s="324">
        <f>'Section 11 chart data'!$C$141</f>
        <v>0</v>
      </c>
      <c r="D16" s="324">
        <f>'Section 11 chart data'!$C$155</f>
        <v>46.484000000000002</v>
      </c>
      <c r="E16" s="128">
        <f>'Section 11 chart data'!$D$155</f>
        <v>26.93</v>
      </c>
      <c r="F16" s="324">
        <f>'Section 11 chart data'!$D$141</f>
        <v>1E-3</v>
      </c>
      <c r="G16" s="324">
        <f>'Section 11 chart data'!$E$155</f>
        <v>40.875999999999998</v>
      </c>
      <c r="H16" s="128">
        <f>'Section 11 chart data'!$F$155</f>
        <v>27.27</v>
      </c>
      <c r="I16" s="324">
        <f>'Section 11 chart data'!$E$141</f>
        <v>0</v>
      </c>
      <c r="J16" s="324">
        <f>'Section 11 chart data'!$G$155</f>
        <v>25.927</v>
      </c>
      <c r="K16" s="128">
        <f>'Section 11 chart data'!$H$155</f>
        <v>36.6</v>
      </c>
      <c r="L16" s="324">
        <f>'Section 11 chart data'!$F$141</f>
        <v>2E-3</v>
      </c>
      <c r="M16" s="324">
        <f>'Section 11 chart data'!$I$155</f>
        <v>20.937999999999999</v>
      </c>
      <c r="N16" s="128">
        <f>'Section 11 chart data'!$J$155</f>
        <v>35.82</v>
      </c>
      <c r="O16" s="324">
        <f>'Section 11 chart data'!$G$141</f>
        <v>2.1000000000000001E-2</v>
      </c>
      <c r="P16" s="324">
        <f>'Section 11 chart data'!$K$155</f>
        <v>13.198</v>
      </c>
      <c r="Q16" s="128">
        <f>'Section 11 chart data'!$L$155</f>
        <v>25.98</v>
      </c>
      <c r="R16" s="324">
        <f>'Section 11 chart data'!$H$141</f>
        <v>1.01</v>
      </c>
      <c r="S16" s="324">
        <f>'Section 11 chart data'!$M$155</f>
        <v>10.939</v>
      </c>
      <c r="T16" s="128">
        <f>'Section 11 chart data'!$N$155</f>
        <v>31</v>
      </c>
      <c r="U16" s="324">
        <f>'Section 11 chart data'!$I$141</f>
        <v>0.45800000000000002</v>
      </c>
      <c r="V16" s="324">
        <f>'Section 11 chart data'!$O$155</f>
        <v>14.968999999999999</v>
      </c>
      <c r="W16" s="128">
        <f>'Section 11 chart data'!$P$155</f>
        <v>28.03</v>
      </c>
      <c r="X16" s="324">
        <f>'Section 11 chart data'!$J$141</f>
        <v>6.0000000000000001E-3</v>
      </c>
      <c r="Y16" s="324">
        <f>'Section 11 chart data'!$Q$155</f>
        <v>41.392000000000003</v>
      </c>
      <c r="Z16" s="128">
        <f>'Section 11 chart data'!$R$155</f>
        <v>36.11</v>
      </c>
      <c r="AA16" s="324">
        <f>'Section 11 chart data'!$K$141</f>
        <v>0.01</v>
      </c>
      <c r="AB16" s="324">
        <f>'Section 11 chart data'!$S$155</f>
        <v>19.521000000000001</v>
      </c>
      <c r="AC16" s="128">
        <f>'Section 11 chart data'!$T$155</f>
        <v>28.26</v>
      </c>
      <c r="AD16" s="324">
        <f>'Section 11 chart data'!$L$141</f>
        <v>2.3E-2</v>
      </c>
      <c r="AE16" s="324">
        <f>'Section 11 chart data'!$U$155</f>
        <v>31.390999999999998</v>
      </c>
      <c r="AF16" s="128">
        <f>'Section 11 chart data'!$V$155</f>
        <v>30.64</v>
      </c>
      <c r="AG16" s="324">
        <f>'Section 11 chart data'!$M$141</f>
        <v>1.4999999999999999E-2</v>
      </c>
      <c r="AH16" s="324">
        <f>'Section 11 chart data'!$W$155</f>
        <v>28.120999999999999</v>
      </c>
      <c r="AI16" s="128">
        <f>'Section 11 chart data'!$X$155</f>
        <v>54.4</v>
      </c>
    </row>
    <row r="17" spans="2:35" ht="15" customHeight="1" x14ac:dyDescent="0.2">
      <c r="B17" s="118" t="s">
        <v>80</v>
      </c>
      <c r="C17" s="125">
        <f>'Section 11 chart data'!$C$142</f>
        <v>0.53100000000000003</v>
      </c>
      <c r="D17" s="125">
        <f>'Section 11 chart data'!$C$156</f>
        <v>272.06400000000002</v>
      </c>
      <c r="E17" s="126">
        <f>'Section 11 chart data'!$D$156</f>
        <v>15.85</v>
      </c>
      <c r="F17" s="125">
        <f>'Section 11 chart data'!$D$142</f>
        <v>0.35399999999999998</v>
      </c>
      <c r="G17" s="125">
        <f>'Section 11 chart data'!$E$156</f>
        <v>253.17</v>
      </c>
      <c r="H17" s="126">
        <f>'Section 11 chart data'!$F$156</f>
        <v>14.51</v>
      </c>
      <c r="I17" s="125">
        <f>'Section 11 chart data'!$E$142</f>
        <v>0.51900000000000002</v>
      </c>
      <c r="J17" s="125">
        <f>'Section 11 chart data'!$G$156</f>
        <v>136.49100000000001</v>
      </c>
      <c r="K17" s="126">
        <f>'Section 11 chart data'!$H$156</f>
        <v>18.68</v>
      </c>
      <c r="L17" s="125">
        <f>'Section 11 chart data'!$F$142</f>
        <v>0.58699999999999997</v>
      </c>
      <c r="M17" s="125">
        <f>'Section 11 chart data'!$I$156</f>
        <v>157.709</v>
      </c>
      <c r="N17" s="126">
        <f>'Section 11 chart data'!$J$156</f>
        <v>27.29</v>
      </c>
      <c r="O17" s="125">
        <f>'Section 11 chart data'!$G$142</f>
        <v>1.6679999999999999</v>
      </c>
      <c r="P17" s="125">
        <f>'Section 11 chart data'!$K$156</f>
        <v>99.477999999999994</v>
      </c>
      <c r="Q17" s="126">
        <f>'Section 11 chart data'!$L$156</f>
        <v>12.59</v>
      </c>
      <c r="R17" s="125">
        <f>'Section 11 chart data'!$H$142</f>
        <v>16.125</v>
      </c>
      <c r="S17" s="125">
        <f>'Section 11 chart data'!$M$156</f>
        <v>90.569000000000003</v>
      </c>
      <c r="T17" s="126">
        <f>'Section 11 chart data'!$N$156</f>
        <v>12.39</v>
      </c>
      <c r="U17" s="125">
        <f>'Section 11 chart data'!$I$142</f>
        <v>6.2009999999999996</v>
      </c>
      <c r="V17" s="125">
        <f>'Section 11 chart data'!$O$156</f>
        <v>136.179</v>
      </c>
      <c r="W17" s="126">
        <f>'Section 11 chart data'!$P$156</f>
        <v>16.23</v>
      </c>
      <c r="X17" s="125">
        <f>'Section 11 chart data'!$J$142</f>
        <v>1.621</v>
      </c>
      <c r="Y17" s="125">
        <f>'Section 11 chart data'!$Q$156</f>
        <v>174.178</v>
      </c>
      <c r="Z17" s="126">
        <f>'Section 11 chart data'!$R$156</f>
        <v>19.13</v>
      </c>
      <c r="AA17" s="125">
        <f>'Section 11 chart data'!$K$142</f>
        <v>5.1280000000000001</v>
      </c>
      <c r="AB17" s="125">
        <f>'Section 11 chart data'!$S$156</f>
        <v>143.429</v>
      </c>
      <c r="AC17" s="126">
        <f>'Section 11 chart data'!$T$156</f>
        <v>14.01</v>
      </c>
      <c r="AD17" s="125">
        <f>'Section 11 chart data'!$L$142</f>
        <v>2.6720000000000002</v>
      </c>
      <c r="AE17" s="125">
        <f>'Section 11 chart data'!$U$156</f>
        <v>155.244</v>
      </c>
      <c r="AF17" s="126">
        <f>'Section 11 chart data'!$V$156</f>
        <v>16.16</v>
      </c>
      <c r="AG17" s="125">
        <f>'Section 11 chart data'!$M$142</f>
        <v>6.3620000000000001</v>
      </c>
      <c r="AH17" s="125">
        <f>'Section 11 chart data'!$W$156</f>
        <v>140.435</v>
      </c>
      <c r="AI17" s="126">
        <f>'Section 11 chart data'!$X$156</f>
        <v>19.27</v>
      </c>
    </row>
    <row r="20" spans="2:35" ht="15" customHeight="1" x14ac:dyDescent="0.2">
      <c r="B20" s="905" t="s">
        <v>357</v>
      </c>
      <c r="C20" s="907" t="s">
        <v>331</v>
      </c>
      <c r="D20" s="907"/>
      <c r="E20" s="907"/>
      <c r="F20" s="907" t="s">
        <v>222</v>
      </c>
      <c r="G20" s="907"/>
      <c r="H20" s="899"/>
    </row>
    <row r="21" spans="2:35" ht="15" customHeight="1" x14ac:dyDescent="0.2">
      <c r="B21" s="906"/>
      <c r="C21" s="318" t="s">
        <v>78</v>
      </c>
      <c r="D21" s="903" t="s">
        <v>79</v>
      </c>
      <c r="E21" s="903"/>
      <c r="F21" s="318" t="s">
        <v>78</v>
      </c>
      <c r="G21" s="903" t="s">
        <v>79</v>
      </c>
      <c r="H21" s="893"/>
    </row>
    <row r="22" spans="2:35" ht="30" customHeight="1" x14ac:dyDescent="0.2">
      <c r="B22" s="906"/>
      <c r="C22" s="904" t="s">
        <v>325</v>
      </c>
      <c r="D22" s="904"/>
      <c r="E22" s="16" t="s">
        <v>82</v>
      </c>
      <c r="F22" s="904" t="s">
        <v>325</v>
      </c>
      <c r="G22" s="904"/>
      <c r="H22" s="17" t="s">
        <v>82</v>
      </c>
    </row>
    <row r="23" spans="2:35" ht="15" customHeight="1" x14ac:dyDescent="0.2">
      <c r="B23" s="143" t="str">
        <f>Index!$B$4</f>
        <v>Thames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3">
        <f>$C$9</f>
        <v>0.32300000000000001</v>
      </c>
      <c r="D24" s="323">
        <f>$D$9</f>
        <v>23.981999999999999</v>
      </c>
      <c r="E24" s="127">
        <f>$E$9</f>
        <v>14.64</v>
      </c>
      <c r="F24" s="323">
        <f>$F$9</f>
        <v>0.23</v>
      </c>
      <c r="G24" s="323">
        <f>$G$9</f>
        <v>20.923999999999999</v>
      </c>
      <c r="H24" s="692">
        <f>$H$9</f>
        <v>9.43</v>
      </c>
    </row>
    <row r="25" spans="2:35" ht="15" customHeight="1" x14ac:dyDescent="0.2">
      <c r="B25" s="109" t="s">
        <v>215</v>
      </c>
      <c r="C25" s="323">
        <f>$C$10</f>
        <v>3.5999999999999997E-2</v>
      </c>
      <c r="D25" s="323">
        <f>$D$10</f>
        <v>9.5909999999999993</v>
      </c>
      <c r="E25" s="127">
        <f>$E$10</f>
        <v>21.74</v>
      </c>
      <c r="F25" s="323">
        <f>$F$10</f>
        <v>1.0999999999999999E-2</v>
      </c>
      <c r="G25" s="323">
        <f>$G$10</f>
        <v>6.8520000000000003</v>
      </c>
      <c r="H25" s="692">
        <f>$H$10</f>
        <v>14.25</v>
      </c>
    </row>
    <row r="26" spans="2:35" ht="15" customHeight="1" x14ac:dyDescent="0.2">
      <c r="B26" s="109" t="s">
        <v>216</v>
      </c>
      <c r="C26" s="323">
        <f>$C$11</f>
        <v>3.3000000000000002E-2</v>
      </c>
      <c r="D26" s="323">
        <f>$D$11</f>
        <v>11.224</v>
      </c>
      <c r="E26" s="127">
        <f>$E$11</f>
        <v>21.95</v>
      </c>
      <c r="F26" s="323">
        <f>$F$11</f>
        <v>8.9999999999999993E-3</v>
      </c>
      <c r="G26" s="323">
        <f>$G$11</f>
        <v>7.94</v>
      </c>
      <c r="H26" s="692">
        <f>$H$11</f>
        <v>14.42</v>
      </c>
    </row>
    <row r="27" spans="2:35" ht="15" customHeight="1" x14ac:dyDescent="0.2">
      <c r="B27" s="109" t="s">
        <v>217</v>
      </c>
      <c r="C27" s="323">
        <f>$C$12</f>
        <v>7.8E-2</v>
      </c>
      <c r="D27" s="323">
        <f>$D$12</f>
        <v>40.633000000000003</v>
      </c>
      <c r="E27" s="127">
        <f>$E$12</f>
        <v>17.010000000000002</v>
      </c>
      <c r="F27" s="323">
        <f>$F$12</f>
        <v>0.03</v>
      </c>
      <c r="G27" s="323">
        <f>$G$12</f>
        <v>35.424999999999997</v>
      </c>
      <c r="H27" s="692">
        <f>$H$12</f>
        <v>12.2</v>
      </c>
    </row>
    <row r="28" spans="2:35" ht="15" customHeight="1" x14ac:dyDescent="0.2">
      <c r="B28" s="109" t="s">
        <v>218</v>
      </c>
      <c r="C28" s="323">
        <f>$C$13</f>
        <v>4.7E-2</v>
      </c>
      <c r="D28" s="323">
        <f>$D$13</f>
        <v>67.34</v>
      </c>
      <c r="E28" s="127">
        <f>$E$13</f>
        <v>16.22</v>
      </c>
      <c r="F28" s="323">
        <f>$F$13</f>
        <v>4.2000000000000003E-2</v>
      </c>
      <c r="G28" s="323">
        <f>$G$13</f>
        <v>70.533000000000001</v>
      </c>
      <c r="H28" s="692">
        <f>$H$13</f>
        <v>14.53</v>
      </c>
    </row>
    <row r="29" spans="2:35" ht="15" customHeight="1" x14ac:dyDescent="0.2">
      <c r="B29" s="109" t="s">
        <v>219</v>
      </c>
      <c r="C29" s="323">
        <f>$C$14</f>
        <v>1.2E-2</v>
      </c>
      <c r="D29" s="323">
        <f>$D$14</f>
        <v>46.158999999999999</v>
      </c>
      <c r="E29" s="127">
        <f>$E$14</f>
        <v>20.92</v>
      </c>
      <c r="F29" s="323">
        <f>$F$14</f>
        <v>2.1000000000000001E-2</v>
      </c>
      <c r="G29" s="323">
        <f>$G$14</f>
        <v>45.55</v>
      </c>
      <c r="H29" s="692">
        <f>$H$14</f>
        <v>18.190000000000001</v>
      </c>
    </row>
    <row r="30" spans="2:35" ht="15" customHeight="1" x14ac:dyDescent="0.2">
      <c r="B30" s="109" t="s">
        <v>220</v>
      </c>
      <c r="C30" s="323">
        <f>$C$15</f>
        <v>4.0000000000000001E-3</v>
      </c>
      <c r="D30" s="323">
        <f>$D$15</f>
        <v>26.573</v>
      </c>
      <c r="E30" s="127">
        <f>$E$15</f>
        <v>23.64</v>
      </c>
      <c r="F30" s="323">
        <f>$F$15</f>
        <v>1.0999999999999999E-2</v>
      </c>
      <c r="G30" s="323">
        <f>$G$15</f>
        <v>24.824000000000002</v>
      </c>
      <c r="H30" s="692">
        <f>$H$15</f>
        <v>20.52</v>
      </c>
    </row>
    <row r="31" spans="2:35" ht="15" customHeight="1" x14ac:dyDescent="0.2">
      <c r="B31" s="113" t="s">
        <v>221</v>
      </c>
      <c r="C31" s="324">
        <f>$C$16</f>
        <v>0</v>
      </c>
      <c r="D31" s="324">
        <f>$D$16</f>
        <v>46.484000000000002</v>
      </c>
      <c r="E31" s="128">
        <f>$E$16</f>
        <v>26.93</v>
      </c>
      <c r="F31" s="324">
        <f>$F$16</f>
        <v>1E-3</v>
      </c>
      <c r="G31" s="324">
        <f>$G$16</f>
        <v>40.875999999999998</v>
      </c>
      <c r="H31" s="693">
        <f>$H$16</f>
        <v>27.27</v>
      </c>
    </row>
    <row r="32" spans="2:35" ht="15" customHeight="1" x14ac:dyDescent="0.2">
      <c r="B32" s="118" t="s">
        <v>80</v>
      </c>
      <c r="C32" s="125">
        <f>$C$17</f>
        <v>0.53100000000000003</v>
      </c>
      <c r="D32" s="125">
        <f>$D$17</f>
        <v>272.06400000000002</v>
      </c>
      <c r="E32" s="126">
        <f>$E$17</f>
        <v>15.85</v>
      </c>
      <c r="F32" s="125">
        <f>$F$17</f>
        <v>0.35399999999999998</v>
      </c>
      <c r="G32" s="125">
        <f>$G$17</f>
        <v>253.17</v>
      </c>
      <c r="H32" s="694">
        <f>$H$17</f>
        <v>14.51</v>
      </c>
    </row>
    <row r="35" spans="2:8" ht="15" customHeight="1" x14ac:dyDescent="0.2">
      <c r="B35" s="905" t="s">
        <v>357</v>
      </c>
      <c r="C35" s="907" t="s">
        <v>225</v>
      </c>
      <c r="D35" s="907"/>
      <c r="E35" s="907"/>
      <c r="F35" s="907" t="s">
        <v>226</v>
      </c>
      <c r="G35" s="907"/>
      <c r="H35" s="899"/>
    </row>
    <row r="36" spans="2:8" ht="15" customHeight="1" x14ac:dyDescent="0.2">
      <c r="B36" s="906"/>
      <c r="C36" s="318" t="s">
        <v>78</v>
      </c>
      <c r="D36" s="903" t="s">
        <v>79</v>
      </c>
      <c r="E36" s="903"/>
      <c r="F36" s="318" t="s">
        <v>78</v>
      </c>
      <c r="G36" s="903" t="s">
        <v>79</v>
      </c>
      <c r="H36" s="893"/>
    </row>
    <row r="37" spans="2:8" ht="30" customHeight="1" x14ac:dyDescent="0.2">
      <c r="B37" s="906"/>
      <c r="C37" s="904" t="s">
        <v>325</v>
      </c>
      <c r="D37" s="904"/>
      <c r="E37" s="16" t="s">
        <v>82</v>
      </c>
      <c r="F37" s="904" t="s">
        <v>325</v>
      </c>
      <c r="G37" s="904"/>
      <c r="H37" s="17" t="s">
        <v>82</v>
      </c>
    </row>
    <row r="38" spans="2:8" ht="15" customHeight="1" x14ac:dyDescent="0.2">
      <c r="B38" s="143" t="str">
        <f>Index!$B$4</f>
        <v>Thames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3">
        <f>$I$9</f>
        <v>0.26800000000000002</v>
      </c>
      <c r="D39" s="323">
        <f>$J$9</f>
        <v>18.126000000000001</v>
      </c>
      <c r="E39" s="127">
        <f>$K$9</f>
        <v>11.62</v>
      </c>
      <c r="F39" s="323">
        <f>$L$9</f>
        <v>0.221</v>
      </c>
      <c r="G39" s="323">
        <f>$M$9</f>
        <v>22.079000000000001</v>
      </c>
      <c r="H39" s="692">
        <f>$N$9</f>
        <v>9.9</v>
      </c>
    </row>
    <row r="40" spans="2:8" ht="15" customHeight="1" x14ac:dyDescent="0.2">
      <c r="B40" s="109" t="s">
        <v>215</v>
      </c>
      <c r="C40" s="323">
        <f>$I$10</f>
        <v>0.06</v>
      </c>
      <c r="D40" s="323">
        <f>$J$10</f>
        <v>3.931</v>
      </c>
      <c r="E40" s="127">
        <f>$K$10</f>
        <v>15.35</v>
      </c>
      <c r="F40" s="323">
        <f>$L$10</f>
        <v>5.3999999999999999E-2</v>
      </c>
      <c r="G40" s="323">
        <f>$M$10</f>
        <v>3.46</v>
      </c>
      <c r="H40" s="692">
        <f>$N$10</f>
        <v>20.39</v>
      </c>
    </row>
    <row r="41" spans="2:8" ht="15" customHeight="1" x14ac:dyDescent="0.2">
      <c r="B41" s="109" t="s">
        <v>216</v>
      </c>
      <c r="C41" s="323">
        <f>$I$11</f>
        <v>4.8000000000000001E-2</v>
      </c>
      <c r="D41" s="323">
        <f>$J$11</f>
        <v>4.2320000000000002</v>
      </c>
      <c r="E41" s="127">
        <f>$K$11</f>
        <v>17.510000000000002</v>
      </c>
      <c r="F41" s="323">
        <f>$L$11</f>
        <v>4.5999999999999999E-2</v>
      </c>
      <c r="G41" s="323">
        <f>$M$11</f>
        <v>3.9729999999999999</v>
      </c>
      <c r="H41" s="692">
        <f>$N$11</f>
        <v>24.18</v>
      </c>
    </row>
    <row r="42" spans="2:8" ht="15" customHeight="1" x14ac:dyDescent="0.2">
      <c r="B42" s="109" t="s">
        <v>217</v>
      </c>
      <c r="C42" s="323">
        <f>$I$12</f>
        <v>9.0999999999999998E-2</v>
      </c>
      <c r="D42" s="323">
        <f>$J$12</f>
        <v>18.405999999999999</v>
      </c>
      <c r="E42" s="127">
        <f>$K$12</f>
        <v>16.37</v>
      </c>
      <c r="F42" s="323">
        <f>$L$12</f>
        <v>0.112</v>
      </c>
      <c r="G42" s="323">
        <f>$M$12</f>
        <v>17.181000000000001</v>
      </c>
      <c r="H42" s="692">
        <f>$N$12</f>
        <v>27.97</v>
      </c>
    </row>
    <row r="43" spans="2:8" ht="15" customHeight="1" x14ac:dyDescent="0.2">
      <c r="B43" s="109" t="s">
        <v>218</v>
      </c>
      <c r="C43" s="323">
        <f>$I$13</f>
        <v>4.2999999999999997E-2</v>
      </c>
      <c r="D43" s="323">
        <f>$J$13</f>
        <v>32.25</v>
      </c>
      <c r="E43" s="127">
        <f>$K$13</f>
        <v>17.23</v>
      </c>
      <c r="F43" s="323">
        <f>$L$13</f>
        <v>0.105</v>
      </c>
      <c r="G43" s="323">
        <f>$M$13</f>
        <v>45.14</v>
      </c>
      <c r="H43" s="692">
        <f>$N$13</f>
        <v>37.159999999999997</v>
      </c>
    </row>
    <row r="44" spans="2:8" ht="15" customHeight="1" x14ac:dyDescent="0.2">
      <c r="B44" s="109" t="s">
        <v>219</v>
      </c>
      <c r="C44" s="323">
        <f>$I$14</f>
        <v>7.0000000000000001E-3</v>
      </c>
      <c r="D44" s="323">
        <f>$J$14</f>
        <v>21.207999999999998</v>
      </c>
      <c r="E44" s="127">
        <f>$K$14</f>
        <v>25.77</v>
      </c>
      <c r="F44" s="323">
        <f>$L$14</f>
        <v>3.5000000000000003E-2</v>
      </c>
      <c r="G44" s="323">
        <f>$M$14</f>
        <v>29.119</v>
      </c>
      <c r="H44" s="692">
        <f>$N$14</f>
        <v>36.950000000000003</v>
      </c>
    </row>
    <row r="45" spans="2:8" ht="15" customHeight="1" x14ac:dyDescent="0.2">
      <c r="B45" s="109" t="s">
        <v>220</v>
      </c>
      <c r="C45" s="323">
        <f>$I$15</f>
        <v>1E-3</v>
      </c>
      <c r="D45" s="323">
        <f>$J$15</f>
        <v>11.94</v>
      </c>
      <c r="E45" s="127">
        <f>$K$15</f>
        <v>30.22</v>
      </c>
      <c r="F45" s="323">
        <f>$L$15</f>
        <v>1.2E-2</v>
      </c>
      <c r="G45" s="323">
        <f>$M$15</f>
        <v>15.7</v>
      </c>
      <c r="H45" s="692">
        <f>$N$15</f>
        <v>39.159999999999997</v>
      </c>
    </row>
    <row r="46" spans="2:8" ht="15" customHeight="1" x14ac:dyDescent="0.2">
      <c r="B46" s="113" t="s">
        <v>221</v>
      </c>
      <c r="C46" s="324">
        <f>$I$16</f>
        <v>0</v>
      </c>
      <c r="D46" s="324">
        <f>$J$16</f>
        <v>25.927</v>
      </c>
      <c r="E46" s="128">
        <f>$K$16</f>
        <v>36.6</v>
      </c>
      <c r="F46" s="324">
        <f>$L$16</f>
        <v>2E-3</v>
      </c>
      <c r="G46" s="324">
        <f>$M$16</f>
        <v>20.937999999999999</v>
      </c>
      <c r="H46" s="693">
        <f>$N$16</f>
        <v>35.82</v>
      </c>
    </row>
    <row r="47" spans="2:8" ht="15" customHeight="1" x14ac:dyDescent="0.2">
      <c r="B47" s="118" t="s">
        <v>80</v>
      </c>
      <c r="C47" s="125">
        <f>$I$17</f>
        <v>0.51900000000000002</v>
      </c>
      <c r="D47" s="125">
        <f>$J$17</f>
        <v>136.49100000000001</v>
      </c>
      <c r="E47" s="126">
        <f>$K$17</f>
        <v>18.68</v>
      </c>
      <c r="F47" s="125">
        <f>$L$17</f>
        <v>0.58699999999999997</v>
      </c>
      <c r="G47" s="125">
        <f>$M$17</f>
        <v>157.709</v>
      </c>
      <c r="H47" s="694">
        <f>$N$17</f>
        <v>27.29</v>
      </c>
    </row>
    <row r="50" spans="2:8" ht="15" customHeight="1" x14ac:dyDescent="0.2">
      <c r="B50" s="905" t="s">
        <v>357</v>
      </c>
      <c r="C50" s="907" t="s">
        <v>227</v>
      </c>
      <c r="D50" s="907"/>
      <c r="E50" s="907"/>
      <c r="F50" s="907" t="s">
        <v>228</v>
      </c>
      <c r="G50" s="907"/>
      <c r="H50" s="899"/>
    </row>
    <row r="51" spans="2:8" ht="15" customHeight="1" x14ac:dyDescent="0.2">
      <c r="B51" s="906"/>
      <c r="C51" s="318" t="s">
        <v>78</v>
      </c>
      <c r="D51" s="903" t="s">
        <v>79</v>
      </c>
      <c r="E51" s="903"/>
      <c r="F51" s="318" t="s">
        <v>78</v>
      </c>
      <c r="G51" s="903" t="s">
        <v>79</v>
      </c>
      <c r="H51" s="893"/>
    </row>
    <row r="52" spans="2:8" ht="30" customHeight="1" x14ac:dyDescent="0.2">
      <c r="B52" s="906"/>
      <c r="C52" s="904" t="s">
        <v>325</v>
      </c>
      <c r="D52" s="904"/>
      <c r="E52" s="16" t="s">
        <v>82</v>
      </c>
      <c r="F52" s="904" t="s">
        <v>325</v>
      </c>
      <c r="G52" s="904"/>
      <c r="H52" s="17" t="s">
        <v>82</v>
      </c>
    </row>
    <row r="53" spans="2:8" ht="15" customHeight="1" x14ac:dyDescent="0.2">
      <c r="B53" s="143" t="str">
        <f>Index!$B$4</f>
        <v>Thames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3">
        <f>$O$9</f>
        <v>0.32600000000000001</v>
      </c>
      <c r="D54" s="323">
        <f>$P$9</f>
        <v>26.823</v>
      </c>
      <c r="E54" s="127">
        <f>$Q$9</f>
        <v>10.53</v>
      </c>
      <c r="F54" s="323">
        <f>$R$9</f>
        <v>2.0419999999999998</v>
      </c>
      <c r="G54" s="323">
        <f>$S$9</f>
        <v>30.27</v>
      </c>
      <c r="H54" s="692">
        <f>$T$9</f>
        <v>10.39</v>
      </c>
    </row>
    <row r="55" spans="2:8" ht="15" customHeight="1" x14ac:dyDescent="0.2">
      <c r="B55" s="109" t="s">
        <v>215</v>
      </c>
      <c r="C55" s="323">
        <f>$O$10</f>
        <v>0.123</v>
      </c>
      <c r="D55" s="323">
        <f>$P$10</f>
        <v>3.343</v>
      </c>
      <c r="E55" s="127">
        <f>$Q$10</f>
        <v>9.98</v>
      </c>
      <c r="F55" s="323">
        <f>$R$10</f>
        <v>0.92600000000000005</v>
      </c>
      <c r="G55" s="323">
        <f>$S$10</f>
        <v>4.3520000000000003</v>
      </c>
      <c r="H55" s="692">
        <f>$T$10</f>
        <v>9.94</v>
      </c>
    </row>
    <row r="56" spans="2:8" ht="15" customHeight="1" x14ac:dyDescent="0.2">
      <c r="B56" s="109" t="s">
        <v>216</v>
      </c>
      <c r="C56" s="323">
        <f>$O$11</f>
        <v>0.14000000000000001</v>
      </c>
      <c r="D56" s="323">
        <f>$P$11</f>
        <v>2.8250000000000002</v>
      </c>
      <c r="E56" s="127">
        <f>$Q$11</f>
        <v>11.47</v>
      </c>
      <c r="F56" s="323">
        <f>$R$11</f>
        <v>1.1080000000000001</v>
      </c>
      <c r="G56" s="323">
        <f>$S$11</f>
        <v>3.577</v>
      </c>
      <c r="H56" s="692">
        <f>$T$11</f>
        <v>9.99</v>
      </c>
    </row>
    <row r="57" spans="2:8" ht="15" customHeight="1" x14ac:dyDescent="0.2">
      <c r="B57" s="109" t="s">
        <v>217</v>
      </c>
      <c r="C57" s="323">
        <f>$O$12</f>
        <v>0.441</v>
      </c>
      <c r="D57" s="323">
        <f>$P$12</f>
        <v>10.066000000000001</v>
      </c>
      <c r="E57" s="127">
        <f>$Q$12</f>
        <v>16.05</v>
      </c>
      <c r="F57" s="323">
        <f>$R$12</f>
        <v>3.7789999999999999</v>
      </c>
      <c r="G57" s="323">
        <f>$S$12</f>
        <v>9.3109999999999999</v>
      </c>
      <c r="H57" s="692">
        <f>$T$12</f>
        <v>10.98</v>
      </c>
    </row>
    <row r="58" spans="2:8" ht="15" customHeight="1" x14ac:dyDescent="0.2">
      <c r="B58" s="109" t="s">
        <v>218</v>
      </c>
      <c r="C58" s="323">
        <f>$O$13</f>
        <v>0.41599999999999998</v>
      </c>
      <c r="D58" s="323">
        <f>$P$13</f>
        <v>21.411999999999999</v>
      </c>
      <c r="E58" s="127">
        <f>$Q$13</f>
        <v>20.25</v>
      </c>
      <c r="F58" s="323">
        <f>$R$13</f>
        <v>4.4649999999999999</v>
      </c>
      <c r="G58" s="323">
        <f>$S$13</f>
        <v>15.039</v>
      </c>
      <c r="H58" s="692">
        <f>$T$13</f>
        <v>18.23</v>
      </c>
    </row>
    <row r="59" spans="2:8" ht="15" customHeight="1" x14ac:dyDescent="0.2">
      <c r="B59" s="109" t="s">
        <v>219</v>
      </c>
      <c r="C59" s="323">
        <f>$O$14</f>
        <v>0.14299999999999999</v>
      </c>
      <c r="D59" s="323">
        <f>$P$14</f>
        <v>14.337999999999999</v>
      </c>
      <c r="E59" s="127">
        <f>$Q$14</f>
        <v>18.8</v>
      </c>
      <c r="F59" s="323">
        <f>$R$14</f>
        <v>1.9319999999999999</v>
      </c>
      <c r="G59" s="323">
        <f>$S$14</f>
        <v>10.811999999999999</v>
      </c>
      <c r="H59" s="692">
        <f>$T$14</f>
        <v>21.37</v>
      </c>
    </row>
    <row r="60" spans="2:8" ht="15" customHeight="1" x14ac:dyDescent="0.2">
      <c r="B60" s="109" t="s">
        <v>220</v>
      </c>
      <c r="C60" s="323">
        <f>$O$15</f>
        <v>5.7000000000000002E-2</v>
      </c>
      <c r="D60" s="323">
        <f>$P$15</f>
        <v>7.4729999999999999</v>
      </c>
      <c r="E60" s="127">
        <f>$Q$15</f>
        <v>18.78</v>
      </c>
      <c r="F60" s="323">
        <f>$R$15</f>
        <v>0.86399999999999999</v>
      </c>
      <c r="G60" s="323">
        <f>$S$15</f>
        <v>6.2679999999999998</v>
      </c>
      <c r="H60" s="692">
        <f>$T$15</f>
        <v>22.97</v>
      </c>
    </row>
    <row r="61" spans="2:8" ht="15" customHeight="1" x14ac:dyDescent="0.2">
      <c r="B61" s="113" t="s">
        <v>221</v>
      </c>
      <c r="C61" s="324">
        <f>$O$16</f>
        <v>2.1000000000000001E-2</v>
      </c>
      <c r="D61" s="324">
        <f>$P$16</f>
        <v>13.198</v>
      </c>
      <c r="E61" s="128">
        <f>$Q$16</f>
        <v>25.98</v>
      </c>
      <c r="F61" s="324">
        <f>$R$16</f>
        <v>1.01</v>
      </c>
      <c r="G61" s="324">
        <f>$S$16</f>
        <v>10.939</v>
      </c>
      <c r="H61" s="693">
        <f>$T$16</f>
        <v>31</v>
      </c>
    </row>
    <row r="62" spans="2:8" ht="15" customHeight="1" x14ac:dyDescent="0.2">
      <c r="B62" s="118" t="s">
        <v>80</v>
      </c>
      <c r="C62" s="125">
        <f>$O$17</f>
        <v>1.6679999999999999</v>
      </c>
      <c r="D62" s="125">
        <f>$P$17</f>
        <v>99.477999999999994</v>
      </c>
      <c r="E62" s="126">
        <f>$Q$17</f>
        <v>12.59</v>
      </c>
      <c r="F62" s="125">
        <f>$R$17</f>
        <v>16.125</v>
      </c>
      <c r="G62" s="125">
        <f>$S$17</f>
        <v>90.569000000000003</v>
      </c>
      <c r="H62" s="694">
        <f>$T$17</f>
        <v>12.39</v>
      </c>
    </row>
    <row r="65" spans="2:8" ht="15" customHeight="1" x14ac:dyDescent="0.2">
      <c r="B65" s="905" t="s">
        <v>357</v>
      </c>
      <c r="C65" s="907" t="s">
        <v>332</v>
      </c>
      <c r="D65" s="907"/>
      <c r="E65" s="907"/>
      <c r="F65" s="907" t="s">
        <v>333</v>
      </c>
      <c r="G65" s="907"/>
      <c r="H65" s="899"/>
    </row>
    <row r="66" spans="2:8" ht="15" customHeight="1" x14ac:dyDescent="0.2">
      <c r="B66" s="906"/>
      <c r="C66" s="318" t="s">
        <v>78</v>
      </c>
      <c r="D66" s="903" t="s">
        <v>79</v>
      </c>
      <c r="E66" s="903"/>
      <c r="F66" s="318" t="s">
        <v>78</v>
      </c>
      <c r="G66" s="903" t="s">
        <v>79</v>
      </c>
      <c r="H66" s="893"/>
    </row>
    <row r="67" spans="2:8" ht="30" customHeight="1" x14ac:dyDescent="0.2">
      <c r="B67" s="906"/>
      <c r="C67" s="904" t="s">
        <v>325</v>
      </c>
      <c r="D67" s="904"/>
      <c r="E67" s="16" t="s">
        <v>82</v>
      </c>
      <c r="F67" s="904" t="s">
        <v>325</v>
      </c>
      <c r="G67" s="904"/>
      <c r="H67" s="17" t="s">
        <v>82</v>
      </c>
    </row>
    <row r="68" spans="2:8" ht="15" customHeight="1" x14ac:dyDescent="0.2">
      <c r="B68" s="143" t="str">
        <f>Index!$B$4</f>
        <v>Thames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3">
        <f>$U$9</f>
        <v>1.7589999999999999</v>
      </c>
      <c r="D69" s="323">
        <f>$V$9</f>
        <v>31.254000000000001</v>
      </c>
      <c r="E69" s="127">
        <f>$W$9</f>
        <v>9.07</v>
      </c>
      <c r="F69" s="323">
        <f>$X$9</f>
        <v>0.745</v>
      </c>
      <c r="G69" s="323">
        <f>$Y$9</f>
        <v>27.053000000000001</v>
      </c>
      <c r="H69" s="692">
        <f>$Z$9</f>
        <v>9.43</v>
      </c>
    </row>
    <row r="70" spans="2:8" ht="15" customHeight="1" x14ac:dyDescent="0.2">
      <c r="B70" s="109" t="s">
        <v>215</v>
      </c>
      <c r="C70" s="323">
        <f>$U$10</f>
        <v>0.59099999999999997</v>
      </c>
      <c r="D70" s="323">
        <f>$V$10</f>
        <v>6.71</v>
      </c>
      <c r="E70" s="127">
        <f>$W$10</f>
        <v>9.41</v>
      </c>
      <c r="F70" s="323">
        <f>$X$10</f>
        <v>8.8999999999999996E-2</v>
      </c>
      <c r="G70" s="323">
        <f>$Y$10</f>
        <v>6.0259999999999998</v>
      </c>
      <c r="H70" s="692">
        <f>$Z$10</f>
        <v>9.91</v>
      </c>
    </row>
    <row r="71" spans="2:8" ht="15" customHeight="1" x14ac:dyDescent="0.2">
      <c r="B71" s="109" t="s">
        <v>216</v>
      </c>
      <c r="C71" s="323">
        <f>$U$11</f>
        <v>0.497</v>
      </c>
      <c r="D71" s="323">
        <f>$V$11</f>
        <v>7.07</v>
      </c>
      <c r="E71" s="127">
        <f>$W$11</f>
        <v>10.34</v>
      </c>
      <c r="F71" s="323">
        <f>$X$11</f>
        <v>9.0999999999999998E-2</v>
      </c>
      <c r="G71" s="323">
        <f>$Y$11</f>
        <v>6.1219999999999999</v>
      </c>
      <c r="H71" s="692">
        <f>$Z$11</f>
        <v>10.55</v>
      </c>
    </row>
    <row r="72" spans="2:8" ht="15" customHeight="1" x14ac:dyDescent="0.2">
      <c r="B72" s="109" t="s">
        <v>217</v>
      </c>
      <c r="C72" s="323">
        <f>$U$12</f>
        <v>0.96299999999999997</v>
      </c>
      <c r="D72" s="323">
        <f>$V$12</f>
        <v>22.428000000000001</v>
      </c>
      <c r="E72" s="127">
        <f>$W$12</f>
        <v>13.67</v>
      </c>
      <c r="F72" s="323">
        <f>$X$12</f>
        <v>0.28399999999999997</v>
      </c>
      <c r="G72" s="323">
        <f>$Y$12</f>
        <v>19.010000000000002</v>
      </c>
      <c r="H72" s="692">
        <f>$Z$12</f>
        <v>11.4</v>
      </c>
    </row>
    <row r="73" spans="2:8" ht="15" customHeight="1" x14ac:dyDescent="0.2">
      <c r="B73" s="109" t="s">
        <v>218</v>
      </c>
      <c r="C73" s="323">
        <f>$U$13</f>
        <v>1.079</v>
      </c>
      <c r="D73" s="323">
        <f>$V$13</f>
        <v>26.908999999999999</v>
      </c>
      <c r="E73" s="127">
        <f>$W$13</f>
        <v>23.98</v>
      </c>
      <c r="F73" s="323">
        <f>$X$13</f>
        <v>0.28799999999999998</v>
      </c>
      <c r="G73" s="323">
        <f>$Y$13</f>
        <v>31.536999999999999</v>
      </c>
      <c r="H73" s="692">
        <f>$Z$13</f>
        <v>20.53</v>
      </c>
    </row>
    <row r="74" spans="2:8" ht="15" customHeight="1" x14ac:dyDescent="0.2">
      <c r="B74" s="109" t="s">
        <v>219</v>
      </c>
      <c r="C74" s="323">
        <f>$U$14</f>
        <v>0.54900000000000004</v>
      </c>
      <c r="D74" s="323">
        <f>$V$14</f>
        <v>16.858000000000001</v>
      </c>
      <c r="E74" s="127">
        <f>$W$14</f>
        <v>32.86</v>
      </c>
      <c r="F74" s="323">
        <f>$X$14</f>
        <v>8.5999999999999993E-2</v>
      </c>
      <c r="G74" s="323">
        <f>$Y$14</f>
        <v>26.57</v>
      </c>
      <c r="H74" s="692">
        <f>$Z$14</f>
        <v>26.15</v>
      </c>
    </row>
    <row r="75" spans="2:8" ht="15" customHeight="1" x14ac:dyDescent="0.2">
      <c r="B75" s="109" t="s">
        <v>220</v>
      </c>
      <c r="C75" s="323">
        <f>$U$15</f>
        <v>0.30499999999999999</v>
      </c>
      <c r="D75" s="323">
        <f>$V$15</f>
        <v>9.9789999999999992</v>
      </c>
      <c r="E75" s="127">
        <f>$W$15</f>
        <v>34.869999999999997</v>
      </c>
      <c r="F75" s="323">
        <f>$X$15</f>
        <v>0.03</v>
      </c>
      <c r="G75" s="323">
        <f>$Y$15</f>
        <v>16.466999999999999</v>
      </c>
      <c r="H75" s="692">
        <f>$Z$15</f>
        <v>27.22</v>
      </c>
    </row>
    <row r="76" spans="2:8" ht="15" customHeight="1" x14ac:dyDescent="0.2">
      <c r="B76" s="113" t="s">
        <v>221</v>
      </c>
      <c r="C76" s="324">
        <f>$U$16</f>
        <v>0.45800000000000002</v>
      </c>
      <c r="D76" s="324">
        <f>$V$16</f>
        <v>14.968999999999999</v>
      </c>
      <c r="E76" s="128">
        <f>$W$16</f>
        <v>28.03</v>
      </c>
      <c r="F76" s="324">
        <f>$X$16</f>
        <v>6.0000000000000001E-3</v>
      </c>
      <c r="G76" s="324">
        <f>$Y$16</f>
        <v>41.392000000000003</v>
      </c>
      <c r="H76" s="693">
        <f>$Z$16</f>
        <v>36.11</v>
      </c>
    </row>
    <row r="77" spans="2:8" ht="15" customHeight="1" x14ac:dyDescent="0.2">
      <c r="B77" s="118" t="s">
        <v>80</v>
      </c>
      <c r="C77" s="125">
        <f>$U$17</f>
        <v>6.2009999999999996</v>
      </c>
      <c r="D77" s="125">
        <f>$V$17</f>
        <v>136.179</v>
      </c>
      <c r="E77" s="126">
        <f>$W$17</f>
        <v>16.23</v>
      </c>
      <c r="F77" s="125">
        <f>$X$17</f>
        <v>1.621</v>
      </c>
      <c r="G77" s="125">
        <f>$Y$17</f>
        <v>174.178</v>
      </c>
      <c r="H77" s="694">
        <f>$Z$17</f>
        <v>19.13</v>
      </c>
    </row>
    <row r="80" spans="2:8" ht="15" customHeight="1" x14ac:dyDescent="0.2">
      <c r="B80" s="905" t="s">
        <v>357</v>
      </c>
      <c r="C80" s="907" t="s">
        <v>231</v>
      </c>
      <c r="D80" s="907"/>
      <c r="E80" s="907"/>
      <c r="F80" s="907" t="s">
        <v>232</v>
      </c>
      <c r="G80" s="907"/>
      <c r="H80" s="899"/>
    </row>
    <row r="81" spans="2:8" ht="15" customHeight="1" x14ac:dyDescent="0.2">
      <c r="B81" s="906"/>
      <c r="C81" s="318" t="s">
        <v>78</v>
      </c>
      <c r="D81" s="903" t="s">
        <v>79</v>
      </c>
      <c r="E81" s="903"/>
      <c r="F81" s="318" t="s">
        <v>78</v>
      </c>
      <c r="G81" s="903" t="s">
        <v>79</v>
      </c>
      <c r="H81" s="893"/>
    </row>
    <row r="82" spans="2:8" ht="30" customHeight="1" x14ac:dyDescent="0.2">
      <c r="B82" s="906"/>
      <c r="C82" s="904" t="s">
        <v>325</v>
      </c>
      <c r="D82" s="904"/>
      <c r="E82" s="16" t="s">
        <v>82</v>
      </c>
      <c r="F82" s="904" t="s">
        <v>325</v>
      </c>
      <c r="G82" s="904"/>
      <c r="H82" s="17" t="s">
        <v>82</v>
      </c>
    </row>
    <row r="83" spans="2:8" ht="15" customHeight="1" x14ac:dyDescent="0.2">
      <c r="B83" s="143" t="str">
        <f>Index!$B$4</f>
        <v>Thames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3">
        <f>$AA$9</f>
        <v>2.1859999999999999</v>
      </c>
      <c r="D84" s="323">
        <f>$AB$9</f>
        <v>24.960999999999999</v>
      </c>
      <c r="E84" s="127">
        <f>$AC$9</f>
        <v>9.7799999999999994</v>
      </c>
      <c r="F84" s="323">
        <f>$AD$9</f>
        <v>1.3879999999999999</v>
      </c>
      <c r="G84" s="323">
        <f>$AE$9</f>
        <v>22.605</v>
      </c>
      <c r="H84" s="692">
        <f>$AF$9</f>
        <v>10.039999999999999</v>
      </c>
    </row>
    <row r="85" spans="2:8" ht="15" customHeight="1" x14ac:dyDescent="0.2">
      <c r="B85" s="109" t="s">
        <v>215</v>
      </c>
      <c r="C85" s="323">
        <f>$AA$10</f>
        <v>0.621</v>
      </c>
      <c r="D85" s="323">
        <f>$AB$10</f>
        <v>6.46</v>
      </c>
      <c r="E85" s="127">
        <f>$AC$10</f>
        <v>10.57</v>
      </c>
      <c r="F85" s="323">
        <f>$AD$10</f>
        <v>0.14099999999999999</v>
      </c>
      <c r="G85" s="323">
        <f>$AE$10</f>
        <v>5.2320000000000002</v>
      </c>
      <c r="H85" s="692">
        <f>$AF$10</f>
        <v>10.25</v>
      </c>
    </row>
    <row r="86" spans="2:8" ht="15" customHeight="1" x14ac:dyDescent="0.2">
      <c r="B86" s="109" t="s">
        <v>216</v>
      </c>
      <c r="C86" s="323">
        <f>$AA$11</f>
        <v>0.48899999999999999</v>
      </c>
      <c r="D86" s="323">
        <f>$AB$11</f>
        <v>7.0670000000000002</v>
      </c>
      <c r="E86" s="127">
        <f>$AC$11</f>
        <v>11.88</v>
      </c>
      <c r="F86" s="323">
        <f>$AD$11</f>
        <v>0.13200000000000001</v>
      </c>
      <c r="G86" s="323">
        <f>$AE$11</f>
        <v>5.4889999999999999</v>
      </c>
      <c r="H86" s="692">
        <f>$AF$11</f>
        <v>11.77</v>
      </c>
    </row>
    <row r="87" spans="2:8" ht="15" customHeight="1" x14ac:dyDescent="0.2">
      <c r="B87" s="109" t="s">
        <v>217</v>
      </c>
      <c r="C87" s="323">
        <f>$AA$12</f>
        <v>0.81799999999999995</v>
      </c>
      <c r="D87" s="323">
        <f>$AB$12</f>
        <v>24.402000000000001</v>
      </c>
      <c r="E87" s="127">
        <f>$AC$12</f>
        <v>12.94</v>
      </c>
      <c r="F87" s="323">
        <f>$AD$12</f>
        <v>0.33500000000000002</v>
      </c>
      <c r="G87" s="323">
        <f>$AE$12</f>
        <v>18.739999999999998</v>
      </c>
      <c r="H87" s="692">
        <f>$AF$12</f>
        <v>14.66</v>
      </c>
    </row>
    <row r="88" spans="2:8" ht="15" customHeight="1" x14ac:dyDescent="0.2">
      <c r="B88" s="109" t="s">
        <v>218</v>
      </c>
      <c r="C88" s="323">
        <f>$AA$13</f>
        <v>0.68300000000000005</v>
      </c>
      <c r="D88" s="323">
        <f>$AB$13</f>
        <v>31.347000000000001</v>
      </c>
      <c r="E88" s="127">
        <f>$AC$13</f>
        <v>17.5</v>
      </c>
      <c r="F88" s="323">
        <f>$AD$13</f>
        <v>0.40899999999999997</v>
      </c>
      <c r="G88" s="323">
        <f>$AE$13</f>
        <v>34.22</v>
      </c>
      <c r="H88" s="692">
        <f>$AF$13</f>
        <v>19.350000000000001</v>
      </c>
    </row>
    <row r="89" spans="2:8" ht="15" customHeight="1" x14ac:dyDescent="0.2">
      <c r="B89" s="109" t="s">
        <v>219</v>
      </c>
      <c r="C89" s="323">
        <f>$AA$14</f>
        <v>0.23899999999999999</v>
      </c>
      <c r="D89" s="323">
        <f>$AB$14</f>
        <v>19.209</v>
      </c>
      <c r="E89" s="127">
        <f>$AC$14</f>
        <v>22.58</v>
      </c>
      <c r="F89" s="323">
        <f>$AD$14</f>
        <v>0.18099999999999999</v>
      </c>
      <c r="G89" s="323">
        <f>$AE$14</f>
        <v>24.376999999999999</v>
      </c>
      <c r="H89" s="692">
        <f>$AF$14</f>
        <v>21.21</v>
      </c>
    </row>
    <row r="90" spans="2:8" ht="15" customHeight="1" x14ac:dyDescent="0.2">
      <c r="B90" s="109" t="s">
        <v>220</v>
      </c>
      <c r="C90" s="323">
        <f>$AA$15</f>
        <v>8.2000000000000003E-2</v>
      </c>
      <c r="D90" s="323">
        <f>$AB$15</f>
        <v>10.461</v>
      </c>
      <c r="E90" s="127">
        <f>$AC$15</f>
        <v>26.81</v>
      </c>
      <c r="F90" s="323">
        <f>$AD$15</f>
        <v>6.3E-2</v>
      </c>
      <c r="G90" s="323">
        <f>$AE$15</f>
        <v>13.189</v>
      </c>
      <c r="H90" s="692">
        <f>$AF$15</f>
        <v>23.64</v>
      </c>
    </row>
    <row r="91" spans="2:8" ht="15" customHeight="1" x14ac:dyDescent="0.2">
      <c r="B91" s="113" t="s">
        <v>221</v>
      </c>
      <c r="C91" s="324">
        <f>$AA$16</f>
        <v>0.01</v>
      </c>
      <c r="D91" s="324">
        <f>$AB$16</f>
        <v>19.521000000000001</v>
      </c>
      <c r="E91" s="128">
        <f>$AC$16</f>
        <v>28.26</v>
      </c>
      <c r="F91" s="324">
        <f>$AD$16</f>
        <v>2.3E-2</v>
      </c>
      <c r="G91" s="324">
        <f>$AE$16</f>
        <v>31.390999999999998</v>
      </c>
      <c r="H91" s="693">
        <f>$AF$16</f>
        <v>30.64</v>
      </c>
    </row>
    <row r="92" spans="2:8" ht="15" customHeight="1" x14ac:dyDescent="0.2">
      <c r="B92" s="118" t="s">
        <v>80</v>
      </c>
      <c r="C92" s="125">
        <f>$AA$17</f>
        <v>5.1280000000000001</v>
      </c>
      <c r="D92" s="125">
        <f>$AB$17</f>
        <v>143.429</v>
      </c>
      <c r="E92" s="126">
        <f>$AC$17</f>
        <v>14.01</v>
      </c>
      <c r="F92" s="125">
        <f>$AD$17</f>
        <v>2.6720000000000002</v>
      </c>
      <c r="G92" s="125">
        <f>$AE$17</f>
        <v>155.244</v>
      </c>
      <c r="H92" s="694">
        <f>$AF$17</f>
        <v>16.16</v>
      </c>
    </row>
    <row r="95" spans="2:8" ht="15" customHeight="1" x14ac:dyDescent="0.2">
      <c r="B95" s="905" t="s">
        <v>357</v>
      </c>
      <c r="C95" s="907" t="s">
        <v>233</v>
      </c>
      <c r="D95" s="907"/>
      <c r="E95" s="899"/>
    </row>
    <row r="96" spans="2:8" ht="15" customHeight="1" x14ac:dyDescent="0.2">
      <c r="B96" s="906"/>
      <c r="C96" s="318" t="s">
        <v>78</v>
      </c>
      <c r="D96" s="903" t="s">
        <v>79</v>
      </c>
      <c r="E96" s="893"/>
    </row>
    <row r="97" spans="2:5" ht="30" customHeight="1" x14ac:dyDescent="0.2">
      <c r="B97" s="906"/>
      <c r="C97" s="904" t="s">
        <v>325</v>
      </c>
      <c r="D97" s="904"/>
      <c r="E97" s="17" t="s">
        <v>82</v>
      </c>
    </row>
    <row r="98" spans="2:5" ht="15" customHeight="1" x14ac:dyDescent="0.2">
      <c r="B98" s="143" t="str">
        <f>Index!$B$4</f>
        <v>Thames</v>
      </c>
      <c r="C98" s="124"/>
      <c r="D98" s="122"/>
      <c r="E98" s="123"/>
    </row>
    <row r="99" spans="2:5" ht="15" customHeight="1" x14ac:dyDescent="0.2">
      <c r="B99" s="109" t="s">
        <v>214</v>
      </c>
      <c r="C99" s="323">
        <f>$AG$9</f>
        <v>1.68</v>
      </c>
      <c r="D99" s="323">
        <f>$AH$9</f>
        <v>23.995999999999999</v>
      </c>
      <c r="E99" s="692">
        <f>$AI$9</f>
        <v>10.68</v>
      </c>
    </row>
    <row r="100" spans="2:5" ht="15" customHeight="1" x14ac:dyDescent="0.2">
      <c r="B100" s="109" t="s">
        <v>215</v>
      </c>
      <c r="C100" s="323">
        <f>$AG$10</f>
        <v>0.27500000000000002</v>
      </c>
      <c r="D100" s="323">
        <f>$AH$10</f>
        <v>6.3860000000000001</v>
      </c>
      <c r="E100" s="692">
        <f>$AI$10</f>
        <v>16.55</v>
      </c>
    </row>
    <row r="101" spans="2:5" ht="15" customHeight="1" x14ac:dyDescent="0.2">
      <c r="B101" s="109" t="s">
        <v>216</v>
      </c>
      <c r="C101" s="323">
        <f>$AG$11</f>
        <v>0.29199999999999998</v>
      </c>
      <c r="D101" s="323">
        <f>$AH$11</f>
        <v>7.367</v>
      </c>
      <c r="E101" s="692">
        <f>$AI$11</f>
        <v>17.420000000000002</v>
      </c>
    </row>
    <row r="102" spans="2:5" ht="15" customHeight="1" x14ac:dyDescent="0.2">
      <c r="B102" s="109" t="s">
        <v>217</v>
      </c>
      <c r="C102" s="323">
        <f>$AG$12</f>
        <v>1.0089999999999999</v>
      </c>
      <c r="D102" s="323">
        <f>$AH$12</f>
        <v>22.332999999999998</v>
      </c>
      <c r="E102" s="692">
        <f>$AI$12</f>
        <v>15.51</v>
      </c>
    </row>
    <row r="103" spans="2:5" ht="15" customHeight="1" x14ac:dyDescent="0.2">
      <c r="B103" s="109" t="s">
        <v>218</v>
      </c>
      <c r="C103" s="323">
        <f>$AG$13</f>
        <v>1.9239999999999999</v>
      </c>
      <c r="D103" s="323">
        <f>$AH$13</f>
        <v>26.003</v>
      </c>
      <c r="E103" s="692">
        <f>$AI$13</f>
        <v>15.06</v>
      </c>
    </row>
    <row r="104" spans="2:5" ht="15" customHeight="1" x14ac:dyDescent="0.2">
      <c r="B104" s="109" t="s">
        <v>219</v>
      </c>
      <c r="C104" s="323">
        <f>$AG$14</f>
        <v>0.89100000000000001</v>
      </c>
      <c r="D104" s="323">
        <f>$AH$14</f>
        <v>17.216000000000001</v>
      </c>
      <c r="E104" s="692">
        <f>$AI$14</f>
        <v>25.72</v>
      </c>
    </row>
    <row r="105" spans="2:5" ht="15" customHeight="1" x14ac:dyDescent="0.2">
      <c r="B105" s="109" t="s">
        <v>220</v>
      </c>
      <c r="C105" s="323">
        <f>$AG$15</f>
        <v>0.27500000000000002</v>
      </c>
      <c r="D105" s="323">
        <f>$AH$15</f>
        <v>9.0129999999999999</v>
      </c>
      <c r="E105" s="692">
        <f>$AI$15</f>
        <v>28.22</v>
      </c>
    </row>
    <row r="106" spans="2:5" ht="15" customHeight="1" x14ac:dyDescent="0.2">
      <c r="B106" s="113" t="s">
        <v>221</v>
      </c>
      <c r="C106" s="324">
        <f>$AG$16</f>
        <v>1.4999999999999999E-2</v>
      </c>
      <c r="D106" s="324">
        <f>$AH$16</f>
        <v>28.120999999999999</v>
      </c>
      <c r="E106" s="693">
        <f>$AI$16</f>
        <v>54.4</v>
      </c>
    </row>
    <row r="107" spans="2:5" ht="15" customHeight="1" x14ac:dyDescent="0.2">
      <c r="B107" s="118" t="s">
        <v>80</v>
      </c>
      <c r="C107" s="125">
        <f>$AG$17</f>
        <v>6.3620000000000001</v>
      </c>
      <c r="D107" s="125">
        <f>$AH$17</f>
        <v>140.435</v>
      </c>
      <c r="E107" s="694">
        <f>$AI$17</f>
        <v>19.27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763</v>
      </c>
    </row>
    <row r="5" spans="2:6" ht="15" customHeight="1" x14ac:dyDescent="0.2">
      <c r="B5" s="854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908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Thames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230.60599999999999</v>
      </c>
      <c r="D8" s="138">
        <f>'Section 11 chart data'!J20</f>
        <v>16708.457999999999</v>
      </c>
      <c r="E8" s="691">
        <f>'Section 11 chart data'!K20</f>
        <v>3.79</v>
      </c>
      <c r="F8" s="139">
        <f>SUM(C8,D8)</f>
        <v>16939.063999999998</v>
      </c>
    </row>
    <row r="9" spans="2:6" ht="15" customHeight="1" x14ac:dyDescent="0.2">
      <c r="B9" s="141" t="s">
        <v>222</v>
      </c>
      <c r="C9" s="137">
        <f>'Section 11 chart data'!D21</f>
        <v>251.297</v>
      </c>
      <c r="D9" s="138">
        <f>'Section 11 chart data'!J21</f>
        <v>17371.004000000001</v>
      </c>
      <c r="E9" s="691">
        <f>'Section 11 chart data'!K21</f>
        <v>3.66</v>
      </c>
      <c r="F9" s="139">
        <f t="shared" ref="F9:F18" si="0">SUM(C9,D9)</f>
        <v>17622.300999999999</v>
      </c>
    </row>
    <row r="10" spans="2:6" ht="15" customHeight="1" x14ac:dyDescent="0.2">
      <c r="B10" s="141" t="s">
        <v>225</v>
      </c>
      <c r="C10" s="137">
        <f>'Section 11 chart data'!D22</f>
        <v>273.12700000000001</v>
      </c>
      <c r="D10" s="138">
        <f>'Section 11 chart data'!J22</f>
        <v>18516.621999999999</v>
      </c>
      <c r="E10" s="691">
        <f>'Section 11 chart data'!K22</f>
        <v>3.55</v>
      </c>
      <c r="F10" s="139">
        <f t="shared" si="0"/>
        <v>18789.749</v>
      </c>
    </row>
    <row r="11" spans="2:6" ht="15" customHeight="1" x14ac:dyDescent="0.2">
      <c r="B11" s="141" t="s">
        <v>226</v>
      </c>
      <c r="C11" s="137">
        <f>'Section 11 chart data'!D23</f>
        <v>294.51400000000001</v>
      </c>
      <c r="D11" s="138">
        <f>'Section 11 chart data'!J23</f>
        <v>19956.578000000001</v>
      </c>
      <c r="E11" s="691">
        <f>'Section 11 chart data'!K23</f>
        <v>3.39</v>
      </c>
      <c r="F11" s="139">
        <f t="shared" si="0"/>
        <v>20251.092000000001</v>
      </c>
    </row>
    <row r="12" spans="2:6" ht="15" customHeight="1" x14ac:dyDescent="0.2">
      <c r="B12" s="141" t="s">
        <v>227</v>
      </c>
      <c r="C12" s="137">
        <f>'Section 11 chart data'!D24</f>
        <v>312.30700000000002</v>
      </c>
      <c r="D12" s="138">
        <f>'Section 11 chart data'!J24</f>
        <v>21348.038</v>
      </c>
      <c r="E12" s="691">
        <f>'Section 11 chart data'!K24</f>
        <v>3.35</v>
      </c>
      <c r="F12" s="139">
        <f t="shared" si="0"/>
        <v>21660.345000000001</v>
      </c>
    </row>
    <row r="13" spans="2:6" ht="15" customHeight="1" x14ac:dyDescent="0.2">
      <c r="B13" s="141" t="s">
        <v>228</v>
      </c>
      <c r="C13" s="137">
        <f>'Section 11 chart data'!D25</f>
        <v>315.11</v>
      </c>
      <c r="D13" s="138">
        <f>'Section 11 chart data'!J25</f>
        <v>22871.025000000001</v>
      </c>
      <c r="E13" s="691">
        <f>'Section 11 chart data'!K25</f>
        <v>3.25</v>
      </c>
      <c r="F13" s="139">
        <f t="shared" si="0"/>
        <v>23186.135000000002</v>
      </c>
    </row>
    <row r="14" spans="2:6" ht="15" customHeight="1" x14ac:dyDescent="0.2">
      <c r="B14" s="141" t="s">
        <v>332</v>
      </c>
      <c r="C14" s="137">
        <f>'Section 11 chart data'!D26</f>
        <v>261.09899999999999</v>
      </c>
      <c r="D14" s="138">
        <f>'Section 11 chart data'!J26</f>
        <v>24143.491000000002</v>
      </c>
      <c r="E14" s="691">
        <f>'Section 11 chart data'!K26</f>
        <v>3.16</v>
      </c>
      <c r="F14" s="139">
        <f t="shared" si="0"/>
        <v>24404.59</v>
      </c>
    </row>
    <row r="15" spans="2:6" ht="15" customHeight="1" x14ac:dyDescent="0.2">
      <c r="B15" s="141" t="s">
        <v>333</v>
      </c>
      <c r="C15" s="137">
        <f>'Section 11 chart data'!D27</f>
        <v>262.12799999999999</v>
      </c>
      <c r="D15" s="138">
        <f>'Section 11 chart data'!J27</f>
        <v>25148.959999999999</v>
      </c>
      <c r="E15" s="691">
        <f>'Section 11 chart data'!K27</f>
        <v>3.1</v>
      </c>
      <c r="F15" s="139">
        <f t="shared" si="0"/>
        <v>25411.088</v>
      </c>
    </row>
    <row r="16" spans="2:6" ht="15" customHeight="1" x14ac:dyDescent="0.2">
      <c r="B16" s="141" t="s">
        <v>231</v>
      </c>
      <c r="C16" s="137">
        <f>'Section 11 chart data'!D28</f>
        <v>268.51299999999998</v>
      </c>
      <c r="D16" s="138">
        <f>'Section 11 chart data'!J28</f>
        <v>26050.309000000001</v>
      </c>
      <c r="E16" s="691">
        <f>'Section 11 chart data'!K28</f>
        <v>3.07</v>
      </c>
      <c r="F16" s="139">
        <f t="shared" si="0"/>
        <v>26318.822</v>
      </c>
    </row>
    <row r="17" spans="2:6" ht="15" customHeight="1" x14ac:dyDescent="0.2">
      <c r="B17" s="141" t="s">
        <v>232</v>
      </c>
      <c r="C17" s="137">
        <f>'Section 11 chart data'!D29</f>
        <v>274.779</v>
      </c>
      <c r="D17" s="138">
        <f>'Section 11 chart data'!J29</f>
        <v>26796.014999999999</v>
      </c>
      <c r="E17" s="691">
        <f>'Section 11 chart data'!K29</f>
        <v>3.09</v>
      </c>
      <c r="F17" s="139">
        <f t="shared" si="0"/>
        <v>27070.793999999998</v>
      </c>
    </row>
    <row r="18" spans="2:6" ht="15" customHeight="1" x14ac:dyDescent="0.2">
      <c r="B18" s="142" t="s">
        <v>233</v>
      </c>
      <c r="C18" s="137">
        <f>'Section 11 chart data'!D30</f>
        <v>276.262</v>
      </c>
      <c r="D18" s="138">
        <f>'Section 11 chart data'!J30</f>
        <v>27485.172999999999</v>
      </c>
      <c r="E18" s="691">
        <f>'Section 11 chart data'!K30</f>
        <v>3.11</v>
      </c>
      <c r="F18" s="140">
        <f t="shared" si="0"/>
        <v>27761.434999999998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494</v>
      </c>
    </row>
    <row r="5" spans="2:35" ht="15" customHeight="1" x14ac:dyDescent="0.2">
      <c r="B5" s="897" t="s">
        <v>77</v>
      </c>
      <c r="C5" s="907" t="s">
        <v>331</v>
      </c>
      <c r="D5" s="907"/>
      <c r="E5" s="907"/>
      <c r="F5" s="907" t="s">
        <v>222</v>
      </c>
      <c r="G5" s="907"/>
      <c r="H5" s="907"/>
      <c r="I5" s="907" t="s">
        <v>225</v>
      </c>
      <c r="J5" s="907"/>
      <c r="K5" s="907"/>
      <c r="L5" s="907" t="s">
        <v>226</v>
      </c>
      <c r="M5" s="907"/>
      <c r="N5" s="907"/>
      <c r="O5" s="907" t="s">
        <v>227</v>
      </c>
      <c r="P5" s="907"/>
      <c r="Q5" s="907"/>
      <c r="R5" s="907" t="s">
        <v>228</v>
      </c>
      <c r="S5" s="907"/>
      <c r="T5" s="907"/>
      <c r="U5" s="907" t="s">
        <v>332</v>
      </c>
      <c r="V5" s="907"/>
      <c r="W5" s="907"/>
      <c r="X5" s="907" t="s">
        <v>333</v>
      </c>
      <c r="Y5" s="907"/>
      <c r="Z5" s="907"/>
      <c r="AA5" s="907" t="s">
        <v>231</v>
      </c>
      <c r="AB5" s="907"/>
      <c r="AC5" s="907"/>
      <c r="AD5" s="907" t="s">
        <v>232</v>
      </c>
      <c r="AE5" s="907"/>
      <c r="AF5" s="907"/>
      <c r="AG5" s="907" t="s">
        <v>233</v>
      </c>
      <c r="AH5" s="907"/>
      <c r="AI5" s="899"/>
    </row>
    <row r="6" spans="2:35" ht="15" customHeight="1" x14ac:dyDescent="0.2">
      <c r="B6" s="910"/>
      <c r="C6" s="103" t="s">
        <v>78</v>
      </c>
      <c r="D6" s="903" t="s">
        <v>79</v>
      </c>
      <c r="E6" s="903"/>
      <c r="F6" s="103" t="s">
        <v>78</v>
      </c>
      <c r="G6" s="903" t="s">
        <v>79</v>
      </c>
      <c r="H6" s="903"/>
      <c r="I6" s="103" t="s">
        <v>78</v>
      </c>
      <c r="J6" s="903" t="s">
        <v>79</v>
      </c>
      <c r="K6" s="903"/>
      <c r="L6" s="103" t="s">
        <v>78</v>
      </c>
      <c r="M6" s="903" t="s">
        <v>79</v>
      </c>
      <c r="N6" s="903"/>
      <c r="O6" s="103" t="s">
        <v>78</v>
      </c>
      <c r="P6" s="903" t="s">
        <v>79</v>
      </c>
      <c r="Q6" s="903"/>
      <c r="R6" s="103" t="s">
        <v>78</v>
      </c>
      <c r="S6" s="903" t="s">
        <v>79</v>
      </c>
      <c r="T6" s="903"/>
      <c r="U6" s="103" t="s">
        <v>78</v>
      </c>
      <c r="V6" s="903" t="s">
        <v>79</v>
      </c>
      <c r="W6" s="903"/>
      <c r="X6" s="103" t="s">
        <v>78</v>
      </c>
      <c r="Y6" s="903" t="s">
        <v>79</v>
      </c>
      <c r="Z6" s="903"/>
      <c r="AA6" s="103" t="s">
        <v>78</v>
      </c>
      <c r="AB6" s="903" t="s">
        <v>79</v>
      </c>
      <c r="AC6" s="903"/>
      <c r="AD6" s="103" t="s">
        <v>78</v>
      </c>
      <c r="AE6" s="903" t="s">
        <v>79</v>
      </c>
      <c r="AF6" s="903"/>
      <c r="AG6" s="103" t="s">
        <v>78</v>
      </c>
      <c r="AH6" s="903" t="s">
        <v>79</v>
      </c>
      <c r="AI6" s="893"/>
    </row>
    <row r="7" spans="2:35" ht="30" customHeight="1" x14ac:dyDescent="0.2">
      <c r="B7" s="911"/>
      <c r="C7" s="904" t="s">
        <v>325</v>
      </c>
      <c r="D7" s="904"/>
      <c r="E7" s="16" t="s">
        <v>82</v>
      </c>
      <c r="F7" s="904" t="s">
        <v>325</v>
      </c>
      <c r="G7" s="904"/>
      <c r="H7" s="16" t="s">
        <v>82</v>
      </c>
      <c r="I7" s="904" t="s">
        <v>325</v>
      </c>
      <c r="J7" s="904"/>
      <c r="K7" s="16" t="s">
        <v>82</v>
      </c>
      <c r="L7" s="904" t="s">
        <v>325</v>
      </c>
      <c r="M7" s="904"/>
      <c r="N7" s="16" t="s">
        <v>82</v>
      </c>
      <c r="O7" s="904" t="s">
        <v>325</v>
      </c>
      <c r="P7" s="904"/>
      <c r="Q7" s="16" t="s">
        <v>82</v>
      </c>
      <c r="R7" s="904" t="s">
        <v>325</v>
      </c>
      <c r="S7" s="904"/>
      <c r="T7" s="16" t="s">
        <v>82</v>
      </c>
      <c r="U7" s="904" t="s">
        <v>325</v>
      </c>
      <c r="V7" s="904"/>
      <c r="W7" s="16" t="s">
        <v>82</v>
      </c>
      <c r="X7" s="904" t="s">
        <v>325</v>
      </c>
      <c r="Y7" s="904"/>
      <c r="Z7" s="16" t="s">
        <v>82</v>
      </c>
      <c r="AA7" s="904" t="s">
        <v>325</v>
      </c>
      <c r="AB7" s="904"/>
      <c r="AC7" s="16" t="s">
        <v>82</v>
      </c>
      <c r="AD7" s="904" t="s">
        <v>325</v>
      </c>
      <c r="AE7" s="904"/>
      <c r="AF7" s="16" t="s">
        <v>82</v>
      </c>
      <c r="AG7" s="904" t="s">
        <v>325</v>
      </c>
      <c r="AH7" s="904"/>
      <c r="AI7" s="17" t="s">
        <v>82</v>
      </c>
    </row>
    <row r="8" spans="2:35" ht="15" customHeight="1" x14ac:dyDescent="0.2">
      <c r="B8" s="143" t="str">
        <f>Index!$B$4</f>
        <v>Thames</v>
      </c>
      <c r="C8" s="187"/>
      <c r="D8" s="122"/>
      <c r="E8" s="105"/>
      <c r="F8" s="105"/>
      <c r="G8" s="122"/>
      <c r="H8" s="188"/>
      <c r="I8" s="105"/>
      <c r="J8" s="122"/>
      <c r="K8" s="188"/>
      <c r="L8" s="105"/>
      <c r="M8" s="122"/>
      <c r="N8" s="188"/>
      <c r="O8" s="105"/>
      <c r="P8" s="188"/>
      <c r="Q8" s="188"/>
      <c r="R8" s="187"/>
      <c r="S8" s="122"/>
      <c r="T8" s="105"/>
      <c r="U8" s="105"/>
      <c r="V8" s="122"/>
      <c r="W8" s="188"/>
      <c r="X8" s="105"/>
      <c r="Y8" s="122"/>
      <c r="Z8" s="188"/>
      <c r="AA8" s="105"/>
      <c r="AB8" s="122"/>
      <c r="AC8" s="188"/>
      <c r="AD8" s="105"/>
      <c r="AE8" s="188"/>
      <c r="AF8" s="188"/>
      <c r="AG8" s="105"/>
      <c r="AH8" s="188"/>
      <c r="AI8" s="188"/>
    </row>
    <row r="9" spans="2:35" ht="15" customHeight="1" x14ac:dyDescent="0.2">
      <c r="B9" s="107" t="s">
        <v>105</v>
      </c>
      <c r="C9" s="108">
        <f>'Section 11 chart data'!$C$190</f>
        <v>230.60599999999999</v>
      </c>
      <c r="D9" s="108">
        <f>'Section 11 chart data'!$C$207</f>
        <v>16708.457999999999</v>
      </c>
      <c r="E9" s="119">
        <f>'Section 11 chart data'!$D$207</f>
        <v>3.79</v>
      </c>
      <c r="F9" s="108">
        <f>'Section 11 chart data'!$D$190</f>
        <v>251.297</v>
      </c>
      <c r="G9" s="108">
        <f>'Section 11 chart data'!$E$207</f>
        <v>17371.004000000001</v>
      </c>
      <c r="H9" s="119">
        <f>'Section 11 chart data'!$F$207</f>
        <v>3.66</v>
      </c>
      <c r="I9" s="108">
        <f>'Section 11 chart data'!$E$190</f>
        <v>273.12700000000001</v>
      </c>
      <c r="J9" s="108">
        <f>'Section 11 chart data'!$G$207</f>
        <v>18516.621999999999</v>
      </c>
      <c r="K9" s="119">
        <f>'Section 11 chart data'!$H$207</f>
        <v>3.55</v>
      </c>
      <c r="L9" s="108">
        <f>'Section 11 chart data'!$F$190</f>
        <v>294.51400000000001</v>
      </c>
      <c r="M9" s="108">
        <f>'Section 11 chart data'!$I$207</f>
        <v>19956.578000000001</v>
      </c>
      <c r="N9" s="119">
        <f>'Section 11 chart data'!$J$207</f>
        <v>3.39</v>
      </c>
      <c r="O9" s="108">
        <f>'Section 11 chart data'!$G$190</f>
        <v>312.30700000000002</v>
      </c>
      <c r="P9" s="108">
        <f>'Section 11 chart data'!$K$207</f>
        <v>21348.038</v>
      </c>
      <c r="Q9" s="119">
        <f>'Section 11 chart data'!$L$207</f>
        <v>3.35</v>
      </c>
      <c r="R9" s="108">
        <f>'Section 11 chart data'!$H$190</f>
        <v>315.11</v>
      </c>
      <c r="S9" s="108">
        <f>'Section 11 chart data'!$M$207</f>
        <v>22871.025000000001</v>
      </c>
      <c r="T9" s="119">
        <f>'Section 11 chart data'!$N$207</f>
        <v>3.25</v>
      </c>
      <c r="U9" s="108">
        <f>'Section 11 chart data'!$I$190</f>
        <v>261.09899999999999</v>
      </c>
      <c r="V9" s="108">
        <f>'Section 11 chart data'!$O$207</f>
        <v>24143.491000000002</v>
      </c>
      <c r="W9" s="119">
        <f>'Section 11 chart data'!$P$207</f>
        <v>3.16</v>
      </c>
      <c r="X9" s="108">
        <f>'Section 11 chart data'!$J$190</f>
        <v>262.12799999999999</v>
      </c>
      <c r="Y9" s="108">
        <f>'Section 11 chart data'!$Q$207</f>
        <v>25148.959999999999</v>
      </c>
      <c r="Z9" s="119">
        <f>'Section 11 chart data'!$R$207</f>
        <v>3.1</v>
      </c>
      <c r="AA9" s="108">
        <f>'Section 11 chart data'!$K$190</f>
        <v>268.51299999999998</v>
      </c>
      <c r="AB9" s="108">
        <f>'Section 11 chart data'!$S$207</f>
        <v>26050.309000000001</v>
      </c>
      <c r="AC9" s="119">
        <f>'Section 11 chart data'!$T$207</f>
        <v>3.07</v>
      </c>
      <c r="AD9" s="108">
        <f>'Section 11 chart data'!$L$190</f>
        <v>274.779</v>
      </c>
      <c r="AE9" s="108">
        <f>'Section 11 chart data'!$U$207</f>
        <v>26796.014999999999</v>
      </c>
      <c r="AF9" s="119">
        <f>'Section 11 chart data'!$V$207</f>
        <v>3.09</v>
      </c>
      <c r="AG9" s="108">
        <f>'Section 11 chart data'!$M$190</f>
        <v>276.262</v>
      </c>
      <c r="AH9" s="108">
        <f>'Section 11 chart data'!$W$207</f>
        <v>27485.172999999999</v>
      </c>
      <c r="AI9" s="120">
        <f>'Section 11 chart data'!$X$207</f>
        <v>3.11</v>
      </c>
    </row>
    <row r="10" spans="2:35" ht="15" customHeight="1" x14ac:dyDescent="0.2">
      <c r="B10" s="109" t="s">
        <v>94</v>
      </c>
      <c r="C10" s="110">
        <f>'Section 11 chart data'!$C$191</f>
        <v>87.200999999999993</v>
      </c>
      <c r="D10" s="110">
        <f>'Section 11 chart data'!$C$208</f>
        <v>4030.1320000000001</v>
      </c>
      <c r="E10" s="111">
        <f>'Section 11 chart data'!$D$208</f>
        <v>10.17</v>
      </c>
      <c r="F10" s="110">
        <f>'Section 11 chart data'!$D$191</f>
        <v>93.686000000000007</v>
      </c>
      <c r="G10" s="110">
        <f>'Section 11 chart data'!$E$208</f>
        <v>4126.8320000000003</v>
      </c>
      <c r="H10" s="111">
        <f>'Section 11 chart data'!$F$208</f>
        <v>10.14</v>
      </c>
      <c r="I10" s="110">
        <f>'Section 11 chart data'!$E$191</f>
        <v>100.352</v>
      </c>
      <c r="J10" s="110">
        <f>'Section 11 chart data'!$G$208</f>
        <v>4224.1220000000003</v>
      </c>
      <c r="K10" s="111">
        <f>'Section 11 chart data'!$H$208</f>
        <v>9.8000000000000007</v>
      </c>
      <c r="L10" s="110">
        <f>'Section 11 chart data'!$F$191</f>
        <v>106.98699999999999</v>
      </c>
      <c r="M10" s="110">
        <f>'Section 11 chart data'!$I$208</f>
        <v>4421.1099999999997</v>
      </c>
      <c r="N10" s="111">
        <f>'Section 11 chart data'!$J$208</f>
        <v>9.64</v>
      </c>
      <c r="O10" s="110">
        <f>'Section 11 chart data'!$G$191</f>
        <v>110.438</v>
      </c>
      <c r="P10" s="110">
        <f>'Section 11 chart data'!$K$208</f>
        <v>4584.5370000000003</v>
      </c>
      <c r="Q10" s="111">
        <f>'Section 11 chart data'!$L$208</f>
        <v>9.6199999999999992</v>
      </c>
      <c r="R10" s="110">
        <f>'Section 11 chart data'!$H$191</f>
        <v>113.765</v>
      </c>
      <c r="S10" s="110">
        <f>'Section 11 chart data'!$M$208</f>
        <v>4754.3860000000004</v>
      </c>
      <c r="T10" s="111">
        <f>'Section 11 chart data'!$N$208</f>
        <v>9.57</v>
      </c>
      <c r="U10" s="110">
        <f>'Section 11 chart data'!$I$191</f>
        <v>103.622</v>
      </c>
      <c r="V10" s="110">
        <f>'Section 11 chart data'!$O$208</f>
        <v>4931.0140000000001</v>
      </c>
      <c r="W10" s="111">
        <f>'Section 11 chart data'!$P$208</f>
        <v>9.5299999999999994</v>
      </c>
      <c r="X10" s="110">
        <f>'Section 11 chart data'!$J$191</f>
        <v>98.078000000000003</v>
      </c>
      <c r="Y10" s="110">
        <f>'Section 11 chart data'!$Q$208</f>
        <v>4997.1019999999999</v>
      </c>
      <c r="Z10" s="111">
        <f>'Section 11 chart data'!$R$208</f>
        <v>9.4600000000000009</v>
      </c>
      <c r="AA10" s="110">
        <f>'Section 11 chart data'!$K$191</f>
        <v>96.438999999999993</v>
      </c>
      <c r="AB10" s="110">
        <f>'Section 11 chart data'!$S$208</f>
        <v>5077.8959999999997</v>
      </c>
      <c r="AC10" s="111">
        <f>'Section 11 chart data'!$T$208</f>
        <v>9.5299999999999994</v>
      </c>
      <c r="AD10" s="110">
        <f>'Section 11 chart data'!$L$191</f>
        <v>94.881</v>
      </c>
      <c r="AE10" s="110">
        <f>'Section 11 chart data'!$U$208</f>
        <v>5201.2290000000003</v>
      </c>
      <c r="AF10" s="111">
        <f>'Section 11 chart data'!$V$208</f>
        <v>9.52</v>
      </c>
      <c r="AG10" s="110">
        <f>'Section 11 chart data'!$M$191</f>
        <v>89.346999999999994</v>
      </c>
      <c r="AH10" s="110">
        <f>'Section 11 chart data'!$W$208</f>
        <v>5370.558</v>
      </c>
      <c r="AI10" s="112">
        <f>'Section 11 chart data'!$X$208</f>
        <v>9.44</v>
      </c>
    </row>
    <row r="11" spans="2:35" ht="15" customHeight="1" x14ac:dyDescent="0.2">
      <c r="B11" s="109" t="s">
        <v>95</v>
      </c>
      <c r="C11" s="110">
        <f>'Section 11 chart data'!$C$192</f>
        <v>60.463999999999999</v>
      </c>
      <c r="D11" s="110">
        <f>'Section 11 chart data'!$C$209</f>
        <v>3924.9110000000001</v>
      </c>
      <c r="E11" s="111">
        <f>'Section 11 chart data'!$D$209</f>
        <v>11.84</v>
      </c>
      <c r="F11" s="110">
        <f>'Section 11 chart data'!$D$192</f>
        <v>68.536000000000001</v>
      </c>
      <c r="G11" s="110">
        <f>'Section 11 chart data'!$E$209</f>
        <v>3918.2449999999999</v>
      </c>
      <c r="H11" s="111">
        <f>'Section 11 chart data'!$F$209</f>
        <v>11.58</v>
      </c>
      <c r="I11" s="110">
        <f>'Section 11 chart data'!$E$192</f>
        <v>77.004000000000005</v>
      </c>
      <c r="J11" s="110">
        <f>'Section 11 chart data'!$G$209</f>
        <v>4036.7559999999999</v>
      </c>
      <c r="K11" s="111">
        <f>'Section 11 chart data'!$H$209</f>
        <v>11.35</v>
      </c>
      <c r="L11" s="110">
        <f>'Section 11 chart data'!$F$192</f>
        <v>85.29</v>
      </c>
      <c r="M11" s="110">
        <f>'Section 11 chart data'!$I$209</f>
        <v>4051.0540000000001</v>
      </c>
      <c r="N11" s="111">
        <f>'Section 11 chart data'!$J$209</f>
        <v>10.93</v>
      </c>
      <c r="O11" s="110">
        <f>'Section 11 chart data'!$G$192</f>
        <v>92.625</v>
      </c>
      <c r="P11" s="110">
        <f>'Section 11 chart data'!$K$209</f>
        <v>4086.098</v>
      </c>
      <c r="Q11" s="111">
        <f>'Section 11 chart data'!$L$209</f>
        <v>11.19</v>
      </c>
      <c r="R11" s="110">
        <f>'Section 11 chart data'!$H$192</f>
        <v>89.123000000000005</v>
      </c>
      <c r="S11" s="110">
        <f>'Section 11 chart data'!$M$209</f>
        <v>4281.4080000000004</v>
      </c>
      <c r="T11" s="111">
        <f>'Section 11 chart data'!$N$209</f>
        <v>11.14</v>
      </c>
      <c r="U11" s="110">
        <f>'Section 11 chart data'!$I$192</f>
        <v>49.84</v>
      </c>
      <c r="V11" s="110">
        <f>'Section 11 chart data'!$O$209</f>
        <v>4391.68</v>
      </c>
      <c r="W11" s="111">
        <f>'Section 11 chart data'!$P$209</f>
        <v>11.15</v>
      </c>
      <c r="X11" s="110">
        <f>'Section 11 chart data'!$J$192</f>
        <v>54.088999999999999</v>
      </c>
      <c r="Y11" s="110">
        <f>'Section 11 chart data'!$Q$209</f>
        <v>4490.915</v>
      </c>
      <c r="Z11" s="111">
        <f>'Section 11 chart data'!$R$209</f>
        <v>11.14</v>
      </c>
      <c r="AA11" s="110">
        <f>'Section 11 chart data'!$K$192</f>
        <v>58.494</v>
      </c>
      <c r="AB11" s="110">
        <f>'Section 11 chart data'!$S$209</f>
        <v>4571.1009999999997</v>
      </c>
      <c r="AC11" s="111">
        <f>'Section 11 chart data'!$T$209</f>
        <v>11.07</v>
      </c>
      <c r="AD11" s="110">
        <f>'Section 11 chart data'!$L$192</f>
        <v>63.945999999999998</v>
      </c>
      <c r="AE11" s="110">
        <f>'Section 11 chart data'!$U$209</f>
        <v>4660.4120000000003</v>
      </c>
      <c r="AF11" s="111">
        <f>'Section 11 chart data'!$V$209</f>
        <v>11.01</v>
      </c>
      <c r="AG11" s="110">
        <f>'Section 11 chart data'!$M$192</f>
        <v>67.861000000000004</v>
      </c>
      <c r="AH11" s="110">
        <f>'Section 11 chart data'!$W$209</f>
        <v>4734.0829999999996</v>
      </c>
      <c r="AI11" s="112">
        <f>'Section 11 chart data'!$X$209</f>
        <v>10.97</v>
      </c>
    </row>
    <row r="12" spans="2:35" ht="15" customHeight="1" x14ac:dyDescent="0.2">
      <c r="B12" s="109" t="s">
        <v>96</v>
      </c>
      <c r="C12" s="110">
        <f>'Section 11 chart data'!$C$193</f>
        <v>1.371</v>
      </c>
      <c r="D12" s="110">
        <f>'Section 11 chart data'!$C$210</f>
        <v>711.327</v>
      </c>
      <c r="E12" s="111">
        <f>'Section 11 chart data'!$D$210</f>
        <v>19.649999999999999</v>
      </c>
      <c r="F12" s="110">
        <f>'Section 11 chart data'!$D$193</f>
        <v>1.446</v>
      </c>
      <c r="G12" s="110">
        <f>'Section 11 chart data'!$E$210</f>
        <v>707.60400000000004</v>
      </c>
      <c r="H12" s="111">
        <f>'Section 11 chart data'!$F$210</f>
        <v>18.53</v>
      </c>
      <c r="I12" s="110">
        <f>'Section 11 chart data'!$E$193</f>
        <v>1.5129999999999999</v>
      </c>
      <c r="J12" s="110">
        <f>'Section 11 chart data'!$G$210</f>
        <v>740.84699999999998</v>
      </c>
      <c r="K12" s="111">
        <f>'Section 11 chart data'!$H$210</f>
        <v>18.54</v>
      </c>
      <c r="L12" s="110">
        <f>'Section 11 chart data'!$F$193</f>
        <v>1.579</v>
      </c>
      <c r="M12" s="110">
        <f>'Section 11 chart data'!$I$210</f>
        <v>821.74</v>
      </c>
      <c r="N12" s="111">
        <f>'Section 11 chart data'!$J$210</f>
        <v>17.95</v>
      </c>
      <c r="O12" s="110">
        <f>'Section 11 chart data'!$G$193</f>
        <v>1.643</v>
      </c>
      <c r="P12" s="110">
        <f>'Section 11 chart data'!$K$210</f>
        <v>897.96400000000006</v>
      </c>
      <c r="Q12" s="111">
        <f>'Section 11 chart data'!$L$210</f>
        <v>17.47</v>
      </c>
      <c r="R12" s="110">
        <f>'Section 11 chart data'!$H$193</f>
        <v>1.6579999999999999</v>
      </c>
      <c r="S12" s="110">
        <f>'Section 11 chart data'!$M$210</f>
        <v>964.93399999999997</v>
      </c>
      <c r="T12" s="111">
        <f>'Section 11 chart data'!$N$210</f>
        <v>17.100000000000001</v>
      </c>
      <c r="U12" s="110">
        <f>'Section 11 chart data'!$I$193</f>
        <v>1.5089999999999999</v>
      </c>
      <c r="V12" s="110">
        <f>'Section 11 chart data'!$O$210</f>
        <v>1021.652</v>
      </c>
      <c r="W12" s="111">
        <f>'Section 11 chart data'!$P$210</f>
        <v>16.829999999999998</v>
      </c>
      <c r="X12" s="110">
        <f>'Section 11 chart data'!$J$193</f>
        <v>1.232</v>
      </c>
      <c r="Y12" s="110">
        <f>'Section 11 chart data'!$Q$210</f>
        <v>1070.0239999999999</v>
      </c>
      <c r="Z12" s="111">
        <f>'Section 11 chart data'!$R$210</f>
        <v>16.649999999999999</v>
      </c>
      <c r="AA12" s="110">
        <f>'Section 11 chart data'!$K$193</f>
        <v>1.2490000000000001</v>
      </c>
      <c r="AB12" s="110">
        <f>'Section 11 chart data'!$S$210</f>
        <v>1108.1469999999999</v>
      </c>
      <c r="AC12" s="111">
        <f>'Section 11 chart data'!$T$210</f>
        <v>16.48</v>
      </c>
      <c r="AD12" s="110">
        <f>'Section 11 chart data'!$L$193</f>
        <v>1.343</v>
      </c>
      <c r="AE12" s="110">
        <f>'Section 11 chart data'!$U$210</f>
        <v>1125.4480000000001</v>
      </c>
      <c r="AF12" s="111">
        <f>'Section 11 chart data'!$V$210</f>
        <v>16.39</v>
      </c>
      <c r="AG12" s="110">
        <f>'Section 11 chart data'!$M$193</f>
        <v>1.401</v>
      </c>
      <c r="AH12" s="110">
        <f>'Section 11 chart data'!$W$210</f>
        <v>1135.6610000000001</v>
      </c>
      <c r="AI12" s="112">
        <f>'Section 11 chart data'!$X$210</f>
        <v>16.440000000000001</v>
      </c>
    </row>
    <row r="13" spans="2:35" ht="15" customHeight="1" x14ac:dyDescent="0.2">
      <c r="B13" s="109" t="s">
        <v>97</v>
      </c>
      <c r="C13" s="110">
        <f>'Section 11 chart data'!$C$194</f>
        <v>16.350000000000001</v>
      </c>
      <c r="D13" s="110">
        <f>'Section 11 chart data'!$C$211</f>
        <v>2756.4479999999999</v>
      </c>
      <c r="E13" s="111">
        <f>'Section 11 chart data'!$D$211</f>
        <v>10.02</v>
      </c>
      <c r="F13" s="110">
        <f>'Section 11 chart data'!$D$194</f>
        <v>17.404</v>
      </c>
      <c r="G13" s="110">
        <f>'Section 11 chart data'!$E$211</f>
        <v>2713.8339999999998</v>
      </c>
      <c r="H13" s="111">
        <f>'Section 11 chart data'!$F$211</f>
        <v>10.45</v>
      </c>
      <c r="I13" s="110">
        <f>'Section 11 chart data'!$E$194</f>
        <v>18.422000000000001</v>
      </c>
      <c r="J13" s="110">
        <f>'Section 11 chart data'!$G$211</f>
        <v>2818.83</v>
      </c>
      <c r="K13" s="111">
        <f>'Section 11 chart data'!$H$211</f>
        <v>10.77</v>
      </c>
      <c r="L13" s="110">
        <f>'Section 11 chart data'!$F$194</f>
        <v>19.309000000000001</v>
      </c>
      <c r="M13" s="110">
        <f>'Section 11 chart data'!$I$211</f>
        <v>3095.6419999999998</v>
      </c>
      <c r="N13" s="111">
        <f>'Section 11 chart data'!$J$211</f>
        <v>10.43</v>
      </c>
      <c r="O13" s="110">
        <f>'Section 11 chart data'!$G$194</f>
        <v>20.122</v>
      </c>
      <c r="P13" s="110">
        <f>'Section 11 chart data'!$K$211</f>
        <v>3387.018</v>
      </c>
      <c r="Q13" s="111">
        <f>'Section 11 chart data'!$L$211</f>
        <v>10.039999999999999</v>
      </c>
      <c r="R13" s="110">
        <f>'Section 11 chart data'!$H$194</f>
        <v>20.369</v>
      </c>
      <c r="S13" s="110">
        <f>'Section 11 chart data'!$M$211</f>
        <v>3663.0610000000001</v>
      </c>
      <c r="T13" s="111">
        <f>'Section 11 chart data'!$N$211</f>
        <v>9.69</v>
      </c>
      <c r="U13" s="110">
        <f>'Section 11 chart data'!$I$194</f>
        <v>18.885999999999999</v>
      </c>
      <c r="V13" s="110">
        <f>'Section 11 chart data'!$O$211</f>
        <v>3903.723</v>
      </c>
      <c r="W13" s="111">
        <f>'Section 11 chart data'!$P$211</f>
        <v>9.43</v>
      </c>
      <c r="X13" s="110">
        <f>'Section 11 chart data'!$J$194</f>
        <v>19.132999999999999</v>
      </c>
      <c r="Y13" s="110">
        <f>'Section 11 chart data'!$Q$211</f>
        <v>4117.808</v>
      </c>
      <c r="Z13" s="111">
        <f>'Section 11 chart data'!$R$211</f>
        <v>9.24</v>
      </c>
      <c r="AA13" s="110">
        <f>'Section 11 chart data'!$K$194</f>
        <v>19.675000000000001</v>
      </c>
      <c r="AB13" s="110">
        <f>'Section 11 chart data'!$S$211</f>
        <v>4263.3040000000001</v>
      </c>
      <c r="AC13" s="111">
        <f>'Section 11 chart data'!$T$211</f>
        <v>9.17</v>
      </c>
      <c r="AD13" s="110">
        <f>'Section 11 chart data'!$L$194</f>
        <v>20.033000000000001</v>
      </c>
      <c r="AE13" s="110">
        <f>'Section 11 chart data'!$U$211</f>
        <v>4249.4080000000004</v>
      </c>
      <c r="AF13" s="111">
        <f>'Section 11 chart data'!$V$211</f>
        <v>9.33</v>
      </c>
      <c r="AG13" s="110">
        <f>'Section 11 chart data'!$M$194</f>
        <v>20.63</v>
      </c>
      <c r="AH13" s="110">
        <f>'Section 11 chart data'!$W$211</f>
        <v>4211.2049999999999</v>
      </c>
      <c r="AI13" s="112">
        <f>'Section 11 chart data'!$X$211</f>
        <v>9.58</v>
      </c>
    </row>
    <row r="14" spans="2:35" ht="15" customHeight="1" x14ac:dyDescent="0.2">
      <c r="B14" s="109" t="s">
        <v>98</v>
      </c>
      <c r="C14" s="110">
        <f>'Section 11 chart data'!$C$195</f>
        <v>13.042999999999999</v>
      </c>
      <c r="D14" s="110">
        <f>'Section 11 chart data'!$C$212</f>
        <v>1190.998</v>
      </c>
      <c r="E14" s="111">
        <f>'Section 11 chart data'!$D$212</f>
        <v>12.82</v>
      </c>
      <c r="F14" s="110">
        <f>'Section 11 chart data'!$D$195</f>
        <v>14.731</v>
      </c>
      <c r="G14" s="110">
        <f>'Section 11 chart data'!$E$212</f>
        <v>1346.788</v>
      </c>
      <c r="H14" s="111">
        <f>'Section 11 chart data'!$F$212</f>
        <v>12.78</v>
      </c>
      <c r="I14" s="110">
        <f>'Section 11 chart data'!$E$195</f>
        <v>16.838999999999999</v>
      </c>
      <c r="J14" s="110">
        <f>'Section 11 chart data'!$G$212</f>
        <v>1529.596</v>
      </c>
      <c r="K14" s="111">
        <f>'Section 11 chart data'!$H$212</f>
        <v>12.74</v>
      </c>
      <c r="L14" s="110">
        <f>'Section 11 chart data'!$F$195</f>
        <v>18.873999999999999</v>
      </c>
      <c r="M14" s="110">
        <f>'Section 11 chart data'!$I$212</f>
        <v>1724.0129999999999</v>
      </c>
      <c r="N14" s="111">
        <f>'Section 11 chart data'!$J$212</f>
        <v>12.54</v>
      </c>
      <c r="O14" s="110">
        <f>'Section 11 chart data'!$G$195</f>
        <v>21.231000000000002</v>
      </c>
      <c r="P14" s="110">
        <f>'Section 11 chart data'!$K$212</f>
        <v>1912.126</v>
      </c>
      <c r="Q14" s="111">
        <f>'Section 11 chart data'!$L$212</f>
        <v>12.29</v>
      </c>
      <c r="R14" s="110">
        <f>'Section 11 chart data'!$H$195</f>
        <v>22.513999999999999</v>
      </c>
      <c r="S14" s="110">
        <f>'Section 11 chart data'!$M$212</f>
        <v>2085.3760000000002</v>
      </c>
      <c r="T14" s="111">
        <f>'Section 11 chart data'!$N$212</f>
        <v>12.05</v>
      </c>
      <c r="U14" s="110">
        <f>'Section 11 chart data'!$I$195</f>
        <v>23.881</v>
      </c>
      <c r="V14" s="110">
        <f>'Section 11 chart data'!$O$212</f>
        <v>2231.9459999999999</v>
      </c>
      <c r="W14" s="111">
        <f>'Section 11 chart data'!$P$212</f>
        <v>11.83</v>
      </c>
      <c r="X14" s="110">
        <f>'Section 11 chart data'!$J$195</f>
        <v>24.86</v>
      </c>
      <c r="Y14" s="110">
        <f>'Section 11 chart data'!$Q$212</f>
        <v>2353.058</v>
      </c>
      <c r="Z14" s="111">
        <f>'Section 11 chart data'!$R$212</f>
        <v>11.7</v>
      </c>
      <c r="AA14" s="110">
        <f>'Section 11 chart data'!$K$195</f>
        <v>25.791</v>
      </c>
      <c r="AB14" s="110">
        <f>'Section 11 chart data'!$S$212</f>
        <v>2455.2350000000001</v>
      </c>
      <c r="AC14" s="111">
        <f>'Section 11 chart data'!$T$212</f>
        <v>11.57</v>
      </c>
      <c r="AD14" s="110">
        <f>'Section 11 chart data'!$L$195</f>
        <v>25.754000000000001</v>
      </c>
      <c r="AE14" s="110">
        <f>'Section 11 chart data'!$U$212</f>
        <v>2549.0990000000002</v>
      </c>
      <c r="AF14" s="111">
        <f>'Section 11 chart data'!$V$212</f>
        <v>11.48</v>
      </c>
      <c r="AG14" s="110">
        <f>'Section 11 chart data'!$M$195</f>
        <v>26.259</v>
      </c>
      <c r="AH14" s="110">
        <f>'Section 11 chart data'!$W$212</f>
        <v>2621.4789999999998</v>
      </c>
      <c r="AI14" s="112">
        <f>'Section 11 chart data'!$X$212</f>
        <v>11.46</v>
      </c>
    </row>
    <row r="15" spans="2:35" ht="15" customHeight="1" x14ac:dyDescent="0.2">
      <c r="B15" s="109" t="s">
        <v>248</v>
      </c>
      <c r="C15" s="110">
        <f>'Section 11 chart data'!$C$196</f>
        <v>1.9590000000000001</v>
      </c>
      <c r="D15" s="110">
        <f>'Section 11 chart data'!$C$213</f>
        <v>517.93299999999999</v>
      </c>
      <c r="E15" s="111">
        <f>'Section 11 chart data'!$D$213</f>
        <v>21.14</v>
      </c>
      <c r="F15" s="110">
        <f>'Section 11 chart data'!$D$196</f>
        <v>1.97</v>
      </c>
      <c r="G15" s="110">
        <f>'Section 11 chart data'!$E$213</f>
        <v>564.62699999999995</v>
      </c>
      <c r="H15" s="111">
        <f>'Section 11 chart data'!$F$213</f>
        <v>21.04</v>
      </c>
      <c r="I15" s="110">
        <f>'Section 11 chart data'!$E$196</f>
        <v>2.0499999999999998</v>
      </c>
      <c r="J15" s="110">
        <f>'Section 11 chart data'!$G$213</f>
        <v>615.73400000000004</v>
      </c>
      <c r="K15" s="111">
        <f>'Section 11 chart data'!$H$213</f>
        <v>21.07</v>
      </c>
      <c r="L15" s="110">
        <f>'Section 11 chart data'!$F$196</f>
        <v>2.145</v>
      </c>
      <c r="M15" s="110">
        <f>'Section 11 chart data'!$I$213</f>
        <v>662.04300000000001</v>
      </c>
      <c r="N15" s="111">
        <f>'Section 11 chart data'!$J$213</f>
        <v>21.28</v>
      </c>
      <c r="O15" s="110">
        <f>'Section 11 chart data'!$G$196</f>
        <v>2.2450000000000001</v>
      </c>
      <c r="P15" s="110">
        <f>'Section 11 chart data'!$K$213</f>
        <v>689.00599999999997</v>
      </c>
      <c r="Q15" s="111">
        <f>'Section 11 chart data'!$L$213</f>
        <v>21.81</v>
      </c>
      <c r="R15" s="110">
        <f>'Section 11 chart data'!$H$196</f>
        <v>2.4390000000000001</v>
      </c>
      <c r="S15" s="110">
        <f>'Section 11 chart data'!$M$213</f>
        <v>738.596</v>
      </c>
      <c r="T15" s="111">
        <f>'Section 11 chart data'!$N$213</f>
        <v>21.82</v>
      </c>
      <c r="U15" s="110">
        <f>'Section 11 chart data'!$I$196</f>
        <v>2.6379999999999999</v>
      </c>
      <c r="V15" s="110">
        <f>'Section 11 chart data'!$O$213</f>
        <v>761.26900000000001</v>
      </c>
      <c r="W15" s="111">
        <f>'Section 11 chart data'!$P$213</f>
        <v>22.44</v>
      </c>
      <c r="X15" s="110">
        <f>'Section 11 chart data'!$J$196</f>
        <v>2.899</v>
      </c>
      <c r="Y15" s="110">
        <f>'Section 11 chart data'!$Q$213</f>
        <v>781.928</v>
      </c>
      <c r="Z15" s="111">
        <f>'Section 11 chart data'!$R$213</f>
        <v>22.88</v>
      </c>
      <c r="AA15" s="110">
        <f>'Section 11 chart data'!$K$196</f>
        <v>3.1320000000000001</v>
      </c>
      <c r="AB15" s="110">
        <f>'Section 11 chart data'!$S$213</f>
        <v>823.67</v>
      </c>
      <c r="AC15" s="111">
        <f>'Section 11 chart data'!$T$213</f>
        <v>22.92</v>
      </c>
      <c r="AD15" s="110">
        <f>'Section 11 chart data'!$L$196</f>
        <v>3.3420000000000001</v>
      </c>
      <c r="AE15" s="110">
        <f>'Section 11 chart data'!$U$213</f>
        <v>869.077</v>
      </c>
      <c r="AF15" s="111">
        <f>'Section 11 chart data'!$V$213</f>
        <v>22.8</v>
      </c>
      <c r="AG15" s="110">
        <f>'Section 11 chart data'!$M$196</f>
        <v>3.4780000000000002</v>
      </c>
      <c r="AH15" s="110">
        <f>'Section 11 chart data'!$W$213</f>
        <v>904.8</v>
      </c>
      <c r="AI15" s="112">
        <f>'Section 11 chart data'!$X$213</f>
        <v>22.84</v>
      </c>
    </row>
    <row r="16" spans="2:35" ht="15" customHeight="1" x14ac:dyDescent="0.2">
      <c r="B16" s="109" t="s">
        <v>100</v>
      </c>
      <c r="C16" s="110">
        <f>'Section 11 chart data'!$C$197</f>
        <v>1.089</v>
      </c>
      <c r="D16" s="110">
        <f>'Section 11 chart data'!$C$214</f>
        <v>452.64800000000002</v>
      </c>
      <c r="E16" s="111">
        <f>'Section 11 chart data'!$D$214</f>
        <v>16.59</v>
      </c>
      <c r="F16" s="110">
        <f>'Section 11 chart data'!$D$197</f>
        <v>1.3859999999999999</v>
      </c>
      <c r="G16" s="110">
        <f>'Section 11 chart data'!$E$214</f>
        <v>520.98299999999995</v>
      </c>
      <c r="H16" s="111">
        <f>'Section 11 chart data'!$F$214</f>
        <v>15.55</v>
      </c>
      <c r="I16" s="110">
        <f>'Section 11 chart data'!$E$197</f>
        <v>1.786</v>
      </c>
      <c r="J16" s="110">
        <f>'Section 11 chart data'!$G$214</f>
        <v>596.37400000000002</v>
      </c>
      <c r="K16" s="111">
        <f>'Section 11 chart data'!$H$214</f>
        <v>14.66</v>
      </c>
      <c r="L16" s="110">
        <f>'Section 11 chart data'!$F$197</f>
        <v>2.27</v>
      </c>
      <c r="M16" s="110">
        <f>'Section 11 chart data'!$I$214</f>
        <v>675.39</v>
      </c>
      <c r="N16" s="111">
        <f>'Section 11 chart data'!$J$214</f>
        <v>13.9</v>
      </c>
      <c r="O16" s="110">
        <f>'Section 11 chart data'!$G$197</f>
        <v>2.83</v>
      </c>
      <c r="P16" s="110">
        <f>'Section 11 chart data'!$K$214</f>
        <v>750.577</v>
      </c>
      <c r="Q16" s="111">
        <f>'Section 11 chart data'!$L$214</f>
        <v>13.37</v>
      </c>
      <c r="R16" s="110">
        <f>'Section 11 chart data'!$H$197</f>
        <v>3.331</v>
      </c>
      <c r="S16" s="110">
        <f>'Section 11 chart data'!$M$214</f>
        <v>811.86699999999996</v>
      </c>
      <c r="T16" s="111">
        <f>'Section 11 chart data'!$N$214</f>
        <v>13.11</v>
      </c>
      <c r="U16" s="110">
        <f>'Section 11 chart data'!$I$197</f>
        <v>3.7519999999999998</v>
      </c>
      <c r="V16" s="110">
        <f>'Section 11 chart data'!$O$214</f>
        <v>864.73099999999999</v>
      </c>
      <c r="W16" s="111">
        <f>'Section 11 chart data'!$P$214</f>
        <v>12.92</v>
      </c>
      <c r="X16" s="110">
        <f>'Section 11 chart data'!$J$197</f>
        <v>4.1070000000000002</v>
      </c>
      <c r="Y16" s="110">
        <f>'Section 11 chart data'!$Q$214</f>
        <v>905.42899999999997</v>
      </c>
      <c r="Z16" s="111">
        <f>'Section 11 chart data'!$R$214</f>
        <v>12.83</v>
      </c>
      <c r="AA16" s="110">
        <f>'Section 11 chart data'!$K$197</f>
        <v>4.3920000000000003</v>
      </c>
      <c r="AB16" s="110">
        <f>'Section 11 chart data'!$S$214</f>
        <v>935.39700000000005</v>
      </c>
      <c r="AC16" s="111">
        <f>'Section 11 chart data'!$T$214</f>
        <v>12.8</v>
      </c>
      <c r="AD16" s="110">
        <f>'Section 11 chart data'!$L$197</f>
        <v>4.62</v>
      </c>
      <c r="AE16" s="110">
        <f>'Section 11 chart data'!$U$214</f>
        <v>961.12400000000002</v>
      </c>
      <c r="AF16" s="111">
        <f>'Section 11 chart data'!$V$214</f>
        <v>12.7</v>
      </c>
      <c r="AG16" s="110">
        <f>'Section 11 chart data'!$M$197</f>
        <v>4.8099999999999996</v>
      </c>
      <c r="AH16" s="110">
        <f>'Section 11 chart data'!$W$214</f>
        <v>992.16300000000001</v>
      </c>
      <c r="AI16" s="112">
        <f>'Section 11 chart data'!$X$214</f>
        <v>12.61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295.39800000000002</v>
      </c>
      <c r="E17" s="111">
        <f>'Section 11 chart data'!$D$215</f>
        <v>16.7</v>
      </c>
      <c r="F17" s="110">
        <f>'Section 11 chart data'!$D$198</f>
        <v>0</v>
      </c>
      <c r="G17" s="110">
        <f>'Section 11 chart data'!$E$215</f>
        <v>370.36399999999998</v>
      </c>
      <c r="H17" s="111">
        <f>'Section 11 chart data'!$F$215</f>
        <v>15.55</v>
      </c>
      <c r="I17" s="110">
        <f>'Section 11 chart data'!$E$198</f>
        <v>0</v>
      </c>
      <c r="J17" s="110">
        <f>'Section 11 chart data'!$G$215</f>
        <v>471.38299999999998</v>
      </c>
      <c r="K17" s="111">
        <f>'Section 11 chart data'!$H$215</f>
        <v>14.57</v>
      </c>
      <c r="L17" s="110">
        <f>'Section 11 chart data'!$F$198</f>
        <v>0</v>
      </c>
      <c r="M17" s="110">
        <f>'Section 11 chart data'!$I$215</f>
        <v>587.09699999999998</v>
      </c>
      <c r="N17" s="111">
        <f>'Section 11 chart data'!$J$215</f>
        <v>14</v>
      </c>
      <c r="O17" s="110">
        <f>'Section 11 chart data'!$G$198</f>
        <v>0</v>
      </c>
      <c r="P17" s="110">
        <f>'Section 11 chart data'!$K$215</f>
        <v>705.78300000000002</v>
      </c>
      <c r="Q17" s="111">
        <f>'Section 11 chart data'!$L$215</f>
        <v>13.71</v>
      </c>
      <c r="R17" s="110">
        <f>'Section 11 chart data'!$H$198</f>
        <v>0</v>
      </c>
      <c r="S17" s="110">
        <f>'Section 11 chart data'!$M$215</f>
        <v>824.19100000000003</v>
      </c>
      <c r="T17" s="111">
        <f>'Section 11 chart data'!$N$215</f>
        <v>13.54</v>
      </c>
      <c r="U17" s="110">
        <f>'Section 11 chart data'!$I$198</f>
        <v>0</v>
      </c>
      <c r="V17" s="110">
        <f>'Section 11 chart data'!$O$215</f>
        <v>939.15499999999997</v>
      </c>
      <c r="W17" s="111">
        <f>'Section 11 chart data'!$P$215</f>
        <v>13.43</v>
      </c>
      <c r="X17" s="110">
        <f>'Section 11 chart data'!$J$198</f>
        <v>0</v>
      </c>
      <c r="Y17" s="110">
        <f>'Section 11 chart data'!$Q$215</f>
        <v>1048.4659999999999</v>
      </c>
      <c r="Z17" s="111">
        <f>'Section 11 chart data'!$R$215</f>
        <v>13.34</v>
      </c>
      <c r="AA17" s="110">
        <f>'Section 11 chart data'!$K$198</f>
        <v>0</v>
      </c>
      <c r="AB17" s="110">
        <f>'Section 11 chart data'!$S$215</f>
        <v>1151.6880000000001</v>
      </c>
      <c r="AC17" s="111">
        <f>'Section 11 chart data'!$T$215</f>
        <v>13.26</v>
      </c>
      <c r="AD17" s="110">
        <f>'Section 11 chart data'!$L$198</f>
        <v>0</v>
      </c>
      <c r="AE17" s="110">
        <f>'Section 11 chart data'!$U$215</f>
        <v>1249.3389999999999</v>
      </c>
      <c r="AF17" s="111">
        <f>'Section 11 chart data'!$V$215</f>
        <v>13.19</v>
      </c>
      <c r="AG17" s="110">
        <f>'Section 11 chart data'!$M$198</f>
        <v>0</v>
      </c>
      <c r="AH17" s="110">
        <f>'Section 11 chart data'!$W$215</f>
        <v>1340.4649999999999</v>
      </c>
      <c r="AI17" s="112">
        <f>'Section 11 chart data'!$X$215</f>
        <v>13.14</v>
      </c>
    </row>
    <row r="18" spans="2:35" ht="15" customHeight="1" x14ac:dyDescent="0.2">
      <c r="B18" s="109" t="s">
        <v>102</v>
      </c>
      <c r="C18" s="110">
        <f>'Section 11 chart data'!$C$199</f>
        <v>1.179</v>
      </c>
      <c r="D18" s="110">
        <f>'Section 11 chart data'!$C$216</f>
        <v>463.63200000000001</v>
      </c>
      <c r="E18" s="111">
        <f>'Section 11 chart data'!$D$216</f>
        <v>28.12</v>
      </c>
      <c r="F18" s="110">
        <f>'Section 11 chart data'!$D$199</f>
        <v>1.306</v>
      </c>
      <c r="G18" s="110">
        <f>'Section 11 chart data'!$E$216</f>
        <v>497.87900000000002</v>
      </c>
      <c r="H18" s="111">
        <f>'Section 11 chart data'!$F$216</f>
        <v>27.41</v>
      </c>
      <c r="I18" s="110">
        <f>'Section 11 chart data'!$E$199</f>
        <v>1.419</v>
      </c>
      <c r="J18" s="110">
        <f>'Section 11 chart data'!$G$216</f>
        <v>538.34199999999998</v>
      </c>
      <c r="K18" s="111">
        <f>'Section 11 chart data'!$H$216</f>
        <v>26.99</v>
      </c>
      <c r="L18" s="110">
        <f>'Section 11 chart data'!$F$199</f>
        <v>1.53</v>
      </c>
      <c r="M18" s="110">
        <f>'Section 11 chart data'!$I$216</f>
        <v>579.02200000000005</v>
      </c>
      <c r="N18" s="111">
        <f>'Section 11 chart data'!$J$216</f>
        <v>26.57</v>
      </c>
      <c r="O18" s="110">
        <f>'Section 11 chart data'!$G$199</f>
        <v>1.643</v>
      </c>
      <c r="P18" s="110">
        <f>'Section 11 chart data'!$K$216</f>
        <v>616.28099999999995</v>
      </c>
      <c r="Q18" s="111">
        <f>'Section 11 chart data'!$L$216</f>
        <v>26.19</v>
      </c>
      <c r="R18" s="110">
        <f>'Section 11 chart data'!$H$199</f>
        <v>1.6879999999999999</v>
      </c>
      <c r="S18" s="110">
        <f>'Section 11 chart data'!$M$216</f>
        <v>650.68399999999997</v>
      </c>
      <c r="T18" s="111">
        <f>'Section 11 chart data'!$N$216</f>
        <v>25.84</v>
      </c>
      <c r="U18" s="110">
        <f>'Section 11 chart data'!$I$199</f>
        <v>1.603</v>
      </c>
      <c r="V18" s="110">
        <f>'Section 11 chart data'!$O$216</f>
        <v>678.03800000000001</v>
      </c>
      <c r="W18" s="111">
        <f>'Section 11 chart data'!$P$216</f>
        <v>25.63</v>
      </c>
      <c r="X18" s="110">
        <f>'Section 11 chart data'!$J$199</f>
        <v>1.6559999999999999</v>
      </c>
      <c r="Y18" s="110">
        <f>'Section 11 chart data'!$Q$216</f>
        <v>702.851</v>
      </c>
      <c r="Z18" s="111">
        <f>'Section 11 chart data'!$R$216</f>
        <v>25.45</v>
      </c>
      <c r="AA18" s="110">
        <f>'Section 11 chart data'!$K$199</f>
        <v>1.698</v>
      </c>
      <c r="AB18" s="110">
        <f>'Section 11 chart data'!$S$216</f>
        <v>724.29600000000005</v>
      </c>
      <c r="AC18" s="111">
        <f>'Section 11 chart data'!$T$216</f>
        <v>25.31</v>
      </c>
      <c r="AD18" s="110">
        <f>'Section 11 chart data'!$L$199</f>
        <v>1.7270000000000001</v>
      </c>
      <c r="AE18" s="110">
        <f>'Section 11 chart data'!$U$216</f>
        <v>737.654</v>
      </c>
      <c r="AF18" s="111">
        <f>'Section 11 chart data'!$V$216</f>
        <v>25.37</v>
      </c>
      <c r="AG18" s="110">
        <f>'Section 11 chart data'!$M$199</f>
        <v>1.7370000000000001</v>
      </c>
      <c r="AH18" s="110">
        <f>'Section 11 chart data'!$W$216</f>
        <v>750.34799999999996</v>
      </c>
      <c r="AI18" s="112">
        <f>'Section 11 chart data'!$X$216</f>
        <v>25.42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389.18700000000001</v>
      </c>
      <c r="E19" s="111">
        <f>'Section 11 chart data'!$D$217</f>
        <v>28.23</v>
      </c>
      <c r="F19" s="110">
        <f>'Section 11 chart data'!$D$200</f>
        <v>0</v>
      </c>
      <c r="G19" s="110">
        <f>'Section 11 chart data'!$E$217</f>
        <v>460.42099999999999</v>
      </c>
      <c r="H19" s="111">
        <f>'Section 11 chart data'!$F$217</f>
        <v>27.07</v>
      </c>
      <c r="I19" s="110">
        <f>'Section 11 chart data'!$E$200</f>
        <v>0</v>
      </c>
      <c r="J19" s="110">
        <f>'Section 11 chart data'!$G$217</f>
        <v>553.04200000000003</v>
      </c>
      <c r="K19" s="111">
        <f>'Section 11 chart data'!$H$217</f>
        <v>25.53</v>
      </c>
      <c r="L19" s="110">
        <f>'Section 11 chart data'!$F$200</f>
        <v>0</v>
      </c>
      <c r="M19" s="110">
        <f>'Section 11 chart data'!$I$217</f>
        <v>650.49800000000005</v>
      </c>
      <c r="N19" s="111">
        <f>'Section 11 chart data'!$J$217</f>
        <v>24.25</v>
      </c>
      <c r="O19" s="110">
        <f>'Section 11 chart data'!$G$200</f>
        <v>0</v>
      </c>
      <c r="P19" s="110">
        <f>'Section 11 chart data'!$K$217</f>
        <v>748.13400000000001</v>
      </c>
      <c r="Q19" s="111">
        <f>'Section 11 chart data'!$L$217</f>
        <v>23.27</v>
      </c>
      <c r="R19" s="110">
        <f>'Section 11 chart data'!$H$200</f>
        <v>0</v>
      </c>
      <c r="S19" s="110">
        <f>'Section 11 chart data'!$M$217</f>
        <v>843.86199999999997</v>
      </c>
      <c r="T19" s="111">
        <f>'Section 11 chart data'!$N$217</f>
        <v>22.55</v>
      </c>
      <c r="U19" s="110">
        <f>'Section 11 chart data'!$I$200</f>
        <v>0</v>
      </c>
      <c r="V19" s="110">
        <f>'Section 11 chart data'!$O$217</f>
        <v>934.55499999999995</v>
      </c>
      <c r="W19" s="111">
        <f>'Section 11 chart data'!$P$217</f>
        <v>22.05</v>
      </c>
      <c r="X19" s="110">
        <f>'Section 11 chart data'!$J$200</f>
        <v>0</v>
      </c>
      <c r="Y19" s="110">
        <f>'Section 11 chart data'!$Q$217</f>
        <v>1020.386</v>
      </c>
      <c r="Z19" s="111">
        <f>'Section 11 chart data'!$R$217</f>
        <v>21.67</v>
      </c>
      <c r="AA19" s="110">
        <f>'Section 11 chart data'!$K$200</f>
        <v>0</v>
      </c>
      <c r="AB19" s="110">
        <f>'Section 11 chart data'!$S$217</f>
        <v>1102.5319999999999</v>
      </c>
      <c r="AC19" s="111">
        <f>'Section 11 chart data'!$T$217</f>
        <v>21.39</v>
      </c>
      <c r="AD19" s="110">
        <f>'Section 11 chart data'!$L$200</f>
        <v>0</v>
      </c>
      <c r="AE19" s="110">
        <f>'Section 11 chart data'!$U$217</f>
        <v>1179.3979999999999</v>
      </c>
      <c r="AF19" s="111">
        <f>'Section 11 chart data'!$V$217</f>
        <v>21.19</v>
      </c>
      <c r="AG19" s="110">
        <f>'Section 11 chart data'!$M$200</f>
        <v>0</v>
      </c>
      <c r="AH19" s="110">
        <f>'Section 11 chart data'!$W$217</f>
        <v>1251.8530000000001</v>
      </c>
      <c r="AI19" s="112">
        <f>'Section 11 chart data'!$X$217</f>
        <v>21.02</v>
      </c>
    </row>
    <row r="20" spans="2:35" ht="15" customHeight="1" x14ac:dyDescent="0.2">
      <c r="B20" s="113" t="s">
        <v>104</v>
      </c>
      <c r="C20" s="114">
        <f>'Section 11 chart data'!$C$201</f>
        <v>47.95</v>
      </c>
      <c r="D20" s="114">
        <f>'Section 11 chart data'!$C$218</f>
        <v>1893.3520000000001</v>
      </c>
      <c r="E20" s="115">
        <f>'Section 11 chart data'!$D$218</f>
        <v>14.49</v>
      </c>
      <c r="F20" s="114">
        <f>'Section 11 chart data'!$D$201</f>
        <v>50.831000000000003</v>
      </c>
      <c r="G20" s="114">
        <f>'Section 11 chart data'!$E$218</f>
        <v>2059.3319999999999</v>
      </c>
      <c r="H20" s="115">
        <f>'Section 11 chart data'!$F$218</f>
        <v>13.56</v>
      </c>
      <c r="I20" s="114">
        <f>'Section 11 chart data'!$E$201</f>
        <v>53.741999999999997</v>
      </c>
      <c r="J20" s="114">
        <f>'Section 11 chart data'!$G$218</f>
        <v>2293.922</v>
      </c>
      <c r="K20" s="115">
        <f>'Section 11 chart data'!$H$218</f>
        <v>12.74</v>
      </c>
      <c r="L20" s="114">
        <f>'Section 11 chart data'!$F$201</f>
        <v>56.530999999999999</v>
      </c>
      <c r="M20" s="114">
        <f>'Section 11 chart data'!$I$218</f>
        <v>2586.8110000000001</v>
      </c>
      <c r="N20" s="115">
        <f>'Section 11 chart data'!$J$218</f>
        <v>11.89</v>
      </c>
      <c r="O20" s="114">
        <f>'Section 11 chart data'!$G$201</f>
        <v>59.53</v>
      </c>
      <c r="P20" s="114">
        <f>'Section 11 chart data'!$K$218</f>
        <v>2863.3020000000001</v>
      </c>
      <c r="Q20" s="115">
        <f>'Section 11 chart data'!$L$218</f>
        <v>11.27</v>
      </c>
      <c r="R20" s="114">
        <f>'Section 11 chart data'!$H$201</f>
        <v>60.220999999999997</v>
      </c>
      <c r="S20" s="114">
        <f>'Section 11 chart data'!$M$218</f>
        <v>3138.3519999999999</v>
      </c>
      <c r="T20" s="115">
        <f>'Section 11 chart data'!$N$218</f>
        <v>10.74</v>
      </c>
      <c r="U20" s="114">
        <f>'Section 11 chart data'!$I$201</f>
        <v>55.368000000000002</v>
      </c>
      <c r="V20" s="114">
        <f>'Section 11 chart data'!$O$218</f>
        <v>3384.9830000000002</v>
      </c>
      <c r="W20" s="115">
        <f>'Section 11 chart data'!$P$218</f>
        <v>10.34</v>
      </c>
      <c r="X20" s="114">
        <f>'Section 11 chart data'!$J$201</f>
        <v>56.073999999999998</v>
      </c>
      <c r="Y20" s="114">
        <f>'Section 11 chart data'!$Q$218</f>
        <v>3558.5650000000001</v>
      </c>
      <c r="Z20" s="115">
        <f>'Section 11 chart data'!$R$218</f>
        <v>10.15</v>
      </c>
      <c r="AA20" s="114">
        <f>'Section 11 chart data'!$K$201</f>
        <v>57.643000000000001</v>
      </c>
      <c r="AB20" s="114">
        <f>'Section 11 chart data'!$S$218</f>
        <v>3734.3049999999998</v>
      </c>
      <c r="AC20" s="115">
        <f>'Section 11 chart data'!$T$218</f>
        <v>9.9499999999999993</v>
      </c>
      <c r="AD20" s="114">
        <f>'Section 11 chart data'!$L$201</f>
        <v>59.131999999999998</v>
      </c>
      <c r="AE20" s="114">
        <f>'Section 11 chart data'!$U$218</f>
        <v>3910.5590000000002</v>
      </c>
      <c r="AF20" s="115">
        <f>'Section 11 chart data'!$V$218</f>
        <v>9.7799999999999994</v>
      </c>
      <c r="AG20" s="114">
        <f>'Section 11 chart data'!$M$201</f>
        <v>60.738999999999997</v>
      </c>
      <c r="AH20" s="114">
        <f>'Section 11 chart data'!$W$218</f>
        <v>4068.752</v>
      </c>
      <c r="AI20" s="116">
        <f>'Section 11 chart data'!$X$218</f>
        <v>9.6300000000000008</v>
      </c>
    </row>
    <row r="23" spans="2:35" ht="15" customHeight="1" x14ac:dyDescent="0.2">
      <c r="B23" s="909" t="s">
        <v>77</v>
      </c>
      <c r="C23" s="907" t="s">
        <v>331</v>
      </c>
      <c r="D23" s="907"/>
      <c r="E23" s="907"/>
      <c r="F23" s="907" t="s">
        <v>222</v>
      </c>
      <c r="G23" s="907"/>
      <c r="H23" s="899"/>
    </row>
    <row r="24" spans="2:35" ht="15" customHeight="1" x14ac:dyDescent="0.2">
      <c r="B24" s="906"/>
      <c r="C24" s="318" t="s">
        <v>78</v>
      </c>
      <c r="D24" s="903" t="s">
        <v>79</v>
      </c>
      <c r="E24" s="903"/>
      <c r="F24" s="318" t="s">
        <v>78</v>
      </c>
      <c r="G24" s="903" t="s">
        <v>79</v>
      </c>
      <c r="H24" s="893"/>
    </row>
    <row r="25" spans="2:35" ht="30" customHeight="1" x14ac:dyDescent="0.2">
      <c r="B25" s="906"/>
      <c r="C25" s="904" t="s">
        <v>325</v>
      </c>
      <c r="D25" s="904"/>
      <c r="E25" s="16" t="s">
        <v>82</v>
      </c>
      <c r="F25" s="904" t="s">
        <v>325</v>
      </c>
      <c r="G25" s="904"/>
      <c r="H25" s="17" t="s">
        <v>82</v>
      </c>
    </row>
    <row r="26" spans="2:35" ht="15" customHeight="1" x14ac:dyDescent="0.2">
      <c r="B26" s="143" t="str">
        <f>Index!$B$4</f>
        <v>Thames</v>
      </c>
      <c r="C26" s="187"/>
      <c r="D26" s="122"/>
      <c r="E26" s="105"/>
      <c r="F26" s="105"/>
      <c r="G26" s="188"/>
      <c r="H26" s="188"/>
    </row>
    <row r="27" spans="2:35" ht="15" customHeight="1" x14ac:dyDescent="0.2">
      <c r="B27" s="118" t="s">
        <v>105</v>
      </c>
      <c r="C27" s="108">
        <f>$C$9</f>
        <v>230.60599999999999</v>
      </c>
      <c r="D27" s="108">
        <f>$D$9</f>
        <v>16708.457999999999</v>
      </c>
      <c r="E27" s="119">
        <f>$E$9</f>
        <v>3.79</v>
      </c>
      <c r="F27" s="108">
        <f>$F$9</f>
        <v>251.297</v>
      </c>
      <c r="G27" s="108">
        <f>$G$9</f>
        <v>17371.004000000001</v>
      </c>
      <c r="H27" s="120">
        <f>$H$9</f>
        <v>3.66</v>
      </c>
    </row>
    <row r="28" spans="2:35" ht="15" customHeight="1" x14ac:dyDescent="0.2">
      <c r="B28" s="28" t="s">
        <v>94</v>
      </c>
      <c r="C28" s="110">
        <f>$C$10</f>
        <v>87.200999999999993</v>
      </c>
      <c r="D28" s="110">
        <f>$D$10</f>
        <v>4030.1320000000001</v>
      </c>
      <c r="E28" s="111">
        <f>$E$10</f>
        <v>10.17</v>
      </c>
      <c r="F28" s="110">
        <f>$F$10</f>
        <v>93.686000000000007</v>
      </c>
      <c r="G28" s="110">
        <f>$G$10</f>
        <v>4126.8320000000003</v>
      </c>
      <c r="H28" s="112">
        <f>$H$10</f>
        <v>10.14</v>
      </c>
    </row>
    <row r="29" spans="2:35" ht="15" customHeight="1" x14ac:dyDescent="0.2">
      <c r="B29" s="28" t="s">
        <v>95</v>
      </c>
      <c r="C29" s="110">
        <f>$C$11</f>
        <v>60.463999999999999</v>
      </c>
      <c r="D29" s="110">
        <f>$D$11</f>
        <v>3924.9110000000001</v>
      </c>
      <c r="E29" s="111">
        <f>$E$11</f>
        <v>11.84</v>
      </c>
      <c r="F29" s="110">
        <f>$F$11</f>
        <v>68.536000000000001</v>
      </c>
      <c r="G29" s="110">
        <f>$G$11</f>
        <v>3918.2449999999999</v>
      </c>
      <c r="H29" s="112">
        <f>$H$11</f>
        <v>11.58</v>
      </c>
    </row>
    <row r="30" spans="2:35" ht="15" customHeight="1" x14ac:dyDescent="0.2">
      <c r="B30" s="28" t="s">
        <v>96</v>
      </c>
      <c r="C30" s="110">
        <f>$C$12</f>
        <v>1.371</v>
      </c>
      <c r="D30" s="110">
        <f>$D$12</f>
        <v>711.327</v>
      </c>
      <c r="E30" s="111">
        <f>$E$12</f>
        <v>19.649999999999999</v>
      </c>
      <c r="F30" s="110">
        <f>$F$12</f>
        <v>1.446</v>
      </c>
      <c r="G30" s="110">
        <f>$G$12</f>
        <v>707.60400000000004</v>
      </c>
      <c r="H30" s="112">
        <f>$H$12</f>
        <v>18.53</v>
      </c>
    </row>
    <row r="31" spans="2:35" ht="15" customHeight="1" x14ac:dyDescent="0.2">
      <c r="B31" s="28" t="s">
        <v>97</v>
      </c>
      <c r="C31" s="110">
        <f>$C$13</f>
        <v>16.350000000000001</v>
      </c>
      <c r="D31" s="110">
        <f>$D$13</f>
        <v>2756.4479999999999</v>
      </c>
      <c r="E31" s="111">
        <f>$E$13</f>
        <v>10.02</v>
      </c>
      <c r="F31" s="110">
        <f>$F$13</f>
        <v>17.404</v>
      </c>
      <c r="G31" s="110">
        <f>$G$13</f>
        <v>2713.8339999999998</v>
      </c>
      <c r="H31" s="112">
        <f>$H$13</f>
        <v>10.45</v>
      </c>
    </row>
    <row r="32" spans="2:35" ht="15" customHeight="1" x14ac:dyDescent="0.2">
      <c r="B32" s="28" t="s">
        <v>98</v>
      </c>
      <c r="C32" s="110">
        <f>$C$14</f>
        <v>13.042999999999999</v>
      </c>
      <c r="D32" s="110">
        <f>$D$14</f>
        <v>1190.998</v>
      </c>
      <c r="E32" s="111">
        <f>$E$14</f>
        <v>12.82</v>
      </c>
      <c r="F32" s="110">
        <f>$F$14</f>
        <v>14.731</v>
      </c>
      <c r="G32" s="110">
        <f>$G$14</f>
        <v>1346.788</v>
      </c>
      <c r="H32" s="112">
        <f>$H$14</f>
        <v>12.78</v>
      </c>
    </row>
    <row r="33" spans="2:8" ht="15" customHeight="1" x14ac:dyDescent="0.2">
      <c r="B33" s="28" t="s">
        <v>248</v>
      </c>
      <c r="C33" s="110">
        <f>$C$15</f>
        <v>1.9590000000000001</v>
      </c>
      <c r="D33" s="110">
        <f>$D$15</f>
        <v>517.93299999999999</v>
      </c>
      <c r="E33" s="111">
        <f>$E$15</f>
        <v>21.14</v>
      </c>
      <c r="F33" s="110">
        <f>$F$15</f>
        <v>1.97</v>
      </c>
      <c r="G33" s="110">
        <f>$G$15</f>
        <v>564.62699999999995</v>
      </c>
      <c r="H33" s="112">
        <f>$H$15</f>
        <v>21.04</v>
      </c>
    </row>
    <row r="34" spans="2:8" ht="15" customHeight="1" x14ac:dyDescent="0.2">
      <c r="B34" s="28" t="s">
        <v>100</v>
      </c>
      <c r="C34" s="110">
        <f>$C$16</f>
        <v>1.089</v>
      </c>
      <c r="D34" s="110">
        <f>$D$16</f>
        <v>452.64800000000002</v>
      </c>
      <c r="E34" s="111">
        <f>$E$16</f>
        <v>16.59</v>
      </c>
      <c r="F34" s="110">
        <f>$F$16</f>
        <v>1.3859999999999999</v>
      </c>
      <c r="G34" s="110">
        <f>$G$16</f>
        <v>520.98299999999995</v>
      </c>
      <c r="H34" s="112">
        <f>$H$16</f>
        <v>15.55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295.39800000000002</v>
      </c>
      <c r="E35" s="111">
        <f>$E$17</f>
        <v>16.7</v>
      </c>
      <c r="F35" s="110">
        <f>$F$17</f>
        <v>0</v>
      </c>
      <c r="G35" s="110">
        <f>$G$17</f>
        <v>370.36399999999998</v>
      </c>
      <c r="H35" s="112">
        <f>$H$17</f>
        <v>15.55</v>
      </c>
    </row>
    <row r="36" spans="2:8" ht="15" customHeight="1" x14ac:dyDescent="0.2">
      <c r="B36" s="28" t="s">
        <v>102</v>
      </c>
      <c r="C36" s="110">
        <f>$C$18</f>
        <v>1.179</v>
      </c>
      <c r="D36" s="110">
        <f>$D$18</f>
        <v>463.63200000000001</v>
      </c>
      <c r="E36" s="111">
        <f>$E$18</f>
        <v>28.12</v>
      </c>
      <c r="F36" s="110">
        <f>$F$18</f>
        <v>1.306</v>
      </c>
      <c r="G36" s="110">
        <f>$G$18</f>
        <v>497.87900000000002</v>
      </c>
      <c r="H36" s="112">
        <f>$H$18</f>
        <v>27.41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389.18700000000001</v>
      </c>
      <c r="E37" s="111">
        <f>$E$19</f>
        <v>28.23</v>
      </c>
      <c r="F37" s="110">
        <f>$F$19</f>
        <v>0</v>
      </c>
      <c r="G37" s="110">
        <f>$G$19</f>
        <v>460.42099999999999</v>
      </c>
      <c r="H37" s="112">
        <f>$H$19</f>
        <v>27.07</v>
      </c>
    </row>
    <row r="38" spans="2:8" ht="15" customHeight="1" x14ac:dyDescent="0.2">
      <c r="B38" s="29" t="s">
        <v>104</v>
      </c>
      <c r="C38" s="114">
        <f>$C$20</f>
        <v>47.95</v>
      </c>
      <c r="D38" s="114">
        <f>$D$20</f>
        <v>1893.3520000000001</v>
      </c>
      <c r="E38" s="115">
        <f>$E$20</f>
        <v>14.49</v>
      </c>
      <c r="F38" s="114">
        <f>$F$20</f>
        <v>50.831000000000003</v>
      </c>
      <c r="G38" s="114">
        <f>$G$20</f>
        <v>2059.3319999999999</v>
      </c>
      <c r="H38" s="116">
        <f>$H$20</f>
        <v>13.56</v>
      </c>
    </row>
    <row r="41" spans="2:8" ht="15" customHeight="1" x14ac:dyDescent="0.2">
      <c r="B41" s="909" t="s">
        <v>77</v>
      </c>
      <c r="C41" s="907" t="s">
        <v>225</v>
      </c>
      <c r="D41" s="907"/>
      <c r="E41" s="907"/>
      <c r="F41" s="907" t="s">
        <v>226</v>
      </c>
      <c r="G41" s="907"/>
      <c r="H41" s="899"/>
    </row>
    <row r="42" spans="2:8" ht="15" customHeight="1" x14ac:dyDescent="0.2">
      <c r="B42" s="906"/>
      <c r="C42" s="318" t="s">
        <v>78</v>
      </c>
      <c r="D42" s="903" t="s">
        <v>79</v>
      </c>
      <c r="E42" s="903"/>
      <c r="F42" s="318" t="s">
        <v>78</v>
      </c>
      <c r="G42" s="903" t="s">
        <v>79</v>
      </c>
      <c r="H42" s="893"/>
    </row>
    <row r="43" spans="2:8" ht="30" customHeight="1" x14ac:dyDescent="0.2">
      <c r="B43" s="906"/>
      <c r="C43" s="904" t="s">
        <v>325</v>
      </c>
      <c r="D43" s="904"/>
      <c r="E43" s="16" t="s">
        <v>82</v>
      </c>
      <c r="F43" s="904" t="s">
        <v>325</v>
      </c>
      <c r="G43" s="904"/>
      <c r="H43" s="17" t="s">
        <v>82</v>
      </c>
    </row>
    <row r="44" spans="2:8" ht="15" customHeight="1" x14ac:dyDescent="0.2">
      <c r="B44" s="143" t="str">
        <f>Index!$B$4</f>
        <v>Thames</v>
      </c>
      <c r="C44" s="105"/>
      <c r="D44" s="122"/>
      <c r="E44" s="188"/>
      <c r="F44" s="105"/>
      <c r="G44" s="188"/>
      <c r="H44" s="188"/>
    </row>
    <row r="45" spans="2:8" ht="15" customHeight="1" x14ac:dyDescent="0.2">
      <c r="B45" s="118" t="s">
        <v>105</v>
      </c>
      <c r="C45" s="108">
        <f>$I$9</f>
        <v>273.12700000000001</v>
      </c>
      <c r="D45" s="108">
        <f>$J$9</f>
        <v>18516.621999999999</v>
      </c>
      <c r="E45" s="119">
        <f>$K$9</f>
        <v>3.55</v>
      </c>
      <c r="F45" s="108">
        <f>$L$9</f>
        <v>294.51400000000001</v>
      </c>
      <c r="G45" s="108">
        <f>$M$9</f>
        <v>19956.578000000001</v>
      </c>
      <c r="H45" s="120">
        <f>$N$9</f>
        <v>3.39</v>
      </c>
    </row>
    <row r="46" spans="2:8" ht="15" customHeight="1" x14ac:dyDescent="0.2">
      <c r="B46" s="28" t="s">
        <v>94</v>
      </c>
      <c r="C46" s="110">
        <f>$I$10</f>
        <v>100.352</v>
      </c>
      <c r="D46" s="110">
        <f>$J$10</f>
        <v>4224.1220000000003</v>
      </c>
      <c r="E46" s="111">
        <f>$K$10</f>
        <v>9.8000000000000007</v>
      </c>
      <c r="F46" s="110">
        <f>$L$10</f>
        <v>106.98699999999999</v>
      </c>
      <c r="G46" s="110">
        <f>$M$10</f>
        <v>4421.1099999999997</v>
      </c>
      <c r="H46" s="112">
        <f>$N$10</f>
        <v>9.64</v>
      </c>
    </row>
    <row r="47" spans="2:8" ht="15" customHeight="1" x14ac:dyDescent="0.2">
      <c r="B47" s="28" t="s">
        <v>95</v>
      </c>
      <c r="C47" s="110">
        <f>$I$11</f>
        <v>77.004000000000005</v>
      </c>
      <c r="D47" s="110">
        <f>$J$11</f>
        <v>4036.7559999999999</v>
      </c>
      <c r="E47" s="111">
        <f>$K$11</f>
        <v>11.35</v>
      </c>
      <c r="F47" s="110">
        <f>$L$11</f>
        <v>85.29</v>
      </c>
      <c r="G47" s="110">
        <f>$M$11</f>
        <v>4051.0540000000001</v>
      </c>
      <c r="H47" s="112">
        <f>$N$11</f>
        <v>10.93</v>
      </c>
    </row>
    <row r="48" spans="2:8" ht="15" customHeight="1" x14ac:dyDescent="0.2">
      <c r="B48" s="28" t="s">
        <v>96</v>
      </c>
      <c r="C48" s="110">
        <f>$I$12</f>
        <v>1.5129999999999999</v>
      </c>
      <c r="D48" s="110">
        <f>$J$12</f>
        <v>740.84699999999998</v>
      </c>
      <c r="E48" s="111">
        <f>$K$12</f>
        <v>18.54</v>
      </c>
      <c r="F48" s="110">
        <f>$L$12</f>
        <v>1.579</v>
      </c>
      <c r="G48" s="110">
        <f>$M$12</f>
        <v>821.74</v>
      </c>
      <c r="H48" s="112">
        <f>$N$12</f>
        <v>17.95</v>
      </c>
    </row>
    <row r="49" spans="2:8" ht="15" customHeight="1" x14ac:dyDescent="0.2">
      <c r="B49" s="28" t="s">
        <v>97</v>
      </c>
      <c r="C49" s="110">
        <f>$I$13</f>
        <v>18.422000000000001</v>
      </c>
      <c r="D49" s="110">
        <f>$J$13</f>
        <v>2818.83</v>
      </c>
      <c r="E49" s="111">
        <f>$K$13</f>
        <v>10.77</v>
      </c>
      <c r="F49" s="110">
        <f>$L$13</f>
        <v>19.309000000000001</v>
      </c>
      <c r="G49" s="110">
        <f>$M$13</f>
        <v>3095.6419999999998</v>
      </c>
      <c r="H49" s="112">
        <f>$N$13</f>
        <v>10.43</v>
      </c>
    </row>
    <row r="50" spans="2:8" ht="15" customHeight="1" x14ac:dyDescent="0.2">
      <c r="B50" s="28" t="s">
        <v>98</v>
      </c>
      <c r="C50" s="110">
        <f>$I$14</f>
        <v>16.838999999999999</v>
      </c>
      <c r="D50" s="110">
        <f>$J$14</f>
        <v>1529.596</v>
      </c>
      <c r="E50" s="111">
        <f>$K$14</f>
        <v>12.74</v>
      </c>
      <c r="F50" s="110">
        <f>$L$14</f>
        <v>18.873999999999999</v>
      </c>
      <c r="G50" s="110">
        <f>$M$14</f>
        <v>1724.0129999999999</v>
      </c>
      <c r="H50" s="112">
        <f>$N$14</f>
        <v>12.54</v>
      </c>
    </row>
    <row r="51" spans="2:8" ht="15" customHeight="1" x14ac:dyDescent="0.2">
      <c r="B51" s="28" t="s">
        <v>248</v>
      </c>
      <c r="C51" s="110">
        <f>$I$15</f>
        <v>2.0499999999999998</v>
      </c>
      <c r="D51" s="110">
        <f>$J$15</f>
        <v>615.73400000000004</v>
      </c>
      <c r="E51" s="111">
        <f>$K$15</f>
        <v>21.07</v>
      </c>
      <c r="F51" s="110">
        <f>$L$15</f>
        <v>2.145</v>
      </c>
      <c r="G51" s="110">
        <f>$M$15</f>
        <v>662.04300000000001</v>
      </c>
      <c r="H51" s="112">
        <f>$N$15</f>
        <v>21.28</v>
      </c>
    </row>
    <row r="52" spans="2:8" ht="15" customHeight="1" x14ac:dyDescent="0.2">
      <c r="B52" s="28" t="s">
        <v>100</v>
      </c>
      <c r="C52" s="110">
        <f>$I$16</f>
        <v>1.786</v>
      </c>
      <c r="D52" s="110">
        <f>$J$16</f>
        <v>596.37400000000002</v>
      </c>
      <c r="E52" s="111">
        <f>$K$16</f>
        <v>14.66</v>
      </c>
      <c r="F52" s="110">
        <f>$L$16</f>
        <v>2.27</v>
      </c>
      <c r="G52" s="110">
        <f>$M$16</f>
        <v>675.39</v>
      </c>
      <c r="H52" s="112">
        <f>$N$16</f>
        <v>13.9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471.38299999999998</v>
      </c>
      <c r="E53" s="111">
        <f>$K$17</f>
        <v>14.57</v>
      </c>
      <c r="F53" s="110">
        <f>$L$17</f>
        <v>0</v>
      </c>
      <c r="G53" s="110">
        <f>$M$17</f>
        <v>587.09699999999998</v>
      </c>
      <c r="H53" s="112">
        <f>$N$17</f>
        <v>14</v>
      </c>
    </row>
    <row r="54" spans="2:8" ht="15" customHeight="1" x14ac:dyDescent="0.2">
      <c r="B54" s="28" t="s">
        <v>102</v>
      </c>
      <c r="C54" s="110">
        <f>$I$18</f>
        <v>1.419</v>
      </c>
      <c r="D54" s="110">
        <f>$J$18</f>
        <v>538.34199999999998</v>
      </c>
      <c r="E54" s="111">
        <f>$K$18</f>
        <v>26.99</v>
      </c>
      <c r="F54" s="110">
        <f>$L$18</f>
        <v>1.53</v>
      </c>
      <c r="G54" s="110">
        <f>$M$18</f>
        <v>579.02200000000005</v>
      </c>
      <c r="H54" s="112">
        <f>$N$18</f>
        <v>26.57</v>
      </c>
    </row>
    <row r="55" spans="2:8" ht="15" customHeight="1" x14ac:dyDescent="0.2">
      <c r="B55" s="28" t="s">
        <v>103</v>
      </c>
      <c r="C55" s="110">
        <f>$I$19</f>
        <v>0</v>
      </c>
      <c r="D55" s="110">
        <f>$J$19</f>
        <v>553.04200000000003</v>
      </c>
      <c r="E55" s="111">
        <f>$K$19</f>
        <v>25.53</v>
      </c>
      <c r="F55" s="110">
        <f>$L$19</f>
        <v>0</v>
      </c>
      <c r="G55" s="110">
        <f>$M$19</f>
        <v>650.49800000000005</v>
      </c>
      <c r="H55" s="112">
        <f>$N$19</f>
        <v>24.25</v>
      </c>
    </row>
    <row r="56" spans="2:8" ht="15" customHeight="1" x14ac:dyDescent="0.2">
      <c r="B56" s="29" t="s">
        <v>104</v>
      </c>
      <c r="C56" s="114">
        <f>$I$20</f>
        <v>53.741999999999997</v>
      </c>
      <c r="D56" s="114">
        <f>$J$20</f>
        <v>2293.922</v>
      </c>
      <c r="E56" s="115">
        <f>$K$20</f>
        <v>12.74</v>
      </c>
      <c r="F56" s="114">
        <f>$L$20</f>
        <v>56.530999999999999</v>
      </c>
      <c r="G56" s="114">
        <f>$M$20</f>
        <v>2586.8110000000001</v>
      </c>
      <c r="H56" s="116">
        <f>$N$20</f>
        <v>11.89</v>
      </c>
    </row>
    <row r="59" spans="2:8" ht="15" customHeight="1" x14ac:dyDescent="0.2">
      <c r="B59" s="909" t="s">
        <v>77</v>
      </c>
      <c r="C59" s="907" t="s">
        <v>227</v>
      </c>
      <c r="D59" s="907"/>
      <c r="E59" s="907"/>
      <c r="F59" s="907" t="s">
        <v>228</v>
      </c>
      <c r="G59" s="907"/>
      <c r="H59" s="899"/>
    </row>
    <row r="60" spans="2:8" ht="15" customHeight="1" x14ac:dyDescent="0.2">
      <c r="B60" s="906"/>
      <c r="C60" s="318" t="s">
        <v>78</v>
      </c>
      <c r="D60" s="903" t="s">
        <v>79</v>
      </c>
      <c r="E60" s="903"/>
      <c r="F60" s="318" t="s">
        <v>78</v>
      </c>
      <c r="G60" s="903" t="s">
        <v>79</v>
      </c>
      <c r="H60" s="893"/>
    </row>
    <row r="61" spans="2:8" ht="30" customHeight="1" x14ac:dyDescent="0.2">
      <c r="B61" s="906"/>
      <c r="C61" s="904" t="s">
        <v>325</v>
      </c>
      <c r="D61" s="904"/>
      <c r="E61" s="16" t="s">
        <v>82</v>
      </c>
      <c r="F61" s="904" t="s">
        <v>325</v>
      </c>
      <c r="G61" s="904"/>
      <c r="H61" s="17" t="s">
        <v>82</v>
      </c>
    </row>
    <row r="62" spans="2:8" ht="15" customHeight="1" x14ac:dyDescent="0.2">
      <c r="B62" s="143" t="str">
        <f>Index!$B$4</f>
        <v>Thames</v>
      </c>
      <c r="C62" s="105"/>
      <c r="D62" s="188"/>
      <c r="E62" s="188"/>
      <c r="F62" s="105"/>
      <c r="G62" s="188"/>
      <c r="H62" s="188"/>
    </row>
    <row r="63" spans="2:8" ht="15" customHeight="1" x14ac:dyDescent="0.2">
      <c r="B63" s="118" t="s">
        <v>105</v>
      </c>
      <c r="C63" s="108">
        <f>$O$9</f>
        <v>312.30700000000002</v>
      </c>
      <c r="D63" s="108">
        <f>$P$9</f>
        <v>21348.038</v>
      </c>
      <c r="E63" s="119">
        <f>$Q$9</f>
        <v>3.35</v>
      </c>
      <c r="F63" s="108">
        <f>$R$9</f>
        <v>315.11</v>
      </c>
      <c r="G63" s="108">
        <f>$S$9</f>
        <v>22871.025000000001</v>
      </c>
      <c r="H63" s="120">
        <f>$T$9</f>
        <v>3.25</v>
      </c>
    </row>
    <row r="64" spans="2:8" ht="15" customHeight="1" x14ac:dyDescent="0.2">
      <c r="B64" s="28" t="s">
        <v>94</v>
      </c>
      <c r="C64" s="110">
        <f>$O$10</f>
        <v>110.438</v>
      </c>
      <c r="D64" s="110">
        <f>$P$10</f>
        <v>4584.5370000000003</v>
      </c>
      <c r="E64" s="111">
        <f>$Q$10</f>
        <v>9.6199999999999992</v>
      </c>
      <c r="F64" s="110">
        <f>$R$10</f>
        <v>113.765</v>
      </c>
      <c r="G64" s="110">
        <f>$S$10</f>
        <v>4754.3860000000004</v>
      </c>
      <c r="H64" s="112">
        <f>$T$10</f>
        <v>9.57</v>
      </c>
    </row>
    <row r="65" spans="2:8" ht="15" customHeight="1" x14ac:dyDescent="0.2">
      <c r="B65" s="28" t="s">
        <v>95</v>
      </c>
      <c r="C65" s="110">
        <f>$O$11</f>
        <v>92.625</v>
      </c>
      <c r="D65" s="110">
        <f>$P$11</f>
        <v>4086.098</v>
      </c>
      <c r="E65" s="111">
        <f>$Q$11</f>
        <v>11.19</v>
      </c>
      <c r="F65" s="110">
        <f>$R$11</f>
        <v>89.123000000000005</v>
      </c>
      <c r="G65" s="110">
        <f>$S$11</f>
        <v>4281.4080000000004</v>
      </c>
      <c r="H65" s="112">
        <f>$T$11</f>
        <v>11.14</v>
      </c>
    </row>
    <row r="66" spans="2:8" ht="15" customHeight="1" x14ac:dyDescent="0.2">
      <c r="B66" s="28" t="s">
        <v>96</v>
      </c>
      <c r="C66" s="110">
        <f>$O$12</f>
        <v>1.643</v>
      </c>
      <c r="D66" s="110">
        <f>$P$12</f>
        <v>897.96400000000006</v>
      </c>
      <c r="E66" s="111">
        <f>$Q$12</f>
        <v>17.47</v>
      </c>
      <c r="F66" s="110">
        <f>$R$12</f>
        <v>1.6579999999999999</v>
      </c>
      <c r="G66" s="110">
        <f>$S$12</f>
        <v>964.93399999999997</v>
      </c>
      <c r="H66" s="112">
        <f>$T$12</f>
        <v>17.100000000000001</v>
      </c>
    </row>
    <row r="67" spans="2:8" ht="15" customHeight="1" x14ac:dyDescent="0.2">
      <c r="B67" s="28" t="s">
        <v>97</v>
      </c>
      <c r="C67" s="110">
        <f>$O$13</f>
        <v>20.122</v>
      </c>
      <c r="D67" s="110">
        <f>$P$13</f>
        <v>3387.018</v>
      </c>
      <c r="E67" s="111">
        <f>$Q$13</f>
        <v>10.039999999999999</v>
      </c>
      <c r="F67" s="110">
        <f>$R$13</f>
        <v>20.369</v>
      </c>
      <c r="G67" s="110">
        <f>$S$13</f>
        <v>3663.0610000000001</v>
      </c>
      <c r="H67" s="112">
        <f>$T$13</f>
        <v>9.69</v>
      </c>
    </row>
    <row r="68" spans="2:8" ht="15" customHeight="1" x14ac:dyDescent="0.2">
      <c r="B68" s="28" t="s">
        <v>98</v>
      </c>
      <c r="C68" s="110">
        <f>$O$14</f>
        <v>21.231000000000002</v>
      </c>
      <c r="D68" s="110">
        <f>$P$14</f>
        <v>1912.126</v>
      </c>
      <c r="E68" s="111">
        <f>$Q$14</f>
        <v>12.29</v>
      </c>
      <c r="F68" s="110">
        <f>$R$14</f>
        <v>22.513999999999999</v>
      </c>
      <c r="G68" s="110">
        <f>$S$14</f>
        <v>2085.3760000000002</v>
      </c>
      <c r="H68" s="112">
        <f>$T$14</f>
        <v>12.05</v>
      </c>
    </row>
    <row r="69" spans="2:8" ht="15" customHeight="1" x14ac:dyDescent="0.2">
      <c r="B69" s="28" t="s">
        <v>248</v>
      </c>
      <c r="C69" s="110">
        <f>$O$15</f>
        <v>2.2450000000000001</v>
      </c>
      <c r="D69" s="110">
        <f>$P$15</f>
        <v>689.00599999999997</v>
      </c>
      <c r="E69" s="111">
        <f>$Q$15</f>
        <v>21.81</v>
      </c>
      <c r="F69" s="110">
        <f>$R$15</f>
        <v>2.4390000000000001</v>
      </c>
      <c r="G69" s="110">
        <f>$S$15</f>
        <v>738.596</v>
      </c>
      <c r="H69" s="112">
        <f>$T$15</f>
        <v>21.82</v>
      </c>
    </row>
    <row r="70" spans="2:8" ht="15" customHeight="1" x14ac:dyDescent="0.2">
      <c r="B70" s="28" t="s">
        <v>100</v>
      </c>
      <c r="C70" s="110">
        <f>$O$16</f>
        <v>2.83</v>
      </c>
      <c r="D70" s="110">
        <f>$P$16</f>
        <v>750.577</v>
      </c>
      <c r="E70" s="111">
        <f>$Q$16</f>
        <v>13.37</v>
      </c>
      <c r="F70" s="110">
        <f>$R$16</f>
        <v>3.331</v>
      </c>
      <c r="G70" s="110">
        <f>$S$16</f>
        <v>811.86699999999996</v>
      </c>
      <c r="H70" s="112">
        <f>$T$16</f>
        <v>13.11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705.78300000000002</v>
      </c>
      <c r="E71" s="111">
        <f>$Q$17</f>
        <v>13.71</v>
      </c>
      <c r="F71" s="110">
        <f>$R$17</f>
        <v>0</v>
      </c>
      <c r="G71" s="110">
        <f>$S$17</f>
        <v>824.19100000000003</v>
      </c>
      <c r="H71" s="112">
        <f>$T$17</f>
        <v>13.54</v>
      </c>
    </row>
    <row r="72" spans="2:8" ht="15" customHeight="1" x14ac:dyDescent="0.2">
      <c r="B72" s="28" t="s">
        <v>102</v>
      </c>
      <c r="C72" s="110">
        <f>$O$18</f>
        <v>1.643</v>
      </c>
      <c r="D72" s="110">
        <f>$P$18</f>
        <v>616.28099999999995</v>
      </c>
      <c r="E72" s="111">
        <f>$Q$18</f>
        <v>26.19</v>
      </c>
      <c r="F72" s="110">
        <f>$R$18</f>
        <v>1.6879999999999999</v>
      </c>
      <c r="G72" s="110">
        <f>$S$18</f>
        <v>650.68399999999997</v>
      </c>
      <c r="H72" s="112">
        <f>$T$18</f>
        <v>25.84</v>
      </c>
    </row>
    <row r="73" spans="2:8" ht="15" customHeight="1" x14ac:dyDescent="0.2">
      <c r="B73" s="28" t="s">
        <v>103</v>
      </c>
      <c r="C73" s="110">
        <f>$O$19</f>
        <v>0</v>
      </c>
      <c r="D73" s="110">
        <f>$P$19</f>
        <v>748.13400000000001</v>
      </c>
      <c r="E73" s="111">
        <f>$Q$19</f>
        <v>23.27</v>
      </c>
      <c r="F73" s="110">
        <f>$R$19</f>
        <v>0</v>
      </c>
      <c r="G73" s="110">
        <f>$S$19</f>
        <v>843.86199999999997</v>
      </c>
      <c r="H73" s="112">
        <f>$T$19</f>
        <v>22.55</v>
      </c>
    </row>
    <row r="74" spans="2:8" ht="15" customHeight="1" x14ac:dyDescent="0.2">
      <c r="B74" s="29" t="s">
        <v>104</v>
      </c>
      <c r="C74" s="114">
        <f>$O$20</f>
        <v>59.53</v>
      </c>
      <c r="D74" s="114">
        <f>$P$20</f>
        <v>2863.3020000000001</v>
      </c>
      <c r="E74" s="115">
        <f>$Q$20</f>
        <v>11.27</v>
      </c>
      <c r="F74" s="114">
        <f>$R$20</f>
        <v>60.220999999999997</v>
      </c>
      <c r="G74" s="114">
        <f>$S$20</f>
        <v>3138.3519999999999</v>
      </c>
      <c r="H74" s="116">
        <f>$T$20</f>
        <v>10.74</v>
      </c>
    </row>
    <row r="77" spans="2:8" ht="15" customHeight="1" x14ac:dyDescent="0.2">
      <c r="B77" s="909" t="s">
        <v>77</v>
      </c>
      <c r="C77" s="907" t="s">
        <v>332</v>
      </c>
      <c r="D77" s="907"/>
      <c r="E77" s="907"/>
      <c r="F77" s="907" t="s">
        <v>333</v>
      </c>
      <c r="G77" s="907"/>
      <c r="H77" s="899"/>
    </row>
    <row r="78" spans="2:8" ht="15" customHeight="1" x14ac:dyDescent="0.2">
      <c r="B78" s="906"/>
      <c r="C78" s="318" t="s">
        <v>78</v>
      </c>
      <c r="D78" s="903" t="s">
        <v>79</v>
      </c>
      <c r="E78" s="903"/>
      <c r="F78" s="318" t="s">
        <v>78</v>
      </c>
      <c r="G78" s="903" t="s">
        <v>79</v>
      </c>
      <c r="H78" s="893"/>
    </row>
    <row r="79" spans="2:8" ht="30" customHeight="1" x14ac:dyDescent="0.2">
      <c r="B79" s="906"/>
      <c r="C79" s="904" t="s">
        <v>325</v>
      </c>
      <c r="D79" s="904"/>
      <c r="E79" s="16" t="s">
        <v>82</v>
      </c>
      <c r="F79" s="904" t="s">
        <v>325</v>
      </c>
      <c r="G79" s="904"/>
      <c r="H79" s="17" t="s">
        <v>82</v>
      </c>
    </row>
    <row r="80" spans="2:8" ht="15" customHeight="1" x14ac:dyDescent="0.2">
      <c r="B80" s="143" t="str">
        <f>Index!$B$4</f>
        <v>Thames</v>
      </c>
      <c r="C80" s="105"/>
      <c r="D80" s="122"/>
      <c r="E80" s="188"/>
      <c r="F80" s="105"/>
      <c r="G80" s="188"/>
      <c r="H80" s="188"/>
    </row>
    <row r="81" spans="2:8" ht="15" customHeight="1" x14ac:dyDescent="0.2">
      <c r="B81" s="118" t="s">
        <v>105</v>
      </c>
      <c r="C81" s="108">
        <f>$U$9</f>
        <v>261.09899999999999</v>
      </c>
      <c r="D81" s="108">
        <f>$V$9</f>
        <v>24143.491000000002</v>
      </c>
      <c r="E81" s="119">
        <f>$W$9</f>
        <v>3.16</v>
      </c>
      <c r="F81" s="108">
        <f>$X$9</f>
        <v>262.12799999999999</v>
      </c>
      <c r="G81" s="108">
        <f>$Y$9</f>
        <v>25148.959999999999</v>
      </c>
      <c r="H81" s="120">
        <f>$Z$9</f>
        <v>3.1</v>
      </c>
    </row>
    <row r="82" spans="2:8" ht="15" customHeight="1" x14ac:dyDescent="0.2">
      <c r="B82" s="28" t="s">
        <v>94</v>
      </c>
      <c r="C82" s="110">
        <f>$U$10</f>
        <v>103.622</v>
      </c>
      <c r="D82" s="110">
        <f>$V$10</f>
        <v>4931.0140000000001</v>
      </c>
      <c r="E82" s="111">
        <f>$W$10</f>
        <v>9.5299999999999994</v>
      </c>
      <c r="F82" s="110">
        <f>$X$10</f>
        <v>98.078000000000003</v>
      </c>
      <c r="G82" s="110">
        <f>$Y$10</f>
        <v>4997.1019999999999</v>
      </c>
      <c r="H82" s="112">
        <f>$Z$10</f>
        <v>9.4600000000000009</v>
      </c>
    </row>
    <row r="83" spans="2:8" ht="15" customHeight="1" x14ac:dyDescent="0.2">
      <c r="B83" s="28" t="s">
        <v>95</v>
      </c>
      <c r="C83" s="110">
        <f>$U$11</f>
        <v>49.84</v>
      </c>
      <c r="D83" s="110">
        <f>$V$11</f>
        <v>4391.68</v>
      </c>
      <c r="E83" s="111">
        <f>$W$11</f>
        <v>11.15</v>
      </c>
      <c r="F83" s="110">
        <f>$X$11</f>
        <v>54.088999999999999</v>
      </c>
      <c r="G83" s="110">
        <f>$Y$11</f>
        <v>4490.915</v>
      </c>
      <c r="H83" s="112">
        <f>$Z$11</f>
        <v>11.14</v>
      </c>
    </row>
    <row r="84" spans="2:8" ht="15" customHeight="1" x14ac:dyDescent="0.2">
      <c r="B84" s="28" t="s">
        <v>96</v>
      </c>
      <c r="C84" s="110">
        <f>$U$12</f>
        <v>1.5089999999999999</v>
      </c>
      <c r="D84" s="110">
        <f>$V$12</f>
        <v>1021.652</v>
      </c>
      <c r="E84" s="111">
        <f>$W$12</f>
        <v>16.829999999999998</v>
      </c>
      <c r="F84" s="110">
        <f>$X$12</f>
        <v>1.232</v>
      </c>
      <c r="G84" s="110">
        <f>$Y$12</f>
        <v>1070.0239999999999</v>
      </c>
      <c r="H84" s="112">
        <f>$Z$12</f>
        <v>16.649999999999999</v>
      </c>
    </row>
    <row r="85" spans="2:8" ht="15" customHeight="1" x14ac:dyDescent="0.2">
      <c r="B85" s="28" t="s">
        <v>97</v>
      </c>
      <c r="C85" s="110">
        <f>$U$13</f>
        <v>18.885999999999999</v>
      </c>
      <c r="D85" s="110">
        <f>$V$13</f>
        <v>3903.723</v>
      </c>
      <c r="E85" s="111">
        <f>$W$13</f>
        <v>9.43</v>
      </c>
      <c r="F85" s="110">
        <f>$X$13</f>
        <v>19.132999999999999</v>
      </c>
      <c r="G85" s="110">
        <f>$Y$13</f>
        <v>4117.808</v>
      </c>
      <c r="H85" s="112">
        <f>$Z$13</f>
        <v>9.24</v>
      </c>
    </row>
    <row r="86" spans="2:8" ht="15" customHeight="1" x14ac:dyDescent="0.2">
      <c r="B86" s="28" t="s">
        <v>98</v>
      </c>
      <c r="C86" s="110">
        <f>$U$14</f>
        <v>23.881</v>
      </c>
      <c r="D86" s="110">
        <f>$V$14</f>
        <v>2231.9459999999999</v>
      </c>
      <c r="E86" s="111">
        <f>$W$14</f>
        <v>11.83</v>
      </c>
      <c r="F86" s="110">
        <f>$X$14</f>
        <v>24.86</v>
      </c>
      <c r="G86" s="110">
        <f>$Y$14</f>
        <v>2353.058</v>
      </c>
      <c r="H86" s="112">
        <f>$Z$14</f>
        <v>11.7</v>
      </c>
    </row>
    <row r="87" spans="2:8" ht="15" customHeight="1" x14ac:dyDescent="0.2">
      <c r="B87" s="28" t="s">
        <v>248</v>
      </c>
      <c r="C87" s="110">
        <f>$U$15</f>
        <v>2.6379999999999999</v>
      </c>
      <c r="D87" s="110">
        <f>$V$15</f>
        <v>761.26900000000001</v>
      </c>
      <c r="E87" s="111">
        <f>$W$15</f>
        <v>22.44</v>
      </c>
      <c r="F87" s="110">
        <f>$X$15</f>
        <v>2.899</v>
      </c>
      <c r="G87" s="110">
        <f>$Y$15</f>
        <v>781.928</v>
      </c>
      <c r="H87" s="112">
        <f>$Z$15</f>
        <v>22.88</v>
      </c>
    </row>
    <row r="88" spans="2:8" ht="15" customHeight="1" x14ac:dyDescent="0.2">
      <c r="B88" s="28" t="s">
        <v>100</v>
      </c>
      <c r="C88" s="110">
        <f>$U$16</f>
        <v>3.7519999999999998</v>
      </c>
      <c r="D88" s="110">
        <f>$V$16</f>
        <v>864.73099999999999</v>
      </c>
      <c r="E88" s="111">
        <f>$W$16</f>
        <v>12.92</v>
      </c>
      <c r="F88" s="110">
        <f>$X$16</f>
        <v>4.1070000000000002</v>
      </c>
      <c r="G88" s="110">
        <f>$Y$16</f>
        <v>905.42899999999997</v>
      </c>
      <c r="H88" s="112">
        <f>$Z$16</f>
        <v>12.83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939.15499999999997</v>
      </c>
      <c r="E89" s="111">
        <f>$W$17</f>
        <v>13.43</v>
      </c>
      <c r="F89" s="110">
        <f>$X$17</f>
        <v>0</v>
      </c>
      <c r="G89" s="110">
        <f>$Y$17</f>
        <v>1048.4659999999999</v>
      </c>
      <c r="H89" s="112">
        <f>$Z$17</f>
        <v>13.34</v>
      </c>
    </row>
    <row r="90" spans="2:8" ht="15" customHeight="1" x14ac:dyDescent="0.2">
      <c r="B90" s="28" t="s">
        <v>102</v>
      </c>
      <c r="C90" s="110">
        <f>$U$18</f>
        <v>1.603</v>
      </c>
      <c r="D90" s="110">
        <f>$V$18</f>
        <v>678.03800000000001</v>
      </c>
      <c r="E90" s="111">
        <f>$W$18</f>
        <v>25.63</v>
      </c>
      <c r="F90" s="110">
        <f>$X$18</f>
        <v>1.6559999999999999</v>
      </c>
      <c r="G90" s="110">
        <f>$Y$18</f>
        <v>702.851</v>
      </c>
      <c r="H90" s="112">
        <f>$Z$18</f>
        <v>25.45</v>
      </c>
    </row>
    <row r="91" spans="2:8" ht="15" customHeight="1" x14ac:dyDescent="0.2">
      <c r="B91" s="28" t="s">
        <v>103</v>
      </c>
      <c r="C91" s="110">
        <f>$U$19</f>
        <v>0</v>
      </c>
      <c r="D91" s="110">
        <f>$V$19</f>
        <v>934.55499999999995</v>
      </c>
      <c r="E91" s="111">
        <f>$W$19</f>
        <v>22.05</v>
      </c>
      <c r="F91" s="110">
        <f>$X$19</f>
        <v>0</v>
      </c>
      <c r="G91" s="110">
        <f>$Y$19</f>
        <v>1020.386</v>
      </c>
      <c r="H91" s="112">
        <f>$Z$19</f>
        <v>21.67</v>
      </c>
    </row>
    <row r="92" spans="2:8" ht="15" customHeight="1" x14ac:dyDescent="0.2">
      <c r="B92" s="29" t="s">
        <v>104</v>
      </c>
      <c r="C92" s="114">
        <f>$U$20</f>
        <v>55.368000000000002</v>
      </c>
      <c r="D92" s="114">
        <f>$V$20</f>
        <v>3384.9830000000002</v>
      </c>
      <c r="E92" s="115">
        <f>$W$20</f>
        <v>10.34</v>
      </c>
      <c r="F92" s="114">
        <f>$X$20</f>
        <v>56.073999999999998</v>
      </c>
      <c r="G92" s="114">
        <f>$Y$20</f>
        <v>3558.5650000000001</v>
      </c>
      <c r="H92" s="116">
        <f>$Z$20</f>
        <v>10.15</v>
      </c>
    </row>
    <row r="95" spans="2:8" ht="15" customHeight="1" x14ac:dyDescent="0.2">
      <c r="B95" s="909" t="s">
        <v>77</v>
      </c>
      <c r="C95" s="907" t="s">
        <v>231</v>
      </c>
      <c r="D95" s="907"/>
      <c r="E95" s="907"/>
      <c r="F95" s="907" t="s">
        <v>232</v>
      </c>
      <c r="G95" s="907"/>
      <c r="H95" s="899"/>
    </row>
    <row r="96" spans="2:8" ht="15" customHeight="1" x14ac:dyDescent="0.2">
      <c r="B96" s="906"/>
      <c r="C96" s="318" t="s">
        <v>78</v>
      </c>
      <c r="D96" s="903" t="s">
        <v>79</v>
      </c>
      <c r="E96" s="903"/>
      <c r="F96" s="318" t="s">
        <v>78</v>
      </c>
      <c r="G96" s="903" t="s">
        <v>79</v>
      </c>
      <c r="H96" s="893"/>
    </row>
    <row r="97" spans="2:8" ht="30" customHeight="1" x14ac:dyDescent="0.2">
      <c r="B97" s="906"/>
      <c r="C97" s="904" t="s">
        <v>325</v>
      </c>
      <c r="D97" s="904"/>
      <c r="E97" s="16" t="s">
        <v>82</v>
      </c>
      <c r="F97" s="904" t="s">
        <v>325</v>
      </c>
      <c r="G97" s="904"/>
      <c r="H97" s="17" t="s">
        <v>82</v>
      </c>
    </row>
    <row r="98" spans="2:8" ht="15" customHeight="1" x14ac:dyDescent="0.2">
      <c r="B98" s="143" t="str">
        <f>Index!$B$4</f>
        <v>Thames</v>
      </c>
      <c r="C98" s="105"/>
      <c r="D98" s="122"/>
      <c r="E98" s="188"/>
      <c r="F98" s="105"/>
      <c r="G98" s="188"/>
      <c r="H98" s="188"/>
    </row>
    <row r="99" spans="2:8" ht="15" customHeight="1" x14ac:dyDescent="0.2">
      <c r="B99" s="118" t="s">
        <v>105</v>
      </c>
      <c r="C99" s="108">
        <f>$AA$9</f>
        <v>268.51299999999998</v>
      </c>
      <c r="D99" s="108">
        <f>$AB$9</f>
        <v>26050.309000000001</v>
      </c>
      <c r="E99" s="119">
        <f>$AC$9</f>
        <v>3.07</v>
      </c>
      <c r="F99" s="108">
        <f>$AD$9</f>
        <v>274.779</v>
      </c>
      <c r="G99" s="108">
        <f>$AE$9</f>
        <v>26796.014999999999</v>
      </c>
      <c r="H99" s="120">
        <f>$AF$9</f>
        <v>3.09</v>
      </c>
    </row>
    <row r="100" spans="2:8" ht="15" customHeight="1" x14ac:dyDescent="0.2">
      <c r="B100" s="28" t="s">
        <v>94</v>
      </c>
      <c r="C100" s="110">
        <f>$AA$10</f>
        <v>96.438999999999993</v>
      </c>
      <c r="D100" s="110">
        <f>$AB$10</f>
        <v>5077.8959999999997</v>
      </c>
      <c r="E100" s="111">
        <f>$AC$10</f>
        <v>9.5299999999999994</v>
      </c>
      <c r="F100" s="110">
        <f>$AD$10</f>
        <v>94.881</v>
      </c>
      <c r="G100" s="110">
        <f>$AE$10</f>
        <v>5201.2290000000003</v>
      </c>
      <c r="H100" s="112">
        <f>$AF$10</f>
        <v>9.52</v>
      </c>
    </row>
    <row r="101" spans="2:8" ht="15" customHeight="1" x14ac:dyDescent="0.2">
      <c r="B101" s="28" t="s">
        <v>95</v>
      </c>
      <c r="C101" s="110">
        <f>$AA$11</f>
        <v>58.494</v>
      </c>
      <c r="D101" s="110">
        <f>$AB$11</f>
        <v>4571.1009999999997</v>
      </c>
      <c r="E101" s="111">
        <f>$AC$11</f>
        <v>11.07</v>
      </c>
      <c r="F101" s="110">
        <f>$AD$11</f>
        <v>63.945999999999998</v>
      </c>
      <c r="G101" s="110">
        <f>$AE$11</f>
        <v>4660.4120000000003</v>
      </c>
      <c r="H101" s="112">
        <f>$AF$11</f>
        <v>11.01</v>
      </c>
    </row>
    <row r="102" spans="2:8" ht="15" customHeight="1" x14ac:dyDescent="0.2">
      <c r="B102" s="28" t="s">
        <v>96</v>
      </c>
      <c r="C102" s="110">
        <f>$AA$12</f>
        <v>1.2490000000000001</v>
      </c>
      <c r="D102" s="110">
        <f>$AB$12</f>
        <v>1108.1469999999999</v>
      </c>
      <c r="E102" s="111">
        <f>$AC$12</f>
        <v>16.48</v>
      </c>
      <c r="F102" s="110">
        <f>$AD$12</f>
        <v>1.343</v>
      </c>
      <c r="G102" s="110">
        <f>$AE$12</f>
        <v>1125.4480000000001</v>
      </c>
      <c r="H102" s="112">
        <f>$AF$12</f>
        <v>16.39</v>
      </c>
    </row>
    <row r="103" spans="2:8" ht="15" customHeight="1" x14ac:dyDescent="0.2">
      <c r="B103" s="28" t="s">
        <v>97</v>
      </c>
      <c r="C103" s="110">
        <f>$AA$13</f>
        <v>19.675000000000001</v>
      </c>
      <c r="D103" s="110">
        <f>$AB$13</f>
        <v>4263.3040000000001</v>
      </c>
      <c r="E103" s="111">
        <f>$AC$13</f>
        <v>9.17</v>
      </c>
      <c r="F103" s="110">
        <f>$AD$13</f>
        <v>20.033000000000001</v>
      </c>
      <c r="G103" s="110">
        <f>$AE$13</f>
        <v>4249.4080000000004</v>
      </c>
      <c r="H103" s="112">
        <f>$AF$13</f>
        <v>9.33</v>
      </c>
    </row>
    <row r="104" spans="2:8" ht="15" customHeight="1" x14ac:dyDescent="0.2">
      <c r="B104" s="28" t="s">
        <v>98</v>
      </c>
      <c r="C104" s="110">
        <f>$AA$14</f>
        <v>25.791</v>
      </c>
      <c r="D104" s="110">
        <f>$AB$14</f>
        <v>2455.2350000000001</v>
      </c>
      <c r="E104" s="111">
        <f>$AC$14</f>
        <v>11.57</v>
      </c>
      <c r="F104" s="110">
        <f>$AD$14</f>
        <v>25.754000000000001</v>
      </c>
      <c r="G104" s="110">
        <f>$AE$14</f>
        <v>2549.0990000000002</v>
      </c>
      <c r="H104" s="112">
        <f>$AF$14</f>
        <v>11.48</v>
      </c>
    </row>
    <row r="105" spans="2:8" ht="15" customHeight="1" x14ac:dyDescent="0.2">
      <c r="B105" s="28" t="s">
        <v>248</v>
      </c>
      <c r="C105" s="110">
        <f>$AA$15</f>
        <v>3.1320000000000001</v>
      </c>
      <c r="D105" s="110">
        <f>$AB$15</f>
        <v>823.67</v>
      </c>
      <c r="E105" s="111">
        <f>$AC$15</f>
        <v>22.92</v>
      </c>
      <c r="F105" s="110">
        <f>$AD$15</f>
        <v>3.3420000000000001</v>
      </c>
      <c r="G105" s="110">
        <f>$AE$15</f>
        <v>869.077</v>
      </c>
      <c r="H105" s="112">
        <f>$AF$15</f>
        <v>22.8</v>
      </c>
    </row>
    <row r="106" spans="2:8" ht="15" customHeight="1" x14ac:dyDescent="0.2">
      <c r="B106" s="28" t="s">
        <v>100</v>
      </c>
      <c r="C106" s="110">
        <f>$AA$16</f>
        <v>4.3920000000000003</v>
      </c>
      <c r="D106" s="110">
        <f>$AB$16</f>
        <v>935.39700000000005</v>
      </c>
      <c r="E106" s="111">
        <f>$AC$16</f>
        <v>12.8</v>
      </c>
      <c r="F106" s="110">
        <f>$AD$16</f>
        <v>4.62</v>
      </c>
      <c r="G106" s="110">
        <f>$AE$16</f>
        <v>961.12400000000002</v>
      </c>
      <c r="H106" s="112">
        <f>$AF$16</f>
        <v>12.7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1151.6880000000001</v>
      </c>
      <c r="E107" s="111">
        <f>$AC$17</f>
        <v>13.26</v>
      </c>
      <c r="F107" s="110">
        <f>$AD$17</f>
        <v>0</v>
      </c>
      <c r="G107" s="110">
        <f>$AE$17</f>
        <v>1249.3389999999999</v>
      </c>
      <c r="H107" s="112">
        <f>$AF$17</f>
        <v>13.19</v>
      </c>
    </row>
    <row r="108" spans="2:8" ht="15" customHeight="1" x14ac:dyDescent="0.2">
      <c r="B108" s="28" t="s">
        <v>102</v>
      </c>
      <c r="C108" s="110">
        <f>$AA$18</f>
        <v>1.698</v>
      </c>
      <c r="D108" s="110">
        <f>$AB$18</f>
        <v>724.29600000000005</v>
      </c>
      <c r="E108" s="111">
        <f>$AC$18</f>
        <v>25.31</v>
      </c>
      <c r="F108" s="110">
        <f>$AD$18</f>
        <v>1.7270000000000001</v>
      </c>
      <c r="G108" s="110">
        <f>$AE$18</f>
        <v>737.654</v>
      </c>
      <c r="H108" s="112">
        <f>$AF$18</f>
        <v>25.37</v>
      </c>
    </row>
    <row r="109" spans="2:8" ht="15" customHeight="1" x14ac:dyDescent="0.2">
      <c r="B109" s="28" t="s">
        <v>103</v>
      </c>
      <c r="C109" s="110">
        <f>$AA$19</f>
        <v>0</v>
      </c>
      <c r="D109" s="110">
        <f>$AB$19</f>
        <v>1102.5319999999999</v>
      </c>
      <c r="E109" s="111">
        <f>$AC$19</f>
        <v>21.39</v>
      </c>
      <c r="F109" s="110">
        <f>$AD$19</f>
        <v>0</v>
      </c>
      <c r="G109" s="110">
        <f>$AE$19</f>
        <v>1179.3979999999999</v>
      </c>
      <c r="H109" s="112">
        <f>$AF$19</f>
        <v>21.19</v>
      </c>
    </row>
    <row r="110" spans="2:8" ht="15" customHeight="1" x14ac:dyDescent="0.2">
      <c r="B110" s="29" t="s">
        <v>104</v>
      </c>
      <c r="C110" s="114">
        <f>$AA$20</f>
        <v>57.643000000000001</v>
      </c>
      <c r="D110" s="114">
        <f>$AB$20</f>
        <v>3734.3049999999998</v>
      </c>
      <c r="E110" s="115">
        <f>$AC$20</f>
        <v>9.9499999999999993</v>
      </c>
      <c r="F110" s="114">
        <f>$AD$20</f>
        <v>59.131999999999998</v>
      </c>
      <c r="G110" s="114">
        <f>$AE$20</f>
        <v>3910.5590000000002</v>
      </c>
      <c r="H110" s="116">
        <f>$AF$20</f>
        <v>9.7799999999999994</v>
      </c>
    </row>
    <row r="113" spans="2:5" ht="15" customHeight="1" x14ac:dyDescent="0.2">
      <c r="B113" s="909" t="s">
        <v>77</v>
      </c>
      <c r="C113" s="907" t="s">
        <v>233</v>
      </c>
      <c r="D113" s="907"/>
      <c r="E113" s="899"/>
    </row>
    <row r="114" spans="2:5" ht="15" customHeight="1" x14ac:dyDescent="0.2">
      <c r="B114" s="906"/>
      <c r="C114" s="318" t="s">
        <v>78</v>
      </c>
      <c r="D114" s="903" t="s">
        <v>79</v>
      </c>
      <c r="E114" s="893"/>
    </row>
    <row r="115" spans="2:5" ht="30" customHeight="1" x14ac:dyDescent="0.2">
      <c r="B115" s="906"/>
      <c r="C115" s="904" t="s">
        <v>325</v>
      </c>
      <c r="D115" s="904"/>
      <c r="E115" s="17" t="s">
        <v>82</v>
      </c>
    </row>
    <row r="116" spans="2:5" ht="15" customHeight="1" x14ac:dyDescent="0.2">
      <c r="B116" s="143" t="str">
        <f>Index!$B$4</f>
        <v>Thames</v>
      </c>
      <c r="C116" s="105"/>
      <c r="D116" s="188"/>
      <c r="E116" s="188"/>
    </row>
    <row r="117" spans="2:5" ht="15" customHeight="1" x14ac:dyDescent="0.2">
      <c r="B117" s="118" t="s">
        <v>105</v>
      </c>
      <c r="C117" s="108">
        <f>$AG$9</f>
        <v>276.262</v>
      </c>
      <c r="D117" s="108">
        <f>$AH$9</f>
        <v>27485.172999999999</v>
      </c>
      <c r="E117" s="120">
        <f>$AI$9</f>
        <v>3.11</v>
      </c>
    </row>
    <row r="118" spans="2:5" ht="15" customHeight="1" x14ac:dyDescent="0.2">
      <c r="B118" s="28" t="s">
        <v>94</v>
      </c>
      <c r="C118" s="110">
        <f>$AG$10</f>
        <v>89.346999999999994</v>
      </c>
      <c r="D118" s="110">
        <f>$AH$10</f>
        <v>5370.558</v>
      </c>
      <c r="E118" s="112">
        <f>$AI$10</f>
        <v>9.44</v>
      </c>
    </row>
    <row r="119" spans="2:5" ht="15" customHeight="1" x14ac:dyDescent="0.2">
      <c r="B119" s="28" t="s">
        <v>95</v>
      </c>
      <c r="C119" s="110">
        <f>$AG$11</f>
        <v>67.861000000000004</v>
      </c>
      <c r="D119" s="110">
        <f>$AH$11</f>
        <v>4734.0829999999996</v>
      </c>
      <c r="E119" s="112">
        <f>$AI$11</f>
        <v>10.97</v>
      </c>
    </row>
    <row r="120" spans="2:5" ht="15" customHeight="1" x14ac:dyDescent="0.2">
      <c r="B120" s="28" t="s">
        <v>96</v>
      </c>
      <c r="C120" s="110">
        <f>$AG$12</f>
        <v>1.401</v>
      </c>
      <c r="D120" s="110">
        <f>$AH$12</f>
        <v>1135.6610000000001</v>
      </c>
      <c r="E120" s="112">
        <f>$AI$12</f>
        <v>16.440000000000001</v>
      </c>
    </row>
    <row r="121" spans="2:5" ht="15" customHeight="1" x14ac:dyDescent="0.2">
      <c r="B121" s="28" t="s">
        <v>97</v>
      </c>
      <c r="C121" s="110">
        <f>$AG$13</f>
        <v>20.63</v>
      </c>
      <c r="D121" s="110">
        <f>$AH$13</f>
        <v>4211.2049999999999</v>
      </c>
      <c r="E121" s="112">
        <f>$AI$13</f>
        <v>9.58</v>
      </c>
    </row>
    <row r="122" spans="2:5" ht="15" customHeight="1" x14ac:dyDescent="0.2">
      <c r="B122" s="28" t="s">
        <v>98</v>
      </c>
      <c r="C122" s="110">
        <f>$AG$14</f>
        <v>26.259</v>
      </c>
      <c r="D122" s="110">
        <f>$AH$14</f>
        <v>2621.4789999999998</v>
      </c>
      <c r="E122" s="112">
        <f>$AI$14</f>
        <v>11.46</v>
      </c>
    </row>
    <row r="123" spans="2:5" ht="15" customHeight="1" x14ac:dyDescent="0.2">
      <c r="B123" s="28" t="s">
        <v>248</v>
      </c>
      <c r="C123" s="110">
        <f>$AG$15</f>
        <v>3.4780000000000002</v>
      </c>
      <c r="D123" s="110">
        <f>$AH$15</f>
        <v>904.8</v>
      </c>
      <c r="E123" s="112">
        <f>$AI$15</f>
        <v>22.84</v>
      </c>
    </row>
    <row r="124" spans="2:5" ht="15" customHeight="1" x14ac:dyDescent="0.2">
      <c r="B124" s="28" t="s">
        <v>100</v>
      </c>
      <c r="C124" s="110">
        <f>$AG$16</f>
        <v>4.8099999999999996</v>
      </c>
      <c r="D124" s="110">
        <f>$AH$16</f>
        <v>992.16300000000001</v>
      </c>
      <c r="E124" s="112">
        <f>$AI$16</f>
        <v>12.61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1340.4649999999999</v>
      </c>
      <c r="E125" s="112">
        <f>$AI$17</f>
        <v>13.14</v>
      </c>
    </row>
    <row r="126" spans="2:5" ht="15" customHeight="1" x14ac:dyDescent="0.2">
      <c r="B126" s="28" t="s">
        <v>102</v>
      </c>
      <c r="C126" s="110">
        <f>$AG$18</f>
        <v>1.7370000000000001</v>
      </c>
      <c r="D126" s="110">
        <f>$AH$18</f>
        <v>750.34799999999996</v>
      </c>
      <c r="E126" s="112">
        <f>$AI$18</f>
        <v>25.42</v>
      </c>
    </row>
    <row r="127" spans="2:5" ht="15" customHeight="1" x14ac:dyDescent="0.2">
      <c r="B127" s="28" t="s">
        <v>103</v>
      </c>
      <c r="C127" s="110">
        <f>$AG$19</f>
        <v>0</v>
      </c>
      <c r="D127" s="110">
        <f>$AH$19</f>
        <v>1251.8530000000001</v>
      </c>
      <c r="E127" s="112">
        <f>$AI$19</f>
        <v>21.02</v>
      </c>
    </row>
    <row r="128" spans="2:5" ht="15" customHeight="1" x14ac:dyDescent="0.2">
      <c r="B128" s="29" t="s">
        <v>104</v>
      </c>
      <c r="C128" s="114">
        <f>$AG$20</f>
        <v>60.738999999999997</v>
      </c>
      <c r="D128" s="114">
        <f>$AH$20</f>
        <v>4068.752</v>
      </c>
      <c r="E128" s="116">
        <f>$AI$20</f>
        <v>9.6300000000000008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764</v>
      </c>
    </row>
    <row r="5" spans="2:6" ht="15" customHeight="1" x14ac:dyDescent="0.2">
      <c r="B5" s="854" t="s">
        <v>229</v>
      </c>
      <c r="C5" s="40" t="s">
        <v>78</v>
      </c>
      <c r="D5" s="831" t="s">
        <v>79</v>
      </c>
      <c r="E5" s="831"/>
      <c r="F5" s="41" t="s">
        <v>80</v>
      </c>
    </row>
    <row r="6" spans="2:6" ht="30" customHeight="1" x14ac:dyDescent="0.2">
      <c r="B6" s="908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Thames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4.9909999999999997</v>
      </c>
      <c r="D8" s="138">
        <f>'Section 11 chart data'!J35</f>
        <v>395.54399999999998</v>
      </c>
      <c r="E8" s="691">
        <f>'Section 11 chart data'!K35</f>
        <v>3.42</v>
      </c>
      <c r="F8" s="139">
        <f>SUM(C8,D8)</f>
        <v>400.53499999999997</v>
      </c>
    </row>
    <row r="9" spans="2:6" ht="15" customHeight="1" x14ac:dyDescent="0.2">
      <c r="B9" s="141" t="s">
        <v>222</v>
      </c>
      <c r="C9" s="137">
        <f>'Section 11 chart data'!D36</f>
        <v>4.8970000000000002</v>
      </c>
      <c r="D9" s="138">
        <f>'Section 11 chart data'!J36</f>
        <v>410.97399999999999</v>
      </c>
      <c r="E9" s="691">
        <f>'Section 11 chart data'!K36</f>
        <v>3.06</v>
      </c>
      <c r="F9" s="139">
        <f t="shared" ref="F9:F18" si="0">SUM(C9,D9)</f>
        <v>415.87099999999998</v>
      </c>
    </row>
    <row r="10" spans="2:6" ht="15" customHeight="1" x14ac:dyDescent="0.2">
      <c r="B10" s="141" t="s">
        <v>225</v>
      </c>
      <c r="C10" s="137">
        <f>'Section 11 chart data'!D37</f>
        <v>4.7649999999999997</v>
      </c>
      <c r="D10" s="138">
        <f>'Section 11 chart data'!J37</f>
        <v>419.50900000000001</v>
      </c>
      <c r="E10" s="691">
        <f>'Section 11 chart data'!K37</f>
        <v>2.96</v>
      </c>
      <c r="F10" s="139">
        <f t="shared" si="0"/>
        <v>424.274</v>
      </c>
    </row>
    <row r="11" spans="2:6" ht="15" customHeight="1" x14ac:dyDescent="0.2">
      <c r="B11" s="141" t="s">
        <v>226</v>
      </c>
      <c r="C11" s="137">
        <f>'Section 11 chart data'!D38</f>
        <v>4.88</v>
      </c>
      <c r="D11" s="138">
        <f>'Section 11 chart data'!J38</f>
        <v>419.87200000000001</v>
      </c>
      <c r="E11" s="691">
        <f>'Section 11 chart data'!K38</f>
        <v>2.73</v>
      </c>
      <c r="F11" s="139">
        <f t="shared" si="0"/>
        <v>424.75200000000001</v>
      </c>
    </row>
    <row r="12" spans="2:6" ht="15" customHeight="1" x14ac:dyDescent="0.2">
      <c r="B12" s="141" t="s">
        <v>227</v>
      </c>
      <c r="C12" s="137">
        <f>'Section 11 chart data'!D39</f>
        <v>4.7859999999999996</v>
      </c>
      <c r="D12" s="138">
        <f>'Section 11 chart data'!J39</f>
        <v>405.834</v>
      </c>
      <c r="E12" s="691">
        <f>'Section 11 chart data'!K39</f>
        <v>2.72</v>
      </c>
      <c r="F12" s="139">
        <f t="shared" si="0"/>
        <v>410.62</v>
      </c>
    </row>
    <row r="13" spans="2:6" ht="15" customHeight="1" x14ac:dyDescent="0.2">
      <c r="B13" s="141" t="s">
        <v>354</v>
      </c>
      <c r="C13" s="137">
        <f>'Section 11 chart data'!D40</f>
        <v>4.87</v>
      </c>
      <c r="D13" s="138">
        <f>'Section 11 chart data'!J40</f>
        <v>392.08800000000002</v>
      </c>
      <c r="E13" s="691">
        <f>'Section 11 chart data'!K40</f>
        <v>2.72</v>
      </c>
      <c r="F13" s="139">
        <f t="shared" si="0"/>
        <v>396.95800000000003</v>
      </c>
    </row>
    <row r="14" spans="2:6" ht="15" customHeight="1" x14ac:dyDescent="0.2">
      <c r="B14" s="141" t="s">
        <v>332</v>
      </c>
      <c r="C14" s="137">
        <f>'Section 11 chart data'!D41</f>
        <v>4.234</v>
      </c>
      <c r="D14" s="138">
        <f>'Section 11 chart data'!J41</f>
        <v>370.18599999999998</v>
      </c>
      <c r="E14" s="691">
        <f>'Section 11 chart data'!K41</f>
        <v>2.73</v>
      </c>
      <c r="F14" s="139">
        <f t="shared" si="0"/>
        <v>374.41999999999996</v>
      </c>
    </row>
    <row r="15" spans="2:6" ht="15" customHeight="1" x14ac:dyDescent="0.2">
      <c r="B15" s="141" t="s">
        <v>333</v>
      </c>
      <c r="C15" s="137">
        <f>'Section 11 chart data'!D42</f>
        <v>4.4779999999999998</v>
      </c>
      <c r="D15" s="138">
        <f>'Section 11 chart data'!J42</f>
        <v>344.78199999999998</v>
      </c>
      <c r="E15" s="691">
        <f>'Section 11 chart data'!K42</f>
        <v>2.81</v>
      </c>
      <c r="F15" s="139">
        <f t="shared" si="0"/>
        <v>349.26</v>
      </c>
    </row>
    <row r="16" spans="2:6" ht="15" customHeight="1" x14ac:dyDescent="0.2">
      <c r="B16" s="141" t="s">
        <v>231</v>
      </c>
      <c r="C16" s="137">
        <f>'Section 11 chart data'!D43</f>
        <v>4.7590000000000003</v>
      </c>
      <c r="D16" s="138">
        <f>'Section 11 chart data'!J43</f>
        <v>316.66899999999998</v>
      </c>
      <c r="E16" s="691">
        <f>'Section 11 chart data'!K43</f>
        <v>2.88</v>
      </c>
      <c r="F16" s="139">
        <f t="shared" si="0"/>
        <v>321.428</v>
      </c>
    </row>
    <row r="17" spans="2:6" ht="15" customHeight="1" x14ac:dyDescent="0.2">
      <c r="B17" s="141" t="s">
        <v>232</v>
      </c>
      <c r="C17" s="137">
        <f>'Section 11 chart data'!D44</f>
        <v>4.9039999999999999</v>
      </c>
      <c r="D17" s="138">
        <f>'Section 11 chart data'!J44</f>
        <v>287.54199999999997</v>
      </c>
      <c r="E17" s="691">
        <f>'Section 11 chart data'!K44</f>
        <v>2.77</v>
      </c>
      <c r="F17" s="139">
        <f t="shared" si="0"/>
        <v>292.44599999999997</v>
      </c>
    </row>
    <row r="18" spans="2:6" ht="15" customHeight="1" x14ac:dyDescent="0.2">
      <c r="B18" s="142" t="s">
        <v>233</v>
      </c>
      <c r="C18" s="137">
        <f>'Section 11 chart data'!D45</f>
        <v>4.944</v>
      </c>
      <c r="D18" s="138">
        <f>'Section 11 chart data'!J45</f>
        <v>267.685</v>
      </c>
      <c r="E18" s="691">
        <f>'Section 11 chart data'!K45</f>
        <v>2.87</v>
      </c>
      <c r="F18" s="140">
        <f t="shared" si="0"/>
        <v>272.62900000000002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462</v>
      </c>
    </row>
    <row r="5" spans="2:35" ht="15" customHeight="1" x14ac:dyDescent="0.2">
      <c r="B5" s="909" t="s">
        <v>77</v>
      </c>
      <c r="C5" s="907" t="s">
        <v>331</v>
      </c>
      <c r="D5" s="907"/>
      <c r="E5" s="907"/>
      <c r="F5" s="907" t="s">
        <v>222</v>
      </c>
      <c r="G5" s="907"/>
      <c r="H5" s="907"/>
      <c r="I5" s="907" t="s">
        <v>225</v>
      </c>
      <c r="J5" s="907"/>
      <c r="K5" s="907"/>
      <c r="L5" s="907" t="s">
        <v>226</v>
      </c>
      <c r="M5" s="907"/>
      <c r="N5" s="907"/>
      <c r="O5" s="907" t="s">
        <v>227</v>
      </c>
      <c r="P5" s="907"/>
      <c r="Q5" s="907"/>
      <c r="R5" s="907" t="s">
        <v>228</v>
      </c>
      <c r="S5" s="907"/>
      <c r="T5" s="907"/>
      <c r="U5" s="907" t="s">
        <v>332</v>
      </c>
      <c r="V5" s="907"/>
      <c r="W5" s="907"/>
      <c r="X5" s="907" t="s">
        <v>333</v>
      </c>
      <c r="Y5" s="907"/>
      <c r="Z5" s="907"/>
      <c r="AA5" s="907" t="s">
        <v>231</v>
      </c>
      <c r="AB5" s="907"/>
      <c r="AC5" s="907"/>
      <c r="AD5" s="907" t="s">
        <v>232</v>
      </c>
      <c r="AE5" s="907"/>
      <c r="AF5" s="907"/>
      <c r="AG5" s="907" t="s">
        <v>233</v>
      </c>
      <c r="AH5" s="907"/>
      <c r="AI5" s="899"/>
    </row>
    <row r="6" spans="2:35" ht="15" customHeight="1" x14ac:dyDescent="0.2">
      <c r="B6" s="912"/>
      <c r="C6" s="103" t="s">
        <v>78</v>
      </c>
      <c r="D6" s="903" t="s">
        <v>79</v>
      </c>
      <c r="E6" s="903"/>
      <c r="F6" s="103" t="s">
        <v>78</v>
      </c>
      <c r="G6" s="903" t="s">
        <v>79</v>
      </c>
      <c r="H6" s="903"/>
      <c r="I6" s="103" t="s">
        <v>78</v>
      </c>
      <c r="J6" s="903" t="s">
        <v>79</v>
      </c>
      <c r="K6" s="903"/>
      <c r="L6" s="103" t="s">
        <v>78</v>
      </c>
      <c r="M6" s="903" t="s">
        <v>79</v>
      </c>
      <c r="N6" s="903"/>
      <c r="O6" s="103" t="s">
        <v>78</v>
      </c>
      <c r="P6" s="903" t="s">
        <v>79</v>
      </c>
      <c r="Q6" s="903"/>
      <c r="R6" s="103" t="s">
        <v>78</v>
      </c>
      <c r="S6" s="903" t="s">
        <v>79</v>
      </c>
      <c r="T6" s="903"/>
      <c r="U6" s="103" t="s">
        <v>78</v>
      </c>
      <c r="V6" s="903" t="s">
        <v>79</v>
      </c>
      <c r="W6" s="903"/>
      <c r="X6" s="103" t="s">
        <v>78</v>
      </c>
      <c r="Y6" s="903" t="s">
        <v>79</v>
      </c>
      <c r="Z6" s="903"/>
      <c r="AA6" s="103" t="s">
        <v>78</v>
      </c>
      <c r="AB6" s="903" t="s">
        <v>79</v>
      </c>
      <c r="AC6" s="903"/>
      <c r="AD6" s="103" t="s">
        <v>78</v>
      </c>
      <c r="AE6" s="903" t="s">
        <v>79</v>
      </c>
      <c r="AF6" s="903"/>
      <c r="AG6" s="690" t="s">
        <v>78</v>
      </c>
      <c r="AH6" s="903" t="s">
        <v>79</v>
      </c>
      <c r="AI6" s="893"/>
    </row>
    <row r="7" spans="2:35" ht="30" customHeight="1" x14ac:dyDescent="0.2">
      <c r="B7" s="912"/>
      <c r="C7" s="904" t="s">
        <v>325</v>
      </c>
      <c r="D7" s="904"/>
      <c r="E7" s="16" t="s">
        <v>82</v>
      </c>
      <c r="F7" s="904" t="s">
        <v>325</v>
      </c>
      <c r="G7" s="904"/>
      <c r="H7" s="16" t="s">
        <v>82</v>
      </c>
      <c r="I7" s="904" t="s">
        <v>325</v>
      </c>
      <c r="J7" s="904"/>
      <c r="K7" s="16" t="s">
        <v>82</v>
      </c>
      <c r="L7" s="904" t="s">
        <v>325</v>
      </c>
      <c r="M7" s="904"/>
      <c r="N7" s="16" t="s">
        <v>82</v>
      </c>
      <c r="O7" s="904" t="s">
        <v>325</v>
      </c>
      <c r="P7" s="904"/>
      <c r="Q7" s="16" t="s">
        <v>82</v>
      </c>
      <c r="R7" s="904" t="s">
        <v>325</v>
      </c>
      <c r="S7" s="904"/>
      <c r="T7" s="16" t="s">
        <v>82</v>
      </c>
      <c r="U7" s="904" t="s">
        <v>325</v>
      </c>
      <c r="V7" s="904"/>
      <c r="W7" s="16" t="s">
        <v>82</v>
      </c>
      <c r="X7" s="904" t="s">
        <v>325</v>
      </c>
      <c r="Y7" s="904"/>
      <c r="Z7" s="16" t="s">
        <v>82</v>
      </c>
      <c r="AA7" s="904" t="s">
        <v>325</v>
      </c>
      <c r="AB7" s="904"/>
      <c r="AC7" s="16" t="s">
        <v>82</v>
      </c>
      <c r="AD7" s="904" t="s">
        <v>325</v>
      </c>
      <c r="AE7" s="904"/>
      <c r="AF7" s="16" t="s">
        <v>82</v>
      </c>
      <c r="AG7" s="904" t="s">
        <v>325</v>
      </c>
      <c r="AH7" s="904"/>
      <c r="AI7" s="17" t="s">
        <v>82</v>
      </c>
    </row>
    <row r="8" spans="2:35" ht="15" customHeight="1" x14ac:dyDescent="0.2">
      <c r="B8" s="143" t="str">
        <f>Index!$B$4</f>
        <v>Thames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4.9909999999999997</v>
      </c>
      <c r="D9" s="108">
        <f>'Section 11 chart data'!$C$275</f>
        <v>395.54399999999998</v>
      </c>
      <c r="E9" s="119">
        <f>'Section 11 chart data'!$D$275</f>
        <v>3.42</v>
      </c>
      <c r="F9" s="108">
        <f>'Section 11 chart data'!$D$258</f>
        <v>4.8970000000000002</v>
      </c>
      <c r="G9" s="108">
        <f>'Section 11 chart data'!$E$275</f>
        <v>410.97399999999999</v>
      </c>
      <c r="H9" s="119">
        <f>'Section 11 chart data'!$F$275</f>
        <v>3.06</v>
      </c>
      <c r="I9" s="108">
        <f>'Section 11 chart data'!$E$258</f>
        <v>4.7649999999999997</v>
      </c>
      <c r="J9" s="108">
        <f>'Section 11 chart data'!$G$275</f>
        <v>419.50900000000001</v>
      </c>
      <c r="K9" s="119">
        <f>'Section 11 chart data'!$H$275</f>
        <v>2.96</v>
      </c>
      <c r="L9" s="108">
        <f>'Section 11 chart data'!$F$258</f>
        <v>4.88</v>
      </c>
      <c r="M9" s="108">
        <f>'Section 11 chart data'!$I$275</f>
        <v>419.87200000000001</v>
      </c>
      <c r="N9" s="119">
        <f>'Section 11 chart data'!$J$275</f>
        <v>2.73</v>
      </c>
      <c r="O9" s="108">
        <f>'Section 11 chart data'!$G$258</f>
        <v>4.7859999999999996</v>
      </c>
      <c r="P9" s="108">
        <f>'Section 11 chart data'!$K$275</f>
        <v>405.834</v>
      </c>
      <c r="Q9" s="119">
        <f>'Section 11 chart data'!$L$275</f>
        <v>2.72</v>
      </c>
      <c r="R9" s="108">
        <f>'Section 11 chart data'!$H$258</f>
        <v>4.87</v>
      </c>
      <c r="S9" s="108">
        <f>'Section 11 chart data'!$M$275</f>
        <v>392.08800000000002</v>
      </c>
      <c r="T9" s="119">
        <f>'Section 11 chart data'!$N$275</f>
        <v>2.72</v>
      </c>
      <c r="U9" s="108">
        <f>'Section 11 chart data'!$I$258</f>
        <v>4.234</v>
      </c>
      <c r="V9" s="108">
        <f>'Section 11 chart data'!$O$275</f>
        <v>370.18599999999998</v>
      </c>
      <c r="W9" s="119">
        <f>'Section 11 chart data'!$P$275</f>
        <v>2.73</v>
      </c>
      <c r="X9" s="108">
        <f>'Section 11 chart data'!$J$258</f>
        <v>4.4779999999999998</v>
      </c>
      <c r="Y9" s="108">
        <f>'Section 11 chart data'!$Q$275</f>
        <v>344.78199999999998</v>
      </c>
      <c r="Z9" s="119">
        <f>'Section 11 chart data'!$R$275</f>
        <v>2.81</v>
      </c>
      <c r="AA9" s="108">
        <f>'Section 11 chart data'!$K$258</f>
        <v>4.7590000000000003</v>
      </c>
      <c r="AB9" s="108">
        <f>'Section 11 chart data'!$S$275</f>
        <v>316.66899999999998</v>
      </c>
      <c r="AC9" s="119">
        <f>'Section 11 chart data'!$T$275</f>
        <v>2.88</v>
      </c>
      <c r="AD9" s="108">
        <f>'Section 11 chart data'!$L$258</f>
        <v>4.9039999999999999</v>
      </c>
      <c r="AE9" s="108">
        <f>'Section 11 chart data'!$U$275</f>
        <v>287.54199999999997</v>
      </c>
      <c r="AF9" s="119">
        <f>'Section 11 chart data'!$V$275</f>
        <v>2.77</v>
      </c>
      <c r="AG9" s="108">
        <f>'Section 11 chart data'!$M$258</f>
        <v>4.944</v>
      </c>
      <c r="AH9" s="108">
        <f>'Section 11 chart data'!$W$275</f>
        <v>267.685</v>
      </c>
      <c r="AI9" s="120">
        <f>'Section 11 chart data'!$X$275</f>
        <v>2.87</v>
      </c>
    </row>
    <row r="10" spans="2:35" ht="15" customHeight="1" x14ac:dyDescent="0.2">
      <c r="B10" s="109" t="s">
        <v>94</v>
      </c>
      <c r="C10" s="110">
        <f>'Section 11 chart data'!$C$259</f>
        <v>1.573</v>
      </c>
      <c r="D10" s="110">
        <f>'Section 11 chart data'!$C$276</f>
        <v>62.914999999999999</v>
      </c>
      <c r="E10" s="111">
        <f>'Section 11 chart data'!$D$276</f>
        <v>8.9</v>
      </c>
      <c r="F10" s="110">
        <f>'Section 11 chart data'!$D$259</f>
        <v>1.502</v>
      </c>
      <c r="G10" s="110">
        <f>'Section 11 chart data'!$E$276</f>
        <v>61.969000000000001</v>
      </c>
      <c r="H10" s="111">
        <f>'Section 11 chart data'!$F$276</f>
        <v>8.69</v>
      </c>
      <c r="I10" s="110">
        <f>'Section 11 chart data'!$E$259</f>
        <v>1.444</v>
      </c>
      <c r="J10" s="110">
        <f>'Section 11 chart data'!$G$276</f>
        <v>60.591000000000001</v>
      </c>
      <c r="K10" s="111">
        <f>'Section 11 chart data'!$H$276</f>
        <v>8.3800000000000008</v>
      </c>
      <c r="L10" s="110">
        <f>'Section 11 chart data'!$F$259</f>
        <v>1.52</v>
      </c>
      <c r="M10" s="110">
        <f>'Section 11 chart data'!$I$276</f>
        <v>58.66</v>
      </c>
      <c r="N10" s="111">
        <f>'Section 11 chart data'!$J$276</f>
        <v>8.25</v>
      </c>
      <c r="O10" s="110">
        <f>'Section 11 chart data'!$G$259</f>
        <v>1.508</v>
      </c>
      <c r="P10" s="110">
        <f>'Section 11 chart data'!$K$276</f>
        <v>56.667999999999999</v>
      </c>
      <c r="Q10" s="111">
        <f>'Section 11 chart data'!$L$276</f>
        <v>8.18</v>
      </c>
      <c r="R10" s="110">
        <f>'Section 11 chart data'!$H$259</f>
        <v>1.645</v>
      </c>
      <c r="S10" s="110">
        <f>'Section 11 chart data'!$M$276</f>
        <v>54.798999999999999</v>
      </c>
      <c r="T10" s="111">
        <f>'Section 11 chart data'!$N$276</f>
        <v>8.19</v>
      </c>
      <c r="U10" s="110">
        <f>'Section 11 chart data'!$I$259</f>
        <v>1.663</v>
      </c>
      <c r="V10" s="110">
        <f>'Section 11 chart data'!$O$276</f>
        <v>52.56</v>
      </c>
      <c r="W10" s="111">
        <f>'Section 11 chart data'!$P$276</f>
        <v>8.1999999999999993</v>
      </c>
      <c r="X10" s="110">
        <f>'Section 11 chart data'!$J$259</f>
        <v>1.7030000000000001</v>
      </c>
      <c r="Y10" s="110">
        <f>'Section 11 chart data'!$Q$276</f>
        <v>50.61</v>
      </c>
      <c r="Z10" s="111">
        <f>'Section 11 chart data'!$R$276</f>
        <v>8.15</v>
      </c>
      <c r="AA10" s="110">
        <f>'Section 11 chart data'!$K$259</f>
        <v>1.905</v>
      </c>
      <c r="AB10" s="110">
        <f>'Section 11 chart data'!$S$276</f>
        <v>47.686999999999998</v>
      </c>
      <c r="AC10" s="111">
        <f>'Section 11 chart data'!$T$276</f>
        <v>8.39</v>
      </c>
      <c r="AD10" s="110">
        <f>'Section 11 chart data'!$L$259</f>
        <v>1.921</v>
      </c>
      <c r="AE10" s="110">
        <f>'Section 11 chart data'!$U$276</f>
        <v>46.484999999999999</v>
      </c>
      <c r="AF10" s="111">
        <f>'Section 11 chart data'!$V$276</f>
        <v>8.5</v>
      </c>
      <c r="AG10" s="110">
        <f>'Section 11 chart data'!$M$259</f>
        <v>1.992</v>
      </c>
      <c r="AH10" s="110">
        <f>'Section 11 chart data'!$W$276</f>
        <v>46.883000000000003</v>
      </c>
      <c r="AI10" s="112">
        <f>'Section 11 chart data'!$X$276</f>
        <v>8.61</v>
      </c>
    </row>
    <row r="11" spans="2:35" ht="15" customHeight="1" x14ac:dyDescent="0.2">
      <c r="B11" s="109" t="s">
        <v>95</v>
      </c>
      <c r="C11" s="110">
        <f>'Section 11 chart data'!$C$260</f>
        <v>1.8120000000000001</v>
      </c>
      <c r="D11" s="110">
        <f>'Section 11 chart data'!$C$277</f>
        <v>78.06</v>
      </c>
      <c r="E11" s="111">
        <f>'Section 11 chart data'!$D$277</f>
        <v>10.27</v>
      </c>
      <c r="F11" s="110">
        <f>'Section 11 chart data'!$D$260</f>
        <v>1.7849999999999999</v>
      </c>
      <c r="G11" s="110">
        <f>'Section 11 chart data'!$E$277</f>
        <v>79.302999999999997</v>
      </c>
      <c r="H11" s="111">
        <f>'Section 11 chart data'!$F$277</f>
        <v>9.94</v>
      </c>
      <c r="I11" s="110">
        <f>'Section 11 chart data'!$E$260</f>
        <v>1.742</v>
      </c>
      <c r="J11" s="110">
        <f>'Section 11 chart data'!$G$277</f>
        <v>77.754000000000005</v>
      </c>
      <c r="K11" s="111">
        <f>'Section 11 chart data'!$H$277</f>
        <v>10.01</v>
      </c>
      <c r="L11" s="110">
        <f>'Section 11 chart data'!$F$260</f>
        <v>1.696</v>
      </c>
      <c r="M11" s="110">
        <f>'Section 11 chart data'!$I$277</f>
        <v>74.674000000000007</v>
      </c>
      <c r="N11" s="111">
        <f>'Section 11 chart data'!$J$277</f>
        <v>9.9</v>
      </c>
      <c r="O11" s="110">
        <f>'Section 11 chart data'!$G$260</f>
        <v>1.653</v>
      </c>
      <c r="P11" s="110">
        <f>'Section 11 chart data'!$K$277</f>
        <v>70.025000000000006</v>
      </c>
      <c r="Q11" s="111">
        <f>'Section 11 chart data'!$L$277</f>
        <v>9.99</v>
      </c>
      <c r="R11" s="110">
        <f>'Section 11 chart data'!$H$260</f>
        <v>1.6910000000000001</v>
      </c>
      <c r="S11" s="110">
        <f>'Section 11 chart data'!$M$277</f>
        <v>68.561999999999998</v>
      </c>
      <c r="T11" s="111">
        <f>'Section 11 chart data'!$N$277</f>
        <v>10.029999999999999</v>
      </c>
      <c r="U11" s="110">
        <f>'Section 11 chart data'!$I$260</f>
        <v>1.0640000000000001</v>
      </c>
      <c r="V11" s="110">
        <f>'Section 11 chart data'!$O$277</f>
        <v>66.427000000000007</v>
      </c>
      <c r="W11" s="111">
        <f>'Section 11 chart data'!$P$277</f>
        <v>10.09</v>
      </c>
      <c r="X11" s="110">
        <f>'Section 11 chart data'!$J$260</f>
        <v>1.19</v>
      </c>
      <c r="Y11" s="110">
        <f>'Section 11 chart data'!$Q$277</f>
        <v>63.933</v>
      </c>
      <c r="Z11" s="111">
        <f>'Section 11 chart data'!$R$277</f>
        <v>10.119999999999999</v>
      </c>
      <c r="AA11" s="110">
        <f>'Section 11 chart data'!$K$260</f>
        <v>1.39</v>
      </c>
      <c r="AB11" s="110">
        <f>'Section 11 chart data'!$S$277</f>
        <v>61.685000000000002</v>
      </c>
      <c r="AC11" s="111">
        <f>'Section 11 chart data'!$T$277</f>
        <v>10.28</v>
      </c>
      <c r="AD11" s="110">
        <f>'Section 11 chart data'!$L$260</f>
        <v>1.6519999999999999</v>
      </c>
      <c r="AE11" s="110">
        <f>'Section 11 chart data'!$U$277</f>
        <v>60.853999999999999</v>
      </c>
      <c r="AF11" s="111">
        <f>'Section 11 chart data'!$V$277</f>
        <v>10.52</v>
      </c>
      <c r="AG11" s="110">
        <f>'Section 11 chart data'!$M$260</f>
        <v>1.696</v>
      </c>
      <c r="AH11" s="110">
        <f>'Section 11 chart data'!$W$277</f>
        <v>60.817999999999998</v>
      </c>
      <c r="AI11" s="112">
        <f>'Section 11 chart data'!$X$277</f>
        <v>10.68</v>
      </c>
    </row>
    <row r="12" spans="2:35" ht="15" customHeight="1" x14ac:dyDescent="0.2">
      <c r="B12" s="109" t="s">
        <v>96</v>
      </c>
      <c r="C12" s="110">
        <f>'Section 11 chart data'!$C$261</f>
        <v>1.7999999999999999E-2</v>
      </c>
      <c r="D12" s="110">
        <f>'Section 11 chart data'!$C$278</f>
        <v>16.896999999999998</v>
      </c>
      <c r="E12" s="111">
        <f>'Section 11 chart data'!$D$278</f>
        <v>17.37</v>
      </c>
      <c r="F12" s="110">
        <f>'Section 11 chart data'!$D$261</f>
        <v>1.6E-2</v>
      </c>
      <c r="G12" s="110">
        <f>'Section 11 chart data'!$E$278</f>
        <v>17.97</v>
      </c>
      <c r="H12" s="111">
        <f>'Section 11 chart data'!$F$278</f>
        <v>16.100000000000001</v>
      </c>
      <c r="I12" s="110">
        <f>'Section 11 chart data'!$E$261</f>
        <v>1.4E-2</v>
      </c>
      <c r="J12" s="110">
        <f>'Section 11 chart data'!$G$278</f>
        <v>17.867999999999999</v>
      </c>
      <c r="K12" s="111">
        <f>'Section 11 chart data'!$H$278</f>
        <v>15.53</v>
      </c>
      <c r="L12" s="110">
        <f>'Section 11 chart data'!$F$261</f>
        <v>1.2999999999999999E-2</v>
      </c>
      <c r="M12" s="110">
        <f>'Section 11 chart data'!$I$278</f>
        <v>17.594000000000001</v>
      </c>
      <c r="N12" s="111">
        <f>'Section 11 chart data'!$J$278</f>
        <v>15.75</v>
      </c>
      <c r="O12" s="110">
        <f>'Section 11 chart data'!$G$261</f>
        <v>1.2999999999999999E-2</v>
      </c>
      <c r="P12" s="110">
        <f>'Section 11 chart data'!$K$278</f>
        <v>17.172000000000001</v>
      </c>
      <c r="Q12" s="111">
        <f>'Section 11 chart data'!$L$278</f>
        <v>17.68</v>
      </c>
      <c r="R12" s="110">
        <f>'Section 11 chart data'!$H$261</f>
        <v>1.4E-2</v>
      </c>
      <c r="S12" s="110">
        <f>'Section 11 chart data'!$M$278</f>
        <v>16.204999999999998</v>
      </c>
      <c r="T12" s="111">
        <f>'Section 11 chart data'!$N$278</f>
        <v>19.34</v>
      </c>
      <c r="U12" s="110">
        <f>'Section 11 chart data'!$I$261</f>
        <v>1.4E-2</v>
      </c>
      <c r="V12" s="110">
        <f>'Section 11 chart data'!$O$278</f>
        <v>15.273999999999999</v>
      </c>
      <c r="W12" s="111">
        <f>'Section 11 chart data'!$P$278</f>
        <v>20.53</v>
      </c>
      <c r="X12" s="110">
        <f>'Section 11 chart data'!$J$261</f>
        <v>2.8000000000000001E-2</v>
      </c>
      <c r="Y12" s="110">
        <f>'Section 11 chart data'!$Q$278</f>
        <v>14.347</v>
      </c>
      <c r="Z12" s="111">
        <f>'Section 11 chart data'!$R$278</f>
        <v>20.91</v>
      </c>
      <c r="AA12" s="110">
        <f>'Section 11 chart data'!$K$261</f>
        <v>3.1E-2</v>
      </c>
      <c r="AB12" s="110">
        <f>'Section 11 chart data'!$S$278</f>
        <v>12.558999999999999</v>
      </c>
      <c r="AC12" s="111">
        <f>'Section 11 chart data'!$T$278</f>
        <v>21.25</v>
      </c>
      <c r="AD12" s="110">
        <f>'Section 11 chart data'!$L$261</f>
        <v>0.03</v>
      </c>
      <c r="AE12" s="110">
        <f>'Section 11 chart data'!$U$278</f>
        <v>10.226000000000001</v>
      </c>
      <c r="AF12" s="111">
        <f>'Section 11 chart data'!$V$278</f>
        <v>18.12</v>
      </c>
      <c r="AG12" s="110">
        <f>'Section 11 chart data'!$M$261</f>
        <v>2.7E-2</v>
      </c>
      <c r="AH12" s="110">
        <f>'Section 11 chart data'!$W$278</f>
        <v>8.4540000000000006</v>
      </c>
      <c r="AI12" s="112">
        <f>'Section 11 chart data'!$X$278</f>
        <v>15.01</v>
      </c>
    </row>
    <row r="13" spans="2:35" ht="15" customHeight="1" x14ac:dyDescent="0.2">
      <c r="B13" s="109" t="s">
        <v>97</v>
      </c>
      <c r="C13" s="110">
        <f>'Section 11 chart data'!$C$262</f>
        <v>0.26800000000000002</v>
      </c>
      <c r="D13" s="110">
        <f>'Section 11 chart data'!$C$279</f>
        <v>68.426000000000002</v>
      </c>
      <c r="E13" s="111">
        <f>'Section 11 chart data'!$D$279</f>
        <v>10.01</v>
      </c>
      <c r="F13" s="110">
        <f>'Section 11 chart data'!$D$262</f>
        <v>0.23799999999999999</v>
      </c>
      <c r="G13" s="110">
        <f>'Section 11 chart data'!$E$279</f>
        <v>63.603999999999999</v>
      </c>
      <c r="H13" s="111">
        <f>'Section 11 chart data'!$F$279</f>
        <v>9.77</v>
      </c>
      <c r="I13" s="110">
        <f>'Section 11 chart data'!$E$262</f>
        <v>0.20899999999999999</v>
      </c>
      <c r="J13" s="110">
        <f>'Section 11 chart data'!$G$279</f>
        <v>63.12</v>
      </c>
      <c r="K13" s="111">
        <f>'Section 11 chart data'!$H$279</f>
        <v>9.41</v>
      </c>
      <c r="L13" s="110">
        <f>'Section 11 chart data'!$F$262</f>
        <v>0.189</v>
      </c>
      <c r="M13" s="110">
        <f>'Section 11 chart data'!$I$279</f>
        <v>67.828000000000003</v>
      </c>
      <c r="N13" s="111">
        <f>'Section 11 chart data'!$J$279</f>
        <v>8.42</v>
      </c>
      <c r="O13" s="110">
        <f>'Section 11 chart data'!$G$262</f>
        <v>0.17599999999999999</v>
      </c>
      <c r="P13" s="110">
        <f>'Section 11 chart data'!$K$279</f>
        <v>70.352000000000004</v>
      </c>
      <c r="Q13" s="111">
        <f>'Section 11 chart data'!$L$279</f>
        <v>8.9</v>
      </c>
      <c r="R13" s="110">
        <f>'Section 11 chart data'!$H$262</f>
        <v>0.17499999999999999</v>
      </c>
      <c r="S13" s="110">
        <f>'Section 11 chart data'!$M$279</f>
        <v>70.436000000000007</v>
      </c>
      <c r="T13" s="111">
        <f>'Section 11 chart data'!$N$279</f>
        <v>9.58</v>
      </c>
      <c r="U13" s="110">
        <f>'Section 11 chart data'!$I$262</f>
        <v>0.214</v>
      </c>
      <c r="V13" s="110">
        <f>'Section 11 chart data'!$O$279</f>
        <v>66.212000000000003</v>
      </c>
      <c r="W13" s="111">
        <f>'Section 11 chart data'!$P$279</f>
        <v>10.09</v>
      </c>
      <c r="X13" s="110">
        <f>'Section 11 chart data'!$J$262</f>
        <v>0.26200000000000001</v>
      </c>
      <c r="Y13" s="110">
        <f>'Section 11 chart data'!$Q$279</f>
        <v>59.994999999999997</v>
      </c>
      <c r="Z13" s="111">
        <f>'Section 11 chart data'!$R$279</f>
        <v>10.51</v>
      </c>
      <c r="AA13" s="110">
        <f>'Section 11 chart data'!$K$262</f>
        <v>0.249</v>
      </c>
      <c r="AB13" s="110">
        <f>'Section 11 chart data'!$S$279</f>
        <v>52.365000000000002</v>
      </c>
      <c r="AC13" s="111">
        <f>'Section 11 chart data'!$T$279</f>
        <v>10.71</v>
      </c>
      <c r="AD13" s="110">
        <f>'Section 11 chart data'!$L$262</f>
        <v>0.23</v>
      </c>
      <c r="AE13" s="110">
        <f>'Section 11 chart data'!$U$279</f>
        <v>38.738</v>
      </c>
      <c r="AF13" s="111">
        <f>'Section 11 chart data'!$V$279</f>
        <v>9.4499999999999993</v>
      </c>
      <c r="AG13" s="110">
        <f>'Section 11 chart data'!$M$262</f>
        <v>0.20399999999999999</v>
      </c>
      <c r="AH13" s="110">
        <f>'Section 11 chart data'!$W$279</f>
        <v>28.573</v>
      </c>
      <c r="AI13" s="112">
        <f>'Section 11 chart data'!$X$279</f>
        <v>8.4600000000000009</v>
      </c>
    </row>
    <row r="14" spans="2:35" ht="15" customHeight="1" x14ac:dyDescent="0.2">
      <c r="B14" s="109" t="s">
        <v>98</v>
      </c>
      <c r="C14" s="110">
        <f>'Section 11 chart data'!$C$263</f>
        <v>0.42</v>
      </c>
      <c r="D14" s="110">
        <f>'Section 11 chart data'!$C$280</f>
        <v>48.798999999999999</v>
      </c>
      <c r="E14" s="111">
        <f>'Section 11 chart data'!$D$280</f>
        <v>12.15</v>
      </c>
      <c r="F14" s="110">
        <f>'Section 11 chart data'!$D$263</f>
        <v>0.47199999999999998</v>
      </c>
      <c r="G14" s="110">
        <f>'Section 11 chart data'!$E$280</f>
        <v>49.186999999999998</v>
      </c>
      <c r="H14" s="111">
        <f>'Section 11 chart data'!$F$280</f>
        <v>11.64</v>
      </c>
      <c r="I14" s="110">
        <f>'Section 11 chart data'!$E$263</f>
        <v>0.49299999999999999</v>
      </c>
      <c r="J14" s="110">
        <f>'Section 11 chart data'!$G$280</f>
        <v>48.594000000000001</v>
      </c>
      <c r="K14" s="111">
        <f>'Section 11 chart data'!$H$280</f>
        <v>11.53</v>
      </c>
      <c r="L14" s="110">
        <f>'Section 11 chart data'!$F$263</f>
        <v>0.56100000000000005</v>
      </c>
      <c r="M14" s="110">
        <f>'Section 11 chart data'!$I$280</f>
        <v>45.960999999999999</v>
      </c>
      <c r="N14" s="111">
        <f>'Section 11 chart data'!$J$280</f>
        <v>11.52</v>
      </c>
      <c r="O14" s="110">
        <f>'Section 11 chart data'!$G$263</f>
        <v>0.54400000000000004</v>
      </c>
      <c r="P14" s="110">
        <f>'Section 11 chart data'!$K$280</f>
        <v>41.008000000000003</v>
      </c>
      <c r="Q14" s="111">
        <f>'Section 11 chart data'!$L$280</f>
        <v>11.39</v>
      </c>
      <c r="R14" s="110">
        <f>'Section 11 chart data'!$H$263</f>
        <v>0.47499999999999998</v>
      </c>
      <c r="S14" s="110">
        <f>'Section 11 chart data'!$M$280</f>
        <v>38.183999999999997</v>
      </c>
      <c r="T14" s="111">
        <f>'Section 11 chart data'!$N$280</f>
        <v>10.87</v>
      </c>
      <c r="U14" s="110">
        <f>'Section 11 chart data'!$I$263</f>
        <v>0.43</v>
      </c>
      <c r="V14" s="110">
        <f>'Section 11 chart data'!$O$280</f>
        <v>34.655999999999999</v>
      </c>
      <c r="W14" s="111">
        <f>'Section 11 chart data'!$P$280</f>
        <v>10.45</v>
      </c>
      <c r="X14" s="110">
        <f>'Section 11 chart data'!$J$263</f>
        <v>0.36899999999999999</v>
      </c>
      <c r="Y14" s="110">
        <f>'Section 11 chart data'!$Q$280</f>
        <v>31.474</v>
      </c>
      <c r="Z14" s="111">
        <f>'Section 11 chart data'!$R$280</f>
        <v>10.54</v>
      </c>
      <c r="AA14" s="110">
        <f>'Section 11 chart data'!$K$263</f>
        <v>0.32200000000000001</v>
      </c>
      <c r="AB14" s="110">
        <f>'Section 11 chart data'!$S$280</f>
        <v>28.134</v>
      </c>
      <c r="AC14" s="111">
        <f>'Section 11 chart data'!$T$280</f>
        <v>10.75</v>
      </c>
      <c r="AD14" s="110">
        <f>'Section 11 chart data'!$L$263</f>
        <v>0.26200000000000001</v>
      </c>
      <c r="AE14" s="110">
        <f>'Section 11 chart data'!$U$280</f>
        <v>25.074999999999999</v>
      </c>
      <c r="AF14" s="111">
        <f>'Section 11 chart data'!$V$280</f>
        <v>10.79</v>
      </c>
      <c r="AG14" s="110">
        <f>'Section 11 chart data'!$M$263</f>
        <v>0.26800000000000002</v>
      </c>
      <c r="AH14" s="110">
        <f>'Section 11 chart data'!$W$280</f>
        <v>22.888000000000002</v>
      </c>
      <c r="AI14" s="112">
        <f>'Section 11 chart data'!$X$280</f>
        <v>10.76</v>
      </c>
    </row>
    <row r="15" spans="2:35" ht="15" customHeight="1" x14ac:dyDescent="0.2">
      <c r="B15" s="109" t="s">
        <v>248</v>
      </c>
      <c r="C15" s="110">
        <f>'Section 11 chart data'!$C$264</f>
        <v>4.2999999999999997E-2</v>
      </c>
      <c r="D15" s="110">
        <f>'Section 11 chart data'!$C$281</f>
        <v>11.324999999999999</v>
      </c>
      <c r="E15" s="111">
        <f>'Section 11 chart data'!$D$281</f>
        <v>22.55</v>
      </c>
      <c r="F15" s="110">
        <f>'Section 11 chart data'!$D$264</f>
        <v>3.9E-2</v>
      </c>
      <c r="G15" s="110">
        <f>'Section 11 chart data'!$E$281</f>
        <v>12.92</v>
      </c>
      <c r="H15" s="111">
        <f>'Section 11 chart data'!$F$281</f>
        <v>20.97</v>
      </c>
      <c r="I15" s="110">
        <f>'Section 11 chart data'!$E$264</f>
        <v>3.9E-2</v>
      </c>
      <c r="J15" s="110">
        <f>'Section 11 chart data'!$G$281</f>
        <v>13.468999999999999</v>
      </c>
      <c r="K15" s="111">
        <f>'Section 11 chart data'!$H$281</f>
        <v>20.56</v>
      </c>
      <c r="L15" s="110">
        <f>'Section 11 chart data'!$F$264</f>
        <v>0.04</v>
      </c>
      <c r="M15" s="110">
        <f>'Section 11 chart data'!$I$281</f>
        <v>13.464</v>
      </c>
      <c r="N15" s="111">
        <f>'Section 11 chart data'!$J$281</f>
        <v>21.06</v>
      </c>
      <c r="O15" s="110">
        <f>'Section 11 chart data'!$G$264</f>
        <v>5.0999999999999997E-2</v>
      </c>
      <c r="P15" s="110">
        <f>'Section 11 chart data'!$K$281</f>
        <v>13.17</v>
      </c>
      <c r="Q15" s="111">
        <f>'Section 11 chart data'!$L$281</f>
        <v>21.06</v>
      </c>
      <c r="R15" s="110">
        <f>'Section 11 chart data'!$H$264</f>
        <v>5.8000000000000003E-2</v>
      </c>
      <c r="S15" s="110">
        <f>'Section 11 chart data'!$M$281</f>
        <v>12.683999999999999</v>
      </c>
      <c r="T15" s="111">
        <f>'Section 11 chart data'!$N$281</f>
        <v>21.14</v>
      </c>
      <c r="U15" s="110">
        <f>'Section 11 chart data'!$I$264</f>
        <v>0.06</v>
      </c>
      <c r="V15" s="110">
        <f>'Section 11 chart data'!$O$281</f>
        <v>11.981999999999999</v>
      </c>
      <c r="W15" s="111">
        <f>'Section 11 chart data'!$P$281</f>
        <v>21.69</v>
      </c>
      <c r="X15" s="110">
        <f>'Section 11 chart data'!$J$264</f>
        <v>8.1000000000000003E-2</v>
      </c>
      <c r="Y15" s="110">
        <f>'Section 11 chart data'!$Q$281</f>
        <v>11.058</v>
      </c>
      <c r="Z15" s="111">
        <f>'Section 11 chart data'!$R$281</f>
        <v>22.09</v>
      </c>
      <c r="AA15" s="110">
        <f>'Section 11 chart data'!$K$264</f>
        <v>8.5000000000000006E-2</v>
      </c>
      <c r="AB15" s="110">
        <f>'Section 11 chart data'!$S$281</f>
        <v>10.637</v>
      </c>
      <c r="AC15" s="111">
        <f>'Section 11 chart data'!$T$281</f>
        <v>22.08</v>
      </c>
      <c r="AD15" s="110">
        <f>'Section 11 chart data'!$L$264</f>
        <v>8.6999999999999994E-2</v>
      </c>
      <c r="AE15" s="110">
        <f>'Section 11 chart data'!$U$281</f>
        <v>10.348000000000001</v>
      </c>
      <c r="AF15" s="111">
        <f>'Section 11 chart data'!$V$281</f>
        <v>21.93</v>
      </c>
      <c r="AG15" s="110">
        <f>'Section 11 chart data'!$M$264</f>
        <v>9.1999999999999998E-2</v>
      </c>
      <c r="AH15" s="110">
        <f>'Section 11 chart data'!$W$281</f>
        <v>10.118</v>
      </c>
      <c r="AI15" s="112">
        <f>'Section 11 chart data'!$X$281</f>
        <v>21.72</v>
      </c>
    </row>
    <row r="16" spans="2:35" ht="15" customHeight="1" x14ac:dyDescent="0.2">
      <c r="B16" s="109" t="s">
        <v>100</v>
      </c>
      <c r="C16" s="110">
        <f>'Section 11 chart data'!$C$265</f>
        <v>4.2999999999999997E-2</v>
      </c>
      <c r="D16" s="110">
        <f>'Section 11 chart data'!$C$282</f>
        <v>15.992000000000001</v>
      </c>
      <c r="E16" s="111">
        <f>'Section 11 chart data'!$D$282</f>
        <v>14.37</v>
      </c>
      <c r="F16" s="110">
        <f>'Section 11 chart data'!$D$265</f>
        <v>7.2999999999999995E-2</v>
      </c>
      <c r="G16" s="110">
        <f>'Section 11 chart data'!$E$282</f>
        <v>17.030999999999999</v>
      </c>
      <c r="H16" s="111">
        <f>'Section 11 chart data'!$F$282</f>
        <v>13.07</v>
      </c>
      <c r="I16" s="110">
        <f>'Section 11 chart data'!$E$265</f>
        <v>8.2000000000000003E-2</v>
      </c>
      <c r="J16" s="110">
        <f>'Section 11 chart data'!$G$282</f>
        <v>17.367000000000001</v>
      </c>
      <c r="K16" s="111">
        <f>'Section 11 chart data'!$H$282</f>
        <v>12.46</v>
      </c>
      <c r="L16" s="110">
        <f>'Section 11 chart data'!$F$265</f>
        <v>0.11</v>
      </c>
      <c r="M16" s="110">
        <f>'Section 11 chart data'!$I$282</f>
        <v>17.687000000000001</v>
      </c>
      <c r="N16" s="111">
        <f>'Section 11 chart data'!$J$282</f>
        <v>13.98</v>
      </c>
      <c r="O16" s="110">
        <f>'Section 11 chart data'!$G$265</f>
        <v>0.109</v>
      </c>
      <c r="P16" s="110">
        <f>'Section 11 chart data'!$K$282</f>
        <v>15.954000000000001</v>
      </c>
      <c r="Q16" s="111">
        <f>'Section 11 chart data'!$L$282</f>
        <v>14.16</v>
      </c>
      <c r="R16" s="110">
        <f>'Section 11 chart data'!$H$265</f>
        <v>9.4E-2</v>
      </c>
      <c r="S16" s="110">
        <f>'Section 11 chart data'!$M$282</f>
        <v>13.757</v>
      </c>
      <c r="T16" s="111">
        <f>'Section 11 chart data'!$N$282</f>
        <v>14.29</v>
      </c>
      <c r="U16" s="110">
        <f>'Section 11 chart data'!$I$265</f>
        <v>7.9000000000000001E-2</v>
      </c>
      <c r="V16" s="110">
        <f>'Section 11 chart data'!$O$282</f>
        <v>11.795999999999999</v>
      </c>
      <c r="W16" s="111">
        <f>'Section 11 chart data'!$P$282</f>
        <v>14.24</v>
      </c>
      <c r="X16" s="110">
        <f>'Section 11 chart data'!$J$265</f>
        <v>6.5000000000000002E-2</v>
      </c>
      <c r="Y16" s="110">
        <f>'Section 11 chart data'!$Q$282</f>
        <v>10.491</v>
      </c>
      <c r="Z16" s="111">
        <f>'Section 11 chart data'!$R$282</f>
        <v>13.96</v>
      </c>
      <c r="AA16" s="110">
        <f>'Section 11 chart data'!$K$265</f>
        <v>5.1999999999999998E-2</v>
      </c>
      <c r="AB16" s="110">
        <f>'Section 11 chart data'!$S$282</f>
        <v>8.6630000000000003</v>
      </c>
      <c r="AC16" s="111">
        <f>'Section 11 chart data'!$T$282</f>
        <v>13.79</v>
      </c>
      <c r="AD16" s="110">
        <f>'Section 11 chart data'!$L$265</f>
        <v>4.2000000000000003E-2</v>
      </c>
      <c r="AE16" s="110">
        <f>'Section 11 chart data'!$U$282</f>
        <v>7.5060000000000002</v>
      </c>
      <c r="AF16" s="111">
        <f>'Section 11 chart data'!$V$282</f>
        <v>12.86</v>
      </c>
      <c r="AG16" s="110">
        <f>'Section 11 chart data'!$M$265</f>
        <v>3.5000000000000003E-2</v>
      </c>
      <c r="AH16" s="110">
        <f>'Section 11 chart data'!$W$282</f>
        <v>6.9020000000000001</v>
      </c>
      <c r="AI16" s="112">
        <f>'Section 11 chart data'!$X$282</f>
        <v>12.47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15.196999999999999</v>
      </c>
      <c r="E17" s="111">
        <f>'Section 11 chart data'!$D$283</f>
        <v>13.05</v>
      </c>
      <c r="F17" s="110">
        <f>'Section 11 chart data'!$D$266</f>
        <v>0</v>
      </c>
      <c r="G17" s="110">
        <f>'Section 11 chart data'!$E$283</f>
        <v>18.481999999999999</v>
      </c>
      <c r="H17" s="111">
        <f>'Section 11 chart data'!$F$283</f>
        <v>13.34</v>
      </c>
      <c r="I17" s="110">
        <f>'Section 11 chart data'!$E$266</f>
        <v>0</v>
      </c>
      <c r="J17" s="110">
        <f>'Section 11 chart data'!$G$283</f>
        <v>22.625</v>
      </c>
      <c r="K17" s="111">
        <f>'Section 11 chart data'!$H$283</f>
        <v>14.07</v>
      </c>
      <c r="L17" s="110">
        <f>'Section 11 chart data'!$F$266</f>
        <v>0</v>
      </c>
      <c r="M17" s="110">
        <f>'Section 11 chart data'!$I$283</f>
        <v>24.38</v>
      </c>
      <c r="N17" s="111">
        <f>'Section 11 chart data'!$J$283</f>
        <v>14.85</v>
      </c>
      <c r="O17" s="110">
        <f>'Section 11 chart data'!$G$266</f>
        <v>0</v>
      </c>
      <c r="P17" s="110">
        <f>'Section 11 chart data'!$K$283</f>
        <v>24.962</v>
      </c>
      <c r="Q17" s="111">
        <f>'Section 11 chart data'!$L$283</f>
        <v>14.14</v>
      </c>
      <c r="R17" s="110">
        <f>'Section 11 chart data'!$H$266</f>
        <v>0</v>
      </c>
      <c r="S17" s="110">
        <f>'Section 11 chart data'!$M$283</f>
        <v>24.742000000000001</v>
      </c>
      <c r="T17" s="111">
        <f>'Section 11 chart data'!$N$283</f>
        <v>13.78</v>
      </c>
      <c r="U17" s="110">
        <f>'Section 11 chart data'!$I$266</f>
        <v>0</v>
      </c>
      <c r="V17" s="110">
        <f>'Section 11 chart data'!$O$283</f>
        <v>23.954999999999998</v>
      </c>
      <c r="W17" s="111">
        <f>'Section 11 chart data'!$P$283</f>
        <v>13.42</v>
      </c>
      <c r="X17" s="110">
        <f>'Section 11 chart data'!$J$266</f>
        <v>0</v>
      </c>
      <c r="Y17" s="110">
        <f>'Section 11 chart data'!$Q$283</f>
        <v>22.670999999999999</v>
      </c>
      <c r="Z17" s="111">
        <f>'Section 11 chart data'!$R$283</f>
        <v>13.1</v>
      </c>
      <c r="AA17" s="110">
        <f>'Section 11 chart data'!$K$266</f>
        <v>0</v>
      </c>
      <c r="AB17" s="110">
        <f>'Section 11 chart data'!$S$283</f>
        <v>21.509</v>
      </c>
      <c r="AC17" s="111">
        <f>'Section 11 chart data'!$T$283</f>
        <v>12.83</v>
      </c>
      <c r="AD17" s="110">
        <f>'Section 11 chart data'!$L$266</f>
        <v>0</v>
      </c>
      <c r="AE17" s="110">
        <f>'Section 11 chart data'!$U$283</f>
        <v>20.405000000000001</v>
      </c>
      <c r="AF17" s="111">
        <f>'Section 11 chart data'!$V$283</f>
        <v>12.69</v>
      </c>
      <c r="AG17" s="110">
        <f>'Section 11 chart data'!$M$266</f>
        <v>0</v>
      </c>
      <c r="AH17" s="110">
        <f>'Section 11 chart data'!$W$283</f>
        <v>19.231000000000002</v>
      </c>
      <c r="AI17" s="112">
        <f>'Section 11 chart data'!$X$283</f>
        <v>12.67</v>
      </c>
    </row>
    <row r="18" spans="2:35" ht="15" customHeight="1" x14ac:dyDescent="0.2">
      <c r="B18" s="109" t="s">
        <v>102</v>
      </c>
      <c r="C18" s="110">
        <f>'Section 11 chart data'!$C$267</f>
        <v>3.3000000000000002E-2</v>
      </c>
      <c r="D18" s="110">
        <f>'Section 11 chart data'!$C$284</f>
        <v>7.3230000000000004</v>
      </c>
      <c r="E18" s="111">
        <f>'Section 11 chart data'!$D$284</f>
        <v>39.19</v>
      </c>
      <c r="F18" s="110">
        <f>'Section 11 chart data'!$D$267</f>
        <v>0.03</v>
      </c>
      <c r="G18" s="110">
        <f>'Section 11 chart data'!$E$284</f>
        <v>9.0890000000000004</v>
      </c>
      <c r="H18" s="111">
        <f>'Section 11 chart data'!$F$284</f>
        <v>26.75</v>
      </c>
      <c r="I18" s="110">
        <f>'Section 11 chart data'!$E$267</f>
        <v>3.1E-2</v>
      </c>
      <c r="J18" s="110">
        <f>'Section 11 chart data'!$G$284</f>
        <v>9.0609999999999999</v>
      </c>
      <c r="K18" s="111">
        <f>'Section 11 chart data'!$H$284</f>
        <v>24.75</v>
      </c>
      <c r="L18" s="110">
        <f>'Section 11 chart data'!$F$267</f>
        <v>2.9000000000000001E-2</v>
      </c>
      <c r="M18" s="110">
        <f>'Section 11 chart data'!$I$284</f>
        <v>8.8409999999999993</v>
      </c>
      <c r="N18" s="111">
        <f>'Section 11 chart data'!$J$284</f>
        <v>23.42</v>
      </c>
      <c r="O18" s="110">
        <f>'Section 11 chart data'!$G$267</f>
        <v>2.7E-2</v>
      </c>
      <c r="P18" s="110">
        <f>'Section 11 chart data'!$K$284</f>
        <v>8.0440000000000005</v>
      </c>
      <c r="Q18" s="111">
        <f>'Section 11 chart data'!$L$284</f>
        <v>23.34</v>
      </c>
      <c r="R18" s="110">
        <f>'Section 11 chart data'!$H$267</f>
        <v>2.3E-2</v>
      </c>
      <c r="S18" s="110">
        <f>'Section 11 chart data'!$M$284</f>
        <v>7.0359999999999996</v>
      </c>
      <c r="T18" s="111">
        <f>'Section 11 chart data'!$N$284</f>
        <v>23.53</v>
      </c>
      <c r="U18" s="110">
        <f>'Section 11 chart data'!$I$267</f>
        <v>1.9E-2</v>
      </c>
      <c r="V18" s="110">
        <f>'Section 11 chart data'!$O$284</f>
        <v>6.22</v>
      </c>
      <c r="W18" s="111">
        <f>'Section 11 chart data'!$P$284</f>
        <v>23.39</v>
      </c>
      <c r="X18" s="110">
        <f>'Section 11 chart data'!$J$267</f>
        <v>1.6E-2</v>
      </c>
      <c r="Y18" s="110">
        <f>'Section 11 chart data'!$Q$284</f>
        <v>5.5369999999999999</v>
      </c>
      <c r="Z18" s="111">
        <f>'Section 11 chart data'!$R$284</f>
        <v>23.29</v>
      </c>
      <c r="AA18" s="110">
        <f>'Section 11 chart data'!$K$267</f>
        <v>1.4E-2</v>
      </c>
      <c r="AB18" s="110">
        <f>'Section 11 chart data'!$S$284</f>
        <v>4.9000000000000004</v>
      </c>
      <c r="AC18" s="111">
        <f>'Section 11 chart data'!$T$284</f>
        <v>23.21</v>
      </c>
      <c r="AD18" s="110">
        <f>'Section 11 chart data'!$L$267</f>
        <v>1.2E-2</v>
      </c>
      <c r="AE18" s="110">
        <f>'Section 11 chart data'!$U$284</f>
        <v>4.1109999999999998</v>
      </c>
      <c r="AF18" s="111">
        <f>'Section 11 chart data'!$V$284</f>
        <v>22.69</v>
      </c>
      <c r="AG18" s="110">
        <f>'Section 11 chart data'!$M$267</f>
        <v>0.01</v>
      </c>
      <c r="AH18" s="110">
        <f>'Section 11 chart data'!$W$284</f>
        <v>3.4969999999999999</v>
      </c>
      <c r="AI18" s="112">
        <f>'Section 11 chart data'!$X$284</f>
        <v>22.91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14.535</v>
      </c>
      <c r="E19" s="111">
        <f>'Section 11 chart data'!$D$285</f>
        <v>25.22</v>
      </c>
      <c r="F19" s="110">
        <f>'Section 11 chart data'!$D$268</f>
        <v>0</v>
      </c>
      <c r="G19" s="110">
        <f>'Section 11 chart data'!$E$285</f>
        <v>17.242999999999999</v>
      </c>
      <c r="H19" s="111">
        <f>'Section 11 chart data'!$F$285</f>
        <v>21.43</v>
      </c>
      <c r="I19" s="110">
        <f>'Section 11 chart data'!$E$268</f>
        <v>0</v>
      </c>
      <c r="J19" s="110">
        <f>'Section 11 chart data'!$G$285</f>
        <v>19.713999999999999</v>
      </c>
      <c r="K19" s="111">
        <f>'Section 11 chart data'!$H$285</f>
        <v>19.39</v>
      </c>
      <c r="L19" s="110">
        <f>'Section 11 chart data'!$F$268</f>
        <v>0</v>
      </c>
      <c r="M19" s="110">
        <f>'Section 11 chart data'!$I$285</f>
        <v>20.334</v>
      </c>
      <c r="N19" s="111">
        <f>'Section 11 chart data'!$J$285</f>
        <v>18.77</v>
      </c>
      <c r="O19" s="110">
        <f>'Section 11 chart data'!$G$268</f>
        <v>0</v>
      </c>
      <c r="P19" s="110">
        <f>'Section 11 chart data'!$K$285</f>
        <v>20.49</v>
      </c>
      <c r="Q19" s="111">
        <f>'Section 11 chart data'!$L$285</f>
        <v>18.55</v>
      </c>
      <c r="R19" s="110">
        <f>'Section 11 chart data'!$H$268</f>
        <v>0</v>
      </c>
      <c r="S19" s="110">
        <f>'Section 11 chart data'!$M$285</f>
        <v>20.271999999999998</v>
      </c>
      <c r="T19" s="111">
        <f>'Section 11 chart data'!$N$285</f>
        <v>18.579999999999998</v>
      </c>
      <c r="U19" s="110">
        <f>'Section 11 chart data'!$I$268</f>
        <v>0</v>
      </c>
      <c r="V19" s="110">
        <f>'Section 11 chart data'!$O$285</f>
        <v>19.475999999999999</v>
      </c>
      <c r="W19" s="111">
        <f>'Section 11 chart data'!$P$285</f>
        <v>18.62</v>
      </c>
      <c r="X19" s="110">
        <f>'Section 11 chart data'!$J$268</f>
        <v>0</v>
      </c>
      <c r="Y19" s="110">
        <f>'Section 11 chart data'!$Q$285</f>
        <v>18.538</v>
      </c>
      <c r="Z19" s="111">
        <f>'Section 11 chart data'!$R$285</f>
        <v>18.739999999999998</v>
      </c>
      <c r="AA19" s="110">
        <f>'Section 11 chart data'!$K$268</f>
        <v>0</v>
      </c>
      <c r="AB19" s="110">
        <f>'Section 11 chart data'!$S$285</f>
        <v>17.558</v>
      </c>
      <c r="AC19" s="111">
        <f>'Section 11 chart data'!$T$285</f>
        <v>18.899999999999999</v>
      </c>
      <c r="AD19" s="110">
        <f>'Section 11 chart data'!$L$268</f>
        <v>0</v>
      </c>
      <c r="AE19" s="110">
        <f>'Section 11 chart data'!$U$285</f>
        <v>16.62</v>
      </c>
      <c r="AF19" s="111">
        <f>'Section 11 chart data'!$V$285</f>
        <v>18.95</v>
      </c>
      <c r="AG19" s="110">
        <f>'Section 11 chart data'!$M$268</f>
        <v>0</v>
      </c>
      <c r="AH19" s="110">
        <f>'Section 11 chart data'!$W$285</f>
        <v>15.583</v>
      </c>
      <c r="AI19" s="112">
        <f>'Section 11 chart data'!$X$285</f>
        <v>18.989999999999998</v>
      </c>
    </row>
    <row r="20" spans="2:35" ht="15" customHeight="1" x14ac:dyDescent="0.2">
      <c r="B20" s="113" t="s">
        <v>104</v>
      </c>
      <c r="C20" s="114">
        <f>'Section 11 chart data'!$C$269</f>
        <v>0.78</v>
      </c>
      <c r="D20" s="114">
        <f>'Section 11 chart data'!$C$286</f>
        <v>53.372</v>
      </c>
      <c r="E20" s="115">
        <f>'Section 11 chart data'!$D$286</f>
        <v>10.32</v>
      </c>
      <c r="F20" s="114">
        <f>'Section 11 chart data'!$D$269</f>
        <v>0.74099999999999999</v>
      </c>
      <c r="G20" s="114">
        <f>'Section 11 chart data'!$E$286</f>
        <v>61.212000000000003</v>
      </c>
      <c r="H20" s="115">
        <f>'Section 11 chart data'!$F$286</f>
        <v>8.86</v>
      </c>
      <c r="I20" s="114">
        <f>'Section 11 chart data'!$E$269</f>
        <v>0.71099999999999997</v>
      </c>
      <c r="J20" s="114">
        <f>'Section 11 chart data'!$G$286</f>
        <v>66.06</v>
      </c>
      <c r="K20" s="115">
        <f>'Section 11 chart data'!$H$286</f>
        <v>8.94</v>
      </c>
      <c r="L20" s="114">
        <f>'Section 11 chart data'!$F$269</f>
        <v>0.72199999999999998</v>
      </c>
      <c r="M20" s="114">
        <f>'Section 11 chart data'!$I$286</f>
        <v>67.224000000000004</v>
      </c>
      <c r="N20" s="115">
        <f>'Section 11 chart data'!$J$286</f>
        <v>8.6999999999999993</v>
      </c>
      <c r="O20" s="114">
        <f>'Section 11 chart data'!$G$269</f>
        <v>0.70499999999999996</v>
      </c>
      <c r="P20" s="114">
        <f>'Section 11 chart data'!$K$286</f>
        <v>64.894000000000005</v>
      </c>
      <c r="Q20" s="115">
        <f>'Section 11 chart data'!$L$286</f>
        <v>8.2899999999999991</v>
      </c>
      <c r="R20" s="114">
        <f>'Section 11 chart data'!$H$269</f>
        <v>0.69499999999999995</v>
      </c>
      <c r="S20" s="114">
        <f>'Section 11 chart data'!$M$286</f>
        <v>62.570999999999998</v>
      </c>
      <c r="T20" s="115">
        <f>'Section 11 chart data'!$N$286</f>
        <v>8.11</v>
      </c>
      <c r="U20" s="114">
        <f>'Section 11 chart data'!$I$269</f>
        <v>0.69099999999999995</v>
      </c>
      <c r="V20" s="114">
        <f>'Section 11 chart data'!$O$286</f>
        <v>59.250999999999998</v>
      </c>
      <c r="W20" s="115">
        <f>'Section 11 chart data'!$P$286</f>
        <v>7.86</v>
      </c>
      <c r="X20" s="114">
        <f>'Section 11 chart data'!$J$269</f>
        <v>0.76200000000000001</v>
      </c>
      <c r="Y20" s="114">
        <f>'Section 11 chart data'!$Q$286</f>
        <v>54.006999999999998</v>
      </c>
      <c r="Z20" s="115">
        <f>'Section 11 chart data'!$R$286</f>
        <v>7.82</v>
      </c>
      <c r="AA20" s="114">
        <f>'Section 11 chart data'!$K$269</f>
        <v>0.71199999999999997</v>
      </c>
      <c r="AB20" s="114">
        <f>'Section 11 chart data'!$S$286</f>
        <v>49.003</v>
      </c>
      <c r="AC20" s="115">
        <f>'Section 11 chart data'!$T$286</f>
        <v>7.79</v>
      </c>
      <c r="AD20" s="114">
        <f>'Section 11 chart data'!$L$269</f>
        <v>0.66800000000000004</v>
      </c>
      <c r="AE20" s="114">
        <f>'Section 11 chart data'!$U$286</f>
        <v>45.345999999999997</v>
      </c>
      <c r="AF20" s="115">
        <f>'Section 11 chart data'!$V$286</f>
        <v>7.83</v>
      </c>
      <c r="AG20" s="114">
        <f>'Section 11 chart data'!$M$269</f>
        <v>0.62</v>
      </c>
      <c r="AH20" s="114">
        <f>'Section 11 chart data'!$W$286</f>
        <v>42.877000000000002</v>
      </c>
      <c r="AI20" s="116">
        <f>'Section 11 chart data'!$X$286</f>
        <v>7.62</v>
      </c>
    </row>
    <row r="23" spans="2:35" ht="15" customHeight="1" x14ac:dyDescent="0.2">
      <c r="B23" s="909" t="s">
        <v>77</v>
      </c>
      <c r="C23" s="907" t="s">
        <v>331</v>
      </c>
      <c r="D23" s="907"/>
      <c r="E23" s="907"/>
      <c r="F23" s="907" t="s">
        <v>222</v>
      </c>
      <c r="G23" s="907"/>
      <c r="H23" s="899"/>
    </row>
    <row r="24" spans="2:35" ht="15" customHeight="1" x14ac:dyDescent="0.2">
      <c r="B24" s="912"/>
      <c r="C24" s="318" t="s">
        <v>78</v>
      </c>
      <c r="D24" s="903" t="s">
        <v>79</v>
      </c>
      <c r="E24" s="903"/>
      <c r="F24" s="690" t="s">
        <v>78</v>
      </c>
      <c r="G24" s="903" t="s">
        <v>79</v>
      </c>
      <c r="H24" s="893"/>
    </row>
    <row r="25" spans="2:35" ht="30" customHeight="1" x14ac:dyDescent="0.2">
      <c r="B25" s="912"/>
      <c r="C25" s="904" t="s">
        <v>325</v>
      </c>
      <c r="D25" s="904"/>
      <c r="E25" s="16" t="s">
        <v>82</v>
      </c>
      <c r="F25" s="904" t="s">
        <v>325</v>
      </c>
      <c r="G25" s="904"/>
      <c r="H25" s="17" t="s">
        <v>82</v>
      </c>
    </row>
    <row r="26" spans="2:35" ht="15" customHeight="1" x14ac:dyDescent="0.2">
      <c r="B26" s="143" t="str">
        <f>Index!$B$4</f>
        <v>Thames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4.9909999999999997</v>
      </c>
      <c r="D27" s="108">
        <f>$D$9</f>
        <v>395.54399999999998</v>
      </c>
      <c r="E27" s="119">
        <f>$E$9</f>
        <v>3.42</v>
      </c>
      <c r="F27" s="108">
        <f>$F$9</f>
        <v>4.8970000000000002</v>
      </c>
      <c r="G27" s="108">
        <f>$G$9</f>
        <v>410.97399999999999</v>
      </c>
      <c r="H27" s="120">
        <f>$H$9</f>
        <v>3.06</v>
      </c>
    </row>
    <row r="28" spans="2:35" ht="15" customHeight="1" x14ac:dyDescent="0.2">
      <c r="B28" s="109" t="s">
        <v>94</v>
      </c>
      <c r="C28" s="110">
        <f>$C$10</f>
        <v>1.573</v>
      </c>
      <c r="D28" s="110">
        <f>$D$10</f>
        <v>62.914999999999999</v>
      </c>
      <c r="E28" s="111">
        <f>$E$10</f>
        <v>8.9</v>
      </c>
      <c r="F28" s="110">
        <f>$F$10</f>
        <v>1.502</v>
      </c>
      <c r="G28" s="110">
        <f>$G$10</f>
        <v>61.969000000000001</v>
      </c>
      <c r="H28" s="112">
        <f>$H$10</f>
        <v>8.69</v>
      </c>
    </row>
    <row r="29" spans="2:35" ht="15" customHeight="1" x14ac:dyDescent="0.2">
      <c r="B29" s="109" t="s">
        <v>95</v>
      </c>
      <c r="C29" s="110">
        <f>$C$11</f>
        <v>1.8120000000000001</v>
      </c>
      <c r="D29" s="110">
        <f>$D$11</f>
        <v>78.06</v>
      </c>
      <c r="E29" s="111">
        <f>$E$11</f>
        <v>10.27</v>
      </c>
      <c r="F29" s="110">
        <f>$F$11</f>
        <v>1.7849999999999999</v>
      </c>
      <c r="G29" s="110">
        <f>$G$11</f>
        <v>79.302999999999997</v>
      </c>
      <c r="H29" s="112">
        <f>$H$11</f>
        <v>9.94</v>
      </c>
    </row>
    <row r="30" spans="2:35" ht="15" customHeight="1" x14ac:dyDescent="0.2">
      <c r="B30" s="109" t="s">
        <v>96</v>
      </c>
      <c r="C30" s="110">
        <f>$C$12</f>
        <v>1.7999999999999999E-2</v>
      </c>
      <c r="D30" s="110">
        <f>$D$12</f>
        <v>16.896999999999998</v>
      </c>
      <c r="E30" s="111">
        <f>$E$12</f>
        <v>17.37</v>
      </c>
      <c r="F30" s="110">
        <f>$F$12</f>
        <v>1.6E-2</v>
      </c>
      <c r="G30" s="110">
        <f>$G$12</f>
        <v>17.97</v>
      </c>
      <c r="H30" s="112">
        <f>$H$12</f>
        <v>16.100000000000001</v>
      </c>
    </row>
    <row r="31" spans="2:35" ht="15" customHeight="1" x14ac:dyDescent="0.2">
      <c r="B31" s="109" t="s">
        <v>97</v>
      </c>
      <c r="C31" s="110">
        <f>$C$13</f>
        <v>0.26800000000000002</v>
      </c>
      <c r="D31" s="110">
        <f>$D$13</f>
        <v>68.426000000000002</v>
      </c>
      <c r="E31" s="111">
        <f>$E$13</f>
        <v>10.01</v>
      </c>
      <c r="F31" s="110">
        <f>$F$13</f>
        <v>0.23799999999999999</v>
      </c>
      <c r="G31" s="110">
        <f>$G$13</f>
        <v>63.603999999999999</v>
      </c>
      <c r="H31" s="112">
        <f>$H$13</f>
        <v>9.77</v>
      </c>
    </row>
    <row r="32" spans="2:35" ht="15" customHeight="1" x14ac:dyDescent="0.2">
      <c r="B32" s="109" t="s">
        <v>98</v>
      </c>
      <c r="C32" s="110">
        <f>$C$14</f>
        <v>0.42</v>
      </c>
      <c r="D32" s="110">
        <f>$D$14</f>
        <v>48.798999999999999</v>
      </c>
      <c r="E32" s="111">
        <f>$E$14</f>
        <v>12.15</v>
      </c>
      <c r="F32" s="110">
        <f>$F$14</f>
        <v>0.47199999999999998</v>
      </c>
      <c r="G32" s="110">
        <f>$G$14</f>
        <v>49.186999999999998</v>
      </c>
      <c r="H32" s="112">
        <f>$H$14</f>
        <v>11.64</v>
      </c>
    </row>
    <row r="33" spans="2:8" ht="15" customHeight="1" x14ac:dyDescent="0.2">
      <c r="B33" s="109" t="s">
        <v>248</v>
      </c>
      <c r="C33" s="110">
        <f>$C$15</f>
        <v>4.2999999999999997E-2</v>
      </c>
      <c r="D33" s="110">
        <f>$D$15</f>
        <v>11.324999999999999</v>
      </c>
      <c r="E33" s="111">
        <f>$E$15</f>
        <v>22.55</v>
      </c>
      <c r="F33" s="110">
        <f>$F$15</f>
        <v>3.9E-2</v>
      </c>
      <c r="G33" s="110">
        <f>$G$15</f>
        <v>12.92</v>
      </c>
      <c r="H33" s="112">
        <f>$H$15</f>
        <v>20.97</v>
      </c>
    </row>
    <row r="34" spans="2:8" ht="15" customHeight="1" x14ac:dyDescent="0.2">
      <c r="B34" s="109" t="s">
        <v>100</v>
      </c>
      <c r="C34" s="110">
        <f>$C$16</f>
        <v>4.2999999999999997E-2</v>
      </c>
      <c r="D34" s="110">
        <f>$D$16</f>
        <v>15.992000000000001</v>
      </c>
      <c r="E34" s="111">
        <f>$E$16</f>
        <v>14.37</v>
      </c>
      <c r="F34" s="110">
        <f>$F$16</f>
        <v>7.2999999999999995E-2</v>
      </c>
      <c r="G34" s="110">
        <f>$G$16</f>
        <v>17.030999999999999</v>
      </c>
      <c r="H34" s="112">
        <f>$H$16</f>
        <v>13.07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15.196999999999999</v>
      </c>
      <c r="E35" s="111">
        <f>$E$17</f>
        <v>13.05</v>
      </c>
      <c r="F35" s="110">
        <f>$F$17</f>
        <v>0</v>
      </c>
      <c r="G35" s="110">
        <f>$G$17</f>
        <v>18.481999999999999</v>
      </c>
      <c r="H35" s="112">
        <f>$H$17</f>
        <v>13.34</v>
      </c>
    </row>
    <row r="36" spans="2:8" ht="15" customHeight="1" x14ac:dyDescent="0.2">
      <c r="B36" s="109" t="s">
        <v>102</v>
      </c>
      <c r="C36" s="110">
        <f>$C$18</f>
        <v>3.3000000000000002E-2</v>
      </c>
      <c r="D36" s="110">
        <f>$D$18</f>
        <v>7.3230000000000004</v>
      </c>
      <c r="E36" s="111">
        <f>$E$18</f>
        <v>39.19</v>
      </c>
      <c r="F36" s="110">
        <f>$F$18</f>
        <v>0.03</v>
      </c>
      <c r="G36" s="110">
        <f>$G$18</f>
        <v>9.0890000000000004</v>
      </c>
      <c r="H36" s="112">
        <f>$H$18</f>
        <v>26.75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14.535</v>
      </c>
      <c r="E37" s="111">
        <f>$E$19</f>
        <v>25.22</v>
      </c>
      <c r="F37" s="110">
        <f>$F$19</f>
        <v>0</v>
      </c>
      <c r="G37" s="110">
        <f>$G$19</f>
        <v>17.242999999999999</v>
      </c>
      <c r="H37" s="112">
        <f>$H$19</f>
        <v>21.43</v>
      </c>
    </row>
    <row r="38" spans="2:8" ht="15" customHeight="1" x14ac:dyDescent="0.2">
      <c r="B38" s="113" t="s">
        <v>104</v>
      </c>
      <c r="C38" s="114">
        <f>$C$20</f>
        <v>0.78</v>
      </c>
      <c r="D38" s="114">
        <f>$D$20</f>
        <v>53.372</v>
      </c>
      <c r="E38" s="115">
        <f>$E$20</f>
        <v>10.32</v>
      </c>
      <c r="F38" s="114">
        <f>$F$20</f>
        <v>0.74099999999999999</v>
      </c>
      <c r="G38" s="114">
        <f>$G$20</f>
        <v>61.212000000000003</v>
      </c>
      <c r="H38" s="116">
        <f>$H$20</f>
        <v>8.86</v>
      </c>
    </row>
    <row r="41" spans="2:8" ht="15" customHeight="1" x14ac:dyDescent="0.2">
      <c r="B41" s="909" t="s">
        <v>77</v>
      </c>
      <c r="C41" s="907" t="s">
        <v>225</v>
      </c>
      <c r="D41" s="907"/>
      <c r="E41" s="907"/>
      <c r="F41" s="907" t="s">
        <v>226</v>
      </c>
      <c r="G41" s="907"/>
      <c r="H41" s="899"/>
    </row>
    <row r="42" spans="2:8" ht="15" customHeight="1" x14ac:dyDescent="0.2">
      <c r="B42" s="912"/>
      <c r="C42" s="318" t="s">
        <v>78</v>
      </c>
      <c r="D42" s="903" t="s">
        <v>79</v>
      </c>
      <c r="E42" s="903"/>
      <c r="F42" s="690" t="s">
        <v>78</v>
      </c>
      <c r="G42" s="903" t="s">
        <v>79</v>
      </c>
      <c r="H42" s="893"/>
    </row>
    <row r="43" spans="2:8" ht="30" customHeight="1" x14ac:dyDescent="0.2">
      <c r="B43" s="912"/>
      <c r="C43" s="904" t="s">
        <v>325</v>
      </c>
      <c r="D43" s="904"/>
      <c r="E43" s="16" t="s">
        <v>82</v>
      </c>
      <c r="F43" s="904" t="s">
        <v>325</v>
      </c>
      <c r="G43" s="904"/>
      <c r="H43" s="17" t="s">
        <v>82</v>
      </c>
    </row>
    <row r="44" spans="2:8" ht="15" customHeight="1" x14ac:dyDescent="0.2">
      <c r="B44" s="143" t="str">
        <f>Index!$B$4</f>
        <v>Thames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4.7649999999999997</v>
      </c>
      <c r="D45" s="108">
        <f>$J$9</f>
        <v>419.50900000000001</v>
      </c>
      <c r="E45" s="119">
        <f>$K$9</f>
        <v>2.96</v>
      </c>
      <c r="F45" s="108">
        <f>$L$9</f>
        <v>4.88</v>
      </c>
      <c r="G45" s="108">
        <f>$M$9</f>
        <v>419.87200000000001</v>
      </c>
      <c r="H45" s="120">
        <f>$N$9</f>
        <v>2.73</v>
      </c>
    </row>
    <row r="46" spans="2:8" ht="15" customHeight="1" x14ac:dyDescent="0.2">
      <c r="B46" s="109" t="s">
        <v>94</v>
      </c>
      <c r="C46" s="110">
        <f>$I$10</f>
        <v>1.444</v>
      </c>
      <c r="D46" s="110">
        <f>$J$10</f>
        <v>60.591000000000001</v>
      </c>
      <c r="E46" s="111">
        <f>$K$10</f>
        <v>8.3800000000000008</v>
      </c>
      <c r="F46" s="110">
        <f>$L$10</f>
        <v>1.52</v>
      </c>
      <c r="G46" s="110">
        <f>$M$10</f>
        <v>58.66</v>
      </c>
      <c r="H46" s="112">
        <f>$N$10</f>
        <v>8.25</v>
      </c>
    </row>
    <row r="47" spans="2:8" ht="15" customHeight="1" x14ac:dyDescent="0.2">
      <c r="B47" s="109" t="s">
        <v>95</v>
      </c>
      <c r="C47" s="110">
        <f>$I$11</f>
        <v>1.742</v>
      </c>
      <c r="D47" s="110">
        <f>$J$11</f>
        <v>77.754000000000005</v>
      </c>
      <c r="E47" s="111">
        <f>$K$11</f>
        <v>10.01</v>
      </c>
      <c r="F47" s="110">
        <f>$L$11</f>
        <v>1.696</v>
      </c>
      <c r="G47" s="110">
        <f>$M$11</f>
        <v>74.674000000000007</v>
      </c>
      <c r="H47" s="112">
        <f>$N$11</f>
        <v>9.9</v>
      </c>
    </row>
    <row r="48" spans="2:8" ht="15" customHeight="1" x14ac:dyDescent="0.2">
      <c r="B48" s="109" t="s">
        <v>96</v>
      </c>
      <c r="C48" s="110">
        <f>$I$12</f>
        <v>1.4E-2</v>
      </c>
      <c r="D48" s="110">
        <f>$J$12</f>
        <v>17.867999999999999</v>
      </c>
      <c r="E48" s="111">
        <f>$K$12</f>
        <v>15.53</v>
      </c>
      <c r="F48" s="110">
        <f>$L$12</f>
        <v>1.2999999999999999E-2</v>
      </c>
      <c r="G48" s="110">
        <f>$M$12</f>
        <v>17.594000000000001</v>
      </c>
      <c r="H48" s="112">
        <f>$N$12</f>
        <v>15.75</v>
      </c>
    </row>
    <row r="49" spans="2:8" ht="15" customHeight="1" x14ac:dyDescent="0.2">
      <c r="B49" s="109" t="s">
        <v>97</v>
      </c>
      <c r="C49" s="110">
        <f>$I$13</f>
        <v>0.20899999999999999</v>
      </c>
      <c r="D49" s="110">
        <f>$J$13</f>
        <v>63.12</v>
      </c>
      <c r="E49" s="111">
        <f>$K$13</f>
        <v>9.41</v>
      </c>
      <c r="F49" s="110">
        <f>$L$13</f>
        <v>0.189</v>
      </c>
      <c r="G49" s="110">
        <f>$M$13</f>
        <v>67.828000000000003</v>
      </c>
      <c r="H49" s="112">
        <f>$N$13</f>
        <v>8.42</v>
      </c>
    </row>
    <row r="50" spans="2:8" ht="15" customHeight="1" x14ac:dyDescent="0.2">
      <c r="B50" s="109" t="s">
        <v>98</v>
      </c>
      <c r="C50" s="110">
        <f>$I$14</f>
        <v>0.49299999999999999</v>
      </c>
      <c r="D50" s="110">
        <f>$J$14</f>
        <v>48.594000000000001</v>
      </c>
      <c r="E50" s="111">
        <f>$K$14</f>
        <v>11.53</v>
      </c>
      <c r="F50" s="110">
        <f>$L$14</f>
        <v>0.56100000000000005</v>
      </c>
      <c r="G50" s="110">
        <f>$M$14</f>
        <v>45.960999999999999</v>
      </c>
      <c r="H50" s="112">
        <f>$N$14</f>
        <v>11.52</v>
      </c>
    </row>
    <row r="51" spans="2:8" ht="15" customHeight="1" x14ac:dyDescent="0.2">
      <c r="B51" s="109" t="s">
        <v>248</v>
      </c>
      <c r="C51" s="110">
        <f>$I$15</f>
        <v>3.9E-2</v>
      </c>
      <c r="D51" s="110">
        <f>$J$15</f>
        <v>13.468999999999999</v>
      </c>
      <c r="E51" s="111">
        <f>$K$15</f>
        <v>20.56</v>
      </c>
      <c r="F51" s="110">
        <f>$L$15</f>
        <v>0.04</v>
      </c>
      <c r="G51" s="110">
        <f>$M$15</f>
        <v>13.464</v>
      </c>
      <c r="H51" s="112">
        <f>$N$15</f>
        <v>21.06</v>
      </c>
    </row>
    <row r="52" spans="2:8" ht="15" customHeight="1" x14ac:dyDescent="0.2">
      <c r="B52" s="109" t="s">
        <v>100</v>
      </c>
      <c r="C52" s="110">
        <f>$I$16</f>
        <v>8.2000000000000003E-2</v>
      </c>
      <c r="D52" s="110">
        <f>$J$16</f>
        <v>17.367000000000001</v>
      </c>
      <c r="E52" s="111">
        <f>$K$16</f>
        <v>12.46</v>
      </c>
      <c r="F52" s="110">
        <f>$L$16</f>
        <v>0.11</v>
      </c>
      <c r="G52" s="110">
        <f>$M$16</f>
        <v>17.687000000000001</v>
      </c>
      <c r="H52" s="112">
        <f>$N$16</f>
        <v>13.98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22.625</v>
      </c>
      <c r="E53" s="111">
        <f>$K$17</f>
        <v>14.07</v>
      </c>
      <c r="F53" s="110">
        <f>$L$17</f>
        <v>0</v>
      </c>
      <c r="G53" s="110">
        <f>$M$17</f>
        <v>24.38</v>
      </c>
      <c r="H53" s="112">
        <f>$N$17</f>
        <v>14.85</v>
      </c>
    </row>
    <row r="54" spans="2:8" ht="15" customHeight="1" x14ac:dyDescent="0.2">
      <c r="B54" s="109" t="s">
        <v>102</v>
      </c>
      <c r="C54" s="110">
        <f>$I$18</f>
        <v>3.1E-2</v>
      </c>
      <c r="D54" s="110">
        <f>$J$18</f>
        <v>9.0609999999999999</v>
      </c>
      <c r="E54" s="111">
        <f>$K$18</f>
        <v>24.75</v>
      </c>
      <c r="F54" s="110">
        <f>$L$18</f>
        <v>2.9000000000000001E-2</v>
      </c>
      <c r="G54" s="110">
        <f>$M$18</f>
        <v>8.8409999999999993</v>
      </c>
      <c r="H54" s="112">
        <f>$N$18</f>
        <v>23.42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19.713999999999999</v>
      </c>
      <c r="E55" s="111">
        <f>$K$19</f>
        <v>19.39</v>
      </c>
      <c r="F55" s="110">
        <f>$L$19</f>
        <v>0</v>
      </c>
      <c r="G55" s="110">
        <f>$M$19</f>
        <v>20.334</v>
      </c>
      <c r="H55" s="112">
        <f>$N$19</f>
        <v>18.77</v>
      </c>
    </row>
    <row r="56" spans="2:8" ht="15" customHeight="1" x14ac:dyDescent="0.2">
      <c r="B56" s="113" t="s">
        <v>104</v>
      </c>
      <c r="C56" s="114">
        <f>$I$20</f>
        <v>0.71099999999999997</v>
      </c>
      <c r="D56" s="114">
        <f>$J$20</f>
        <v>66.06</v>
      </c>
      <c r="E56" s="115">
        <f>$K$20</f>
        <v>8.94</v>
      </c>
      <c r="F56" s="114">
        <f>$L$20</f>
        <v>0.72199999999999998</v>
      </c>
      <c r="G56" s="114">
        <f>$M$20</f>
        <v>67.224000000000004</v>
      </c>
      <c r="H56" s="116">
        <f>$N$20</f>
        <v>8.6999999999999993</v>
      </c>
    </row>
    <row r="59" spans="2:8" ht="15" customHeight="1" x14ac:dyDescent="0.2">
      <c r="B59" s="909" t="s">
        <v>77</v>
      </c>
      <c r="C59" s="907" t="s">
        <v>227</v>
      </c>
      <c r="D59" s="907"/>
      <c r="E59" s="907"/>
      <c r="F59" s="907" t="s">
        <v>228</v>
      </c>
      <c r="G59" s="907"/>
      <c r="H59" s="899"/>
    </row>
    <row r="60" spans="2:8" ht="15" customHeight="1" x14ac:dyDescent="0.2">
      <c r="B60" s="912"/>
      <c r="C60" s="318" t="s">
        <v>78</v>
      </c>
      <c r="D60" s="903" t="s">
        <v>79</v>
      </c>
      <c r="E60" s="903"/>
      <c r="F60" s="690" t="s">
        <v>78</v>
      </c>
      <c r="G60" s="903" t="s">
        <v>79</v>
      </c>
      <c r="H60" s="893"/>
    </row>
    <row r="61" spans="2:8" ht="30" customHeight="1" x14ac:dyDescent="0.2">
      <c r="B61" s="912"/>
      <c r="C61" s="904" t="s">
        <v>325</v>
      </c>
      <c r="D61" s="904"/>
      <c r="E61" s="16" t="s">
        <v>82</v>
      </c>
      <c r="F61" s="904" t="s">
        <v>325</v>
      </c>
      <c r="G61" s="904"/>
      <c r="H61" s="17" t="s">
        <v>82</v>
      </c>
    </row>
    <row r="62" spans="2:8" ht="15" customHeight="1" x14ac:dyDescent="0.2">
      <c r="B62" s="143" t="str">
        <f>Index!$B$4</f>
        <v>Thames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4.7859999999999996</v>
      </c>
      <c r="D63" s="108">
        <f>$P$9</f>
        <v>405.834</v>
      </c>
      <c r="E63" s="119">
        <f>$Q$9</f>
        <v>2.72</v>
      </c>
      <c r="F63" s="108">
        <f>$R$9</f>
        <v>4.87</v>
      </c>
      <c r="G63" s="108">
        <f>$S$9</f>
        <v>392.08800000000002</v>
      </c>
      <c r="H63" s="120">
        <f>$T$9</f>
        <v>2.72</v>
      </c>
    </row>
    <row r="64" spans="2:8" ht="15" customHeight="1" x14ac:dyDescent="0.2">
      <c r="B64" s="109" t="s">
        <v>94</v>
      </c>
      <c r="C64" s="110">
        <f>$O$10</f>
        <v>1.508</v>
      </c>
      <c r="D64" s="110">
        <f>$P$10</f>
        <v>56.667999999999999</v>
      </c>
      <c r="E64" s="111">
        <f>$Q$10</f>
        <v>8.18</v>
      </c>
      <c r="F64" s="110">
        <f>$R$10</f>
        <v>1.645</v>
      </c>
      <c r="G64" s="110">
        <f>$S$10</f>
        <v>54.798999999999999</v>
      </c>
      <c r="H64" s="112">
        <f>$T$10</f>
        <v>8.19</v>
      </c>
    </row>
    <row r="65" spans="2:8" ht="15" customHeight="1" x14ac:dyDescent="0.2">
      <c r="B65" s="109" t="s">
        <v>95</v>
      </c>
      <c r="C65" s="110">
        <f>$O$11</f>
        <v>1.653</v>
      </c>
      <c r="D65" s="110">
        <f>$P$11</f>
        <v>70.025000000000006</v>
      </c>
      <c r="E65" s="111">
        <f>$Q$11</f>
        <v>9.99</v>
      </c>
      <c r="F65" s="110">
        <f>$R$11</f>
        <v>1.6910000000000001</v>
      </c>
      <c r="G65" s="110">
        <f>$S$11</f>
        <v>68.561999999999998</v>
      </c>
      <c r="H65" s="112">
        <f>$T$11</f>
        <v>10.029999999999999</v>
      </c>
    </row>
    <row r="66" spans="2:8" ht="15" customHeight="1" x14ac:dyDescent="0.2">
      <c r="B66" s="109" t="s">
        <v>96</v>
      </c>
      <c r="C66" s="110">
        <f>$O$12</f>
        <v>1.2999999999999999E-2</v>
      </c>
      <c r="D66" s="110">
        <f>$P$12</f>
        <v>17.172000000000001</v>
      </c>
      <c r="E66" s="111">
        <f>$Q$12</f>
        <v>17.68</v>
      </c>
      <c r="F66" s="110">
        <f>$R$12</f>
        <v>1.4E-2</v>
      </c>
      <c r="G66" s="110">
        <f>$S$12</f>
        <v>16.204999999999998</v>
      </c>
      <c r="H66" s="112">
        <f>$T$12</f>
        <v>19.34</v>
      </c>
    </row>
    <row r="67" spans="2:8" ht="15" customHeight="1" x14ac:dyDescent="0.2">
      <c r="B67" s="109" t="s">
        <v>97</v>
      </c>
      <c r="C67" s="110">
        <f>$O$13</f>
        <v>0.17599999999999999</v>
      </c>
      <c r="D67" s="110">
        <f>$P$13</f>
        <v>70.352000000000004</v>
      </c>
      <c r="E67" s="111">
        <f>$Q$13</f>
        <v>8.9</v>
      </c>
      <c r="F67" s="110">
        <f>$R$13</f>
        <v>0.17499999999999999</v>
      </c>
      <c r="G67" s="110">
        <f>$S$13</f>
        <v>70.436000000000007</v>
      </c>
      <c r="H67" s="112">
        <f>$T$13</f>
        <v>9.58</v>
      </c>
    </row>
    <row r="68" spans="2:8" ht="15" customHeight="1" x14ac:dyDescent="0.2">
      <c r="B68" s="109" t="s">
        <v>98</v>
      </c>
      <c r="C68" s="110">
        <f>$O$14</f>
        <v>0.54400000000000004</v>
      </c>
      <c r="D68" s="110">
        <f>$P$14</f>
        <v>41.008000000000003</v>
      </c>
      <c r="E68" s="111">
        <f>$Q$14</f>
        <v>11.39</v>
      </c>
      <c r="F68" s="110">
        <f>$R$14</f>
        <v>0.47499999999999998</v>
      </c>
      <c r="G68" s="110">
        <f>$S$14</f>
        <v>38.183999999999997</v>
      </c>
      <c r="H68" s="112">
        <f>$T$14</f>
        <v>10.87</v>
      </c>
    </row>
    <row r="69" spans="2:8" ht="15" customHeight="1" x14ac:dyDescent="0.2">
      <c r="B69" s="109" t="s">
        <v>248</v>
      </c>
      <c r="C69" s="110">
        <f>$O$15</f>
        <v>5.0999999999999997E-2</v>
      </c>
      <c r="D69" s="110">
        <f>$P$15</f>
        <v>13.17</v>
      </c>
      <c r="E69" s="111">
        <f>$Q$15</f>
        <v>21.06</v>
      </c>
      <c r="F69" s="110">
        <f>$R$15</f>
        <v>5.8000000000000003E-2</v>
      </c>
      <c r="G69" s="110">
        <f>$S$15</f>
        <v>12.683999999999999</v>
      </c>
      <c r="H69" s="112">
        <f>$T$15</f>
        <v>21.14</v>
      </c>
    </row>
    <row r="70" spans="2:8" ht="15" customHeight="1" x14ac:dyDescent="0.2">
      <c r="B70" s="109" t="s">
        <v>100</v>
      </c>
      <c r="C70" s="110">
        <f>$O$16</f>
        <v>0.109</v>
      </c>
      <c r="D70" s="110">
        <f>$P$16</f>
        <v>15.954000000000001</v>
      </c>
      <c r="E70" s="111">
        <f>$Q$16</f>
        <v>14.16</v>
      </c>
      <c r="F70" s="110">
        <f>$R$16</f>
        <v>9.4E-2</v>
      </c>
      <c r="G70" s="110">
        <f>$S$16</f>
        <v>13.757</v>
      </c>
      <c r="H70" s="112">
        <f>$T$16</f>
        <v>14.29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24.962</v>
      </c>
      <c r="E71" s="111">
        <f>$Q$17</f>
        <v>14.14</v>
      </c>
      <c r="F71" s="110">
        <f>$R$17</f>
        <v>0</v>
      </c>
      <c r="G71" s="110">
        <f>$S$17</f>
        <v>24.742000000000001</v>
      </c>
      <c r="H71" s="112">
        <f>$T$17</f>
        <v>13.78</v>
      </c>
    </row>
    <row r="72" spans="2:8" ht="15" customHeight="1" x14ac:dyDescent="0.2">
      <c r="B72" s="109" t="s">
        <v>102</v>
      </c>
      <c r="C72" s="110">
        <f>$O$18</f>
        <v>2.7E-2</v>
      </c>
      <c r="D72" s="110">
        <f>$P$18</f>
        <v>8.0440000000000005</v>
      </c>
      <c r="E72" s="111">
        <f>$Q$18</f>
        <v>23.34</v>
      </c>
      <c r="F72" s="110">
        <f>$R$18</f>
        <v>2.3E-2</v>
      </c>
      <c r="G72" s="110">
        <f>$S$18</f>
        <v>7.0359999999999996</v>
      </c>
      <c r="H72" s="112">
        <f>$T$18</f>
        <v>23.53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20.49</v>
      </c>
      <c r="E73" s="111">
        <f>$Q$19</f>
        <v>18.55</v>
      </c>
      <c r="F73" s="110">
        <f>$R$19</f>
        <v>0</v>
      </c>
      <c r="G73" s="110">
        <f>$S$19</f>
        <v>20.271999999999998</v>
      </c>
      <c r="H73" s="112">
        <f>$T$19</f>
        <v>18.579999999999998</v>
      </c>
    </row>
    <row r="74" spans="2:8" ht="15" customHeight="1" x14ac:dyDescent="0.2">
      <c r="B74" s="113" t="s">
        <v>104</v>
      </c>
      <c r="C74" s="114">
        <f>$O$20</f>
        <v>0.70499999999999996</v>
      </c>
      <c r="D74" s="114">
        <f>$P$20</f>
        <v>64.894000000000005</v>
      </c>
      <c r="E74" s="115">
        <f>$Q$20</f>
        <v>8.2899999999999991</v>
      </c>
      <c r="F74" s="114">
        <f>$R$20</f>
        <v>0.69499999999999995</v>
      </c>
      <c r="G74" s="114">
        <f>$S$20</f>
        <v>62.570999999999998</v>
      </c>
      <c r="H74" s="116">
        <f>$T$20</f>
        <v>8.11</v>
      </c>
    </row>
    <row r="77" spans="2:8" ht="15" customHeight="1" x14ac:dyDescent="0.2">
      <c r="B77" s="909" t="s">
        <v>77</v>
      </c>
      <c r="C77" s="907" t="s">
        <v>332</v>
      </c>
      <c r="D77" s="907"/>
      <c r="E77" s="907"/>
      <c r="F77" s="907" t="s">
        <v>333</v>
      </c>
      <c r="G77" s="907"/>
      <c r="H77" s="899"/>
    </row>
    <row r="78" spans="2:8" ht="15" customHeight="1" x14ac:dyDescent="0.2">
      <c r="B78" s="912"/>
      <c r="C78" s="318" t="s">
        <v>78</v>
      </c>
      <c r="D78" s="903" t="s">
        <v>79</v>
      </c>
      <c r="E78" s="903"/>
      <c r="F78" s="690" t="s">
        <v>78</v>
      </c>
      <c r="G78" s="903" t="s">
        <v>79</v>
      </c>
      <c r="H78" s="893"/>
    </row>
    <row r="79" spans="2:8" ht="30" customHeight="1" x14ac:dyDescent="0.2">
      <c r="B79" s="912"/>
      <c r="C79" s="904" t="s">
        <v>325</v>
      </c>
      <c r="D79" s="904"/>
      <c r="E79" s="16" t="s">
        <v>82</v>
      </c>
      <c r="F79" s="904" t="s">
        <v>325</v>
      </c>
      <c r="G79" s="904"/>
      <c r="H79" s="17" t="s">
        <v>82</v>
      </c>
    </row>
    <row r="80" spans="2:8" ht="15" customHeight="1" x14ac:dyDescent="0.2">
      <c r="B80" s="143" t="str">
        <f>Index!$B$4</f>
        <v>Thames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4.234</v>
      </c>
      <c r="D81" s="108">
        <f>$V$9</f>
        <v>370.18599999999998</v>
      </c>
      <c r="E81" s="119">
        <f>$W$9</f>
        <v>2.73</v>
      </c>
      <c r="F81" s="108">
        <f>$X$9</f>
        <v>4.4779999999999998</v>
      </c>
      <c r="G81" s="108">
        <f>$Y$9</f>
        <v>344.78199999999998</v>
      </c>
      <c r="H81" s="120">
        <f>$Z$9</f>
        <v>2.81</v>
      </c>
    </row>
    <row r="82" spans="2:8" ht="15" customHeight="1" x14ac:dyDescent="0.2">
      <c r="B82" s="109" t="s">
        <v>94</v>
      </c>
      <c r="C82" s="110">
        <f>$U$10</f>
        <v>1.663</v>
      </c>
      <c r="D82" s="110">
        <f>$V$10</f>
        <v>52.56</v>
      </c>
      <c r="E82" s="111">
        <f>$W$10</f>
        <v>8.1999999999999993</v>
      </c>
      <c r="F82" s="110">
        <f>$X$10</f>
        <v>1.7030000000000001</v>
      </c>
      <c r="G82" s="110">
        <f>$Y$10</f>
        <v>50.61</v>
      </c>
      <c r="H82" s="112">
        <f>$Z$10</f>
        <v>8.15</v>
      </c>
    </row>
    <row r="83" spans="2:8" ht="15" customHeight="1" x14ac:dyDescent="0.2">
      <c r="B83" s="109" t="s">
        <v>95</v>
      </c>
      <c r="C83" s="110">
        <f>$U$11</f>
        <v>1.0640000000000001</v>
      </c>
      <c r="D83" s="110">
        <f>$V$11</f>
        <v>66.427000000000007</v>
      </c>
      <c r="E83" s="111">
        <f>$W$11</f>
        <v>10.09</v>
      </c>
      <c r="F83" s="110">
        <f>$X$11</f>
        <v>1.19</v>
      </c>
      <c r="G83" s="110">
        <f>$Y$11</f>
        <v>63.933</v>
      </c>
      <c r="H83" s="112">
        <f>$Z$11</f>
        <v>10.119999999999999</v>
      </c>
    </row>
    <row r="84" spans="2:8" ht="15" customHeight="1" x14ac:dyDescent="0.2">
      <c r="B84" s="109" t="s">
        <v>96</v>
      </c>
      <c r="C84" s="110">
        <f>$U$12</f>
        <v>1.4E-2</v>
      </c>
      <c r="D84" s="110">
        <f>$V$12</f>
        <v>15.273999999999999</v>
      </c>
      <c r="E84" s="111">
        <f>$W$12</f>
        <v>20.53</v>
      </c>
      <c r="F84" s="110">
        <f>$X$12</f>
        <v>2.8000000000000001E-2</v>
      </c>
      <c r="G84" s="110">
        <f>$Y$12</f>
        <v>14.347</v>
      </c>
      <c r="H84" s="112">
        <f>$Z$12</f>
        <v>20.91</v>
      </c>
    </row>
    <row r="85" spans="2:8" ht="15" customHeight="1" x14ac:dyDescent="0.2">
      <c r="B85" s="109" t="s">
        <v>97</v>
      </c>
      <c r="C85" s="110">
        <f>$U$13</f>
        <v>0.214</v>
      </c>
      <c r="D85" s="110">
        <f>$V$13</f>
        <v>66.212000000000003</v>
      </c>
      <c r="E85" s="111">
        <f>$W$13</f>
        <v>10.09</v>
      </c>
      <c r="F85" s="110">
        <f>$X$13</f>
        <v>0.26200000000000001</v>
      </c>
      <c r="G85" s="110">
        <f>$Y$13</f>
        <v>59.994999999999997</v>
      </c>
      <c r="H85" s="112">
        <f>$Z$13</f>
        <v>10.51</v>
      </c>
    </row>
    <row r="86" spans="2:8" ht="15" customHeight="1" x14ac:dyDescent="0.2">
      <c r="B86" s="109" t="s">
        <v>98</v>
      </c>
      <c r="C86" s="110">
        <f>$U$14</f>
        <v>0.43</v>
      </c>
      <c r="D86" s="110">
        <f>$V$14</f>
        <v>34.655999999999999</v>
      </c>
      <c r="E86" s="111">
        <f>$W$14</f>
        <v>10.45</v>
      </c>
      <c r="F86" s="110">
        <f>$X$14</f>
        <v>0.36899999999999999</v>
      </c>
      <c r="G86" s="110">
        <f>$Y$14</f>
        <v>31.474</v>
      </c>
      <c r="H86" s="112">
        <f>$Z$14</f>
        <v>10.54</v>
      </c>
    </row>
    <row r="87" spans="2:8" ht="15" customHeight="1" x14ac:dyDescent="0.2">
      <c r="B87" s="109" t="s">
        <v>248</v>
      </c>
      <c r="C87" s="110">
        <f>$U$15</f>
        <v>0.06</v>
      </c>
      <c r="D87" s="110">
        <f>$V$15</f>
        <v>11.981999999999999</v>
      </c>
      <c r="E87" s="111">
        <f>$W$15</f>
        <v>21.69</v>
      </c>
      <c r="F87" s="110">
        <f>$X$15</f>
        <v>8.1000000000000003E-2</v>
      </c>
      <c r="G87" s="110">
        <f>$Y$15</f>
        <v>11.058</v>
      </c>
      <c r="H87" s="112">
        <f>$Z$15</f>
        <v>22.09</v>
      </c>
    </row>
    <row r="88" spans="2:8" ht="15" customHeight="1" x14ac:dyDescent="0.2">
      <c r="B88" s="109" t="s">
        <v>100</v>
      </c>
      <c r="C88" s="110">
        <f>$U$16</f>
        <v>7.9000000000000001E-2</v>
      </c>
      <c r="D88" s="110">
        <f>$V$16</f>
        <v>11.795999999999999</v>
      </c>
      <c r="E88" s="111">
        <f>$W$16</f>
        <v>14.24</v>
      </c>
      <c r="F88" s="110">
        <f>$X$16</f>
        <v>6.5000000000000002E-2</v>
      </c>
      <c r="G88" s="110">
        <f>$Y$16</f>
        <v>10.491</v>
      </c>
      <c r="H88" s="112">
        <f>$Z$16</f>
        <v>13.96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23.954999999999998</v>
      </c>
      <c r="E89" s="111">
        <f>$W$17</f>
        <v>13.42</v>
      </c>
      <c r="F89" s="110">
        <f>$X$17</f>
        <v>0</v>
      </c>
      <c r="G89" s="110">
        <f>$Y$17</f>
        <v>22.670999999999999</v>
      </c>
      <c r="H89" s="112">
        <f>$Z$17</f>
        <v>13.1</v>
      </c>
    </row>
    <row r="90" spans="2:8" ht="15" customHeight="1" x14ac:dyDescent="0.2">
      <c r="B90" s="109" t="s">
        <v>102</v>
      </c>
      <c r="C90" s="110">
        <f>$U$18</f>
        <v>1.9E-2</v>
      </c>
      <c r="D90" s="110">
        <f>$V$18</f>
        <v>6.22</v>
      </c>
      <c r="E90" s="111">
        <f>$W$18</f>
        <v>23.39</v>
      </c>
      <c r="F90" s="110">
        <f>$X$18</f>
        <v>1.6E-2</v>
      </c>
      <c r="G90" s="110">
        <f>$Y$18</f>
        <v>5.5369999999999999</v>
      </c>
      <c r="H90" s="112">
        <f>$Z$18</f>
        <v>23.29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19.475999999999999</v>
      </c>
      <c r="E91" s="111">
        <f>$W$19</f>
        <v>18.62</v>
      </c>
      <c r="F91" s="110">
        <f>$X$19</f>
        <v>0</v>
      </c>
      <c r="G91" s="110">
        <f>$Y$19</f>
        <v>18.538</v>
      </c>
      <c r="H91" s="112">
        <f>$Z$19</f>
        <v>18.739999999999998</v>
      </c>
    </row>
    <row r="92" spans="2:8" ht="15" customHeight="1" x14ac:dyDescent="0.2">
      <c r="B92" s="113" t="s">
        <v>104</v>
      </c>
      <c r="C92" s="114">
        <f>$U$20</f>
        <v>0.69099999999999995</v>
      </c>
      <c r="D92" s="114">
        <f>$V$20</f>
        <v>59.250999999999998</v>
      </c>
      <c r="E92" s="115">
        <f>$W$20</f>
        <v>7.86</v>
      </c>
      <c r="F92" s="114">
        <f>$X$20</f>
        <v>0.76200000000000001</v>
      </c>
      <c r="G92" s="114">
        <f>$Y$20</f>
        <v>54.006999999999998</v>
      </c>
      <c r="H92" s="116">
        <f>$Z$20</f>
        <v>7.82</v>
      </c>
    </row>
    <row r="95" spans="2:8" ht="15" customHeight="1" x14ac:dyDescent="0.2">
      <c r="B95" s="909" t="s">
        <v>77</v>
      </c>
      <c r="C95" s="907" t="s">
        <v>231</v>
      </c>
      <c r="D95" s="907"/>
      <c r="E95" s="907"/>
      <c r="F95" s="907" t="s">
        <v>232</v>
      </c>
      <c r="G95" s="907"/>
      <c r="H95" s="899"/>
    </row>
    <row r="96" spans="2:8" ht="15" customHeight="1" x14ac:dyDescent="0.2">
      <c r="B96" s="912"/>
      <c r="C96" s="318" t="s">
        <v>78</v>
      </c>
      <c r="D96" s="903" t="s">
        <v>79</v>
      </c>
      <c r="E96" s="903"/>
      <c r="F96" s="690" t="s">
        <v>78</v>
      </c>
      <c r="G96" s="903" t="s">
        <v>79</v>
      </c>
      <c r="H96" s="893"/>
    </row>
    <row r="97" spans="2:8" ht="30" customHeight="1" x14ac:dyDescent="0.2">
      <c r="B97" s="912"/>
      <c r="C97" s="904" t="s">
        <v>325</v>
      </c>
      <c r="D97" s="904"/>
      <c r="E97" s="16" t="s">
        <v>82</v>
      </c>
      <c r="F97" s="904" t="s">
        <v>325</v>
      </c>
      <c r="G97" s="904"/>
      <c r="H97" s="17" t="s">
        <v>82</v>
      </c>
    </row>
    <row r="98" spans="2:8" ht="15" customHeight="1" x14ac:dyDescent="0.2">
      <c r="B98" s="143" t="str">
        <f>Index!$B$4</f>
        <v>Thames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4.7590000000000003</v>
      </c>
      <c r="D99" s="108">
        <f>$AB$9</f>
        <v>316.66899999999998</v>
      </c>
      <c r="E99" s="119">
        <f>$AC$9</f>
        <v>2.88</v>
      </c>
      <c r="F99" s="108">
        <f>$AD$9</f>
        <v>4.9039999999999999</v>
      </c>
      <c r="G99" s="108">
        <f>$AE$9</f>
        <v>287.54199999999997</v>
      </c>
      <c r="H99" s="120">
        <f>$AF$9</f>
        <v>2.77</v>
      </c>
    </row>
    <row r="100" spans="2:8" ht="15" customHeight="1" x14ac:dyDescent="0.2">
      <c r="B100" s="109" t="s">
        <v>94</v>
      </c>
      <c r="C100" s="110">
        <f>$AA$10</f>
        <v>1.905</v>
      </c>
      <c r="D100" s="110">
        <f>$AB$10</f>
        <v>47.686999999999998</v>
      </c>
      <c r="E100" s="111">
        <f>$AC$10</f>
        <v>8.39</v>
      </c>
      <c r="F100" s="110">
        <f>$AD$10</f>
        <v>1.921</v>
      </c>
      <c r="G100" s="110">
        <f>$AE$10</f>
        <v>46.484999999999999</v>
      </c>
      <c r="H100" s="112">
        <f>$AF$10</f>
        <v>8.5</v>
      </c>
    </row>
    <row r="101" spans="2:8" ht="15" customHeight="1" x14ac:dyDescent="0.2">
      <c r="B101" s="109" t="s">
        <v>95</v>
      </c>
      <c r="C101" s="110">
        <f>$AA$11</f>
        <v>1.39</v>
      </c>
      <c r="D101" s="110">
        <f>$AB$11</f>
        <v>61.685000000000002</v>
      </c>
      <c r="E101" s="111">
        <f>$AC$11</f>
        <v>10.28</v>
      </c>
      <c r="F101" s="110">
        <f>$AD$11</f>
        <v>1.6519999999999999</v>
      </c>
      <c r="G101" s="110">
        <f>$AE$11</f>
        <v>60.853999999999999</v>
      </c>
      <c r="H101" s="112">
        <f>$AF$11</f>
        <v>10.52</v>
      </c>
    </row>
    <row r="102" spans="2:8" ht="15" customHeight="1" x14ac:dyDescent="0.2">
      <c r="B102" s="109" t="s">
        <v>96</v>
      </c>
      <c r="C102" s="110">
        <f>$AA$12</f>
        <v>3.1E-2</v>
      </c>
      <c r="D102" s="110">
        <f>$AB$12</f>
        <v>12.558999999999999</v>
      </c>
      <c r="E102" s="111">
        <f>$AC$12</f>
        <v>21.25</v>
      </c>
      <c r="F102" s="110">
        <f>$AD$12</f>
        <v>0.03</v>
      </c>
      <c r="G102" s="110">
        <f>$AE$12</f>
        <v>10.226000000000001</v>
      </c>
      <c r="H102" s="112">
        <f>$AF$12</f>
        <v>18.12</v>
      </c>
    </row>
    <row r="103" spans="2:8" ht="15" customHeight="1" x14ac:dyDescent="0.2">
      <c r="B103" s="109" t="s">
        <v>97</v>
      </c>
      <c r="C103" s="110">
        <f>$AA$13</f>
        <v>0.249</v>
      </c>
      <c r="D103" s="110">
        <f>$AB$13</f>
        <v>52.365000000000002</v>
      </c>
      <c r="E103" s="111">
        <f>$AC$13</f>
        <v>10.71</v>
      </c>
      <c r="F103" s="110">
        <f>$AD$13</f>
        <v>0.23</v>
      </c>
      <c r="G103" s="110">
        <f>$AE$13</f>
        <v>38.738</v>
      </c>
      <c r="H103" s="112">
        <f>$AF$13</f>
        <v>9.4499999999999993</v>
      </c>
    </row>
    <row r="104" spans="2:8" ht="15" customHeight="1" x14ac:dyDescent="0.2">
      <c r="B104" s="109" t="s">
        <v>98</v>
      </c>
      <c r="C104" s="110">
        <f>$AA$14</f>
        <v>0.32200000000000001</v>
      </c>
      <c r="D104" s="110">
        <f>$AB$14</f>
        <v>28.134</v>
      </c>
      <c r="E104" s="111">
        <f>$AC$14</f>
        <v>10.75</v>
      </c>
      <c r="F104" s="110">
        <f>$AD$14</f>
        <v>0.26200000000000001</v>
      </c>
      <c r="G104" s="110">
        <f>$AE$14</f>
        <v>25.074999999999999</v>
      </c>
      <c r="H104" s="112">
        <f>$AF$14</f>
        <v>10.79</v>
      </c>
    </row>
    <row r="105" spans="2:8" ht="15" customHeight="1" x14ac:dyDescent="0.2">
      <c r="B105" s="109" t="s">
        <v>248</v>
      </c>
      <c r="C105" s="110">
        <f>$AA$15</f>
        <v>8.5000000000000006E-2</v>
      </c>
      <c r="D105" s="110">
        <f>$AB$15</f>
        <v>10.637</v>
      </c>
      <c r="E105" s="111">
        <f>$AC$15</f>
        <v>22.08</v>
      </c>
      <c r="F105" s="110">
        <f>$AD$15</f>
        <v>8.6999999999999994E-2</v>
      </c>
      <c r="G105" s="110">
        <f>$AE$15</f>
        <v>10.348000000000001</v>
      </c>
      <c r="H105" s="112">
        <f>$AF$15</f>
        <v>21.93</v>
      </c>
    </row>
    <row r="106" spans="2:8" ht="15" customHeight="1" x14ac:dyDescent="0.2">
      <c r="B106" s="109" t="s">
        <v>100</v>
      </c>
      <c r="C106" s="110">
        <f>$AA$16</f>
        <v>5.1999999999999998E-2</v>
      </c>
      <c r="D106" s="110">
        <f>$AB$16</f>
        <v>8.6630000000000003</v>
      </c>
      <c r="E106" s="111">
        <f>$AC$16</f>
        <v>13.79</v>
      </c>
      <c r="F106" s="110">
        <f>$AD$16</f>
        <v>4.2000000000000003E-2</v>
      </c>
      <c r="G106" s="110">
        <f>$AE$16</f>
        <v>7.5060000000000002</v>
      </c>
      <c r="H106" s="112">
        <f>$AF$16</f>
        <v>12.86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21.509</v>
      </c>
      <c r="E107" s="111">
        <f>$AC$17</f>
        <v>12.83</v>
      </c>
      <c r="F107" s="110">
        <f>$AD$17</f>
        <v>0</v>
      </c>
      <c r="G107" s="110">
        <f>$AE$17</f>
        <v>20.405000000000001</v>
      </c>
      <c r="H107" s="112">
        <f>$AF$17</f>
        <v>12.69</v>
      </c>
    </row>
    <row r="108" spans="2:8" ht="15" customHeight="1" x14ac:dyDescent="0.2">
      <c r="B108" s="109" t="s">
        <v>102</v>
      </c>
      <c r="C108" s="110">
        <f>$AA$18</f>
        <v>1.4E-2</v>
      </c>
      <c r="D108" s="110">
        <f>$AB$18</f>
        <v>4.9000000000000004</v>
      </c>
      <c r="E108" s="111">
        <f>$AC$18</f>
        <v>23.21</v>
      </c>
      <c r="F108" s="110">
        <f>$AD$18</f>
        <v>1.2E-2</v>
      </c>
      <c r="G108" s="110">
        <f>$AE$18</f>
        <v>4.1109999999999998</v>
      </c>
      <c r="H108" s="112">
        <f>$AF$18</f>
        <v>22.69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17.558</v>
      </c>
      <c r="E109" s="111">
        <f>$AC$19</f>
        <v>18.899999999999999</v>
      </c>
      <c r="F109" s="110">
        <f>$AD$19</f>
        <v>0</v>
      </c>
      <c r="G109" s="110">
        <f>$AE$19</f>
        <v>16.62</v>
      </c>
      <c r="H109" s="112">
        <f>$AF$19</f>
        <v>18.95</v>
      </c>
    </row>
    <row r="110" spans="2:8" ht="15" customHeight="1" x14ac:dyDescent="0.2">
      <c r="B110" s="113" t="s">
        <v>104</v>
      </c>
      <c r="C110" s="114">
        <f>$AA$20</f>
        <v>0.71199999999999997</v>
      </c>
      <c r="D110" s="114">
        <f>$AB$20</f>
        <v>49.003</v>
      </c>
      <c r="E110" s="115">
        <f>$AC$20</f>
        <v>7.79</v>
      </c>
      <c r="F110" s="114">
        <f>$AD$20</f>
        <v>0.66800000000000004</v>
      </c>
      <c r="G110" s="114">
        <f>$AE$20</f>
        <v>45.345999999999997</v>
      </c>
      <c r="H110" s="116">
        <f>$AF$20</f>
        <v>7.83</v>
      </c>
    </row>
    <row r="113" spans="2:5" ht="15" customHeight="1" x14ac:dyDescent="0.2">
      <c r="B113" s="909" t="s">
        <v>77</v>
      </c>
      <c r="C113" s="907" t="s">
        <v>233</v>
      </c>
      <c r="D113" s="907"/>
      <c r="E113" s="899"/>
    </row>
    <row r="114" spans="2:5" ht="15" customHeight="1" x14ac:dyDescent="0.2">
      <c r="B114" s="912"/>
      <c r="C114" s="318" t="s">
        <v>78</v>
      </c>
      <c r="D114" s="903" t="s">
        <v>79</v>
      </c>
      <c r="E114" s="893"/>
    </row>
    <row r="115" spans="2:5" ht="30" customHeight="1" x14ac:dyDescent="0.2">
      <c r="B115" s="912"/>
      <c r="C115" s="904" t="s">
        <v>325</v>
      </c>
      <c r="D115" s="904"/>
      <c r="E115" s="17" t="s">
        <v>82</v>
      </c>
    </row>
    <row r="116" spans="2:5" ht="15" customHeight="1" x14ac:dyDescent="0.2">
      <c r="B116" s="143" t="str">
        <f>Index!$B$4</f>
        <v>Thames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4.944</v>
      </c>
      <c r="D117" s="108">
        <f>$AH$9</f>
        <v>267.685</v>
      </c>
      <c r="E117" s="120">
        <f>$AI$9</f>
        <v>2.87</v>
      </c>
    </row>
    <row r="118" spans="2:5" ht="15" customHeight="1" x14ac:dyDescent="0.2">
      <c r="B118" s="109" t="s">
        <v>94</v>
      </c>
      <c r="C118" s="110">
        <f>$AG$10</f>
        <v>1.992</v>
      </c>
      <c r="D118" s="110">
        <f>$AH$10</f>
        <v>46.883000000000003</v>
      </c>
      <c r="E118" s="112">
        <f>$AI$10</f>
        <v>8.61</v>
      </c>
    </row>
    <row r="119" spans="2:5" ht="15" customHeight="1" x14ac:dyDescent="0.2">
      <c r="B119" s="109" t="s">
        <v>95</v>
      </c>
      <c r="C119" s="110">
        <f>$AG$11</f>
        <v>1.696</v>
      </c>
      <c r="D119" s="110">
        <f>$AH$11</f>
        <v>60.817999999999998</v>
      </c>
      <c r="E119" s="112">
        <f>$AI$11</f>
        <v>10.68</v>
      </c>
    </row>
    <row r="120" spans="2:5" ht="15" customHeight="1" x14ac:dyDescent="0.2">
      <c r="B120" s="109" t="s">
        <v>96</v>
      </c>
      <c r="C120" s="110">
        <f>$AG$12</f>
        <v>2.7E-2</v>
      </c>
      <c r="D120" s="110">
        <f>$AH$12</f>
        <v>8.4540000000000006</v>
      </c>
      <c r="E120" s="112">
        <f>$AI$12</f>
        <v>15.01</v>
      </c>
    </row>
    <row r="121" spans="2:5" ht="15" customHeight="1" x14ac:dyDescent="0.2">
      <c r="B121" s="109" t="s">
        <v>97</v>
      </c>
      <c r="C121" s="110">
        <f>$AG$13</f>
        <v>0.20399999999999999</v>
      </c>
      <c r="D121" s="110">
        <f>$AH$13</f>
        <v>28.573</v>
      </c>
      <c r="E121" s="112">
        <f>$AI$13</f>
        <v>8.4600000000000009</v>
      </c>
    </row>
    <row r="122" spans="2:5" ht="15" customHeight="1" x14ac:dyDescent="0.2">
      <c r="B122" s="109" t="s">
        <v>98</v>
      </c>
      <c r="C122" s="110">
        <f>$AG$14</f>
        <v>0.26800000000000002</v>
      </c>
      <c r="D122" s="110">
        <f>$AH$14</f>
        <v>22.888000000000002</v>
      </c>
      <c r="E122" s="112">
        <f>$AI$14</f>
        <v>10.76</v>
      </c>
    </row>
    <row r="123" spans="2:5" ht="15" customHeight="1" x14ac:dyDescent="0.2">
      <c r="B123" s="109" t="s">
        <v>248</v>
      </c>
      <c r="C123" s="110">
        <f>$AG$15</f>
        <v>9.1999999999999998E-2</v>
      </c>
      <c r="D123" s="110">
        <f>$AH$15</f>
        <v>10.118</v>
      </c>
      <c r="E123" s="112">
        <f>$AI$15</f>
        <v>21.72</v>
      </c>
    </row>
    <row r="124" spans="2:5" ht="15" customHeight="1" x14ac:dyDescent="0.2">
      <c r="B124" s="109" t="s">
        <v>100</v>
      </c>
      <c r="C124" s="110">
        <f>$AG$16</f>
        <v>3.5000000000000003E-2</v>
      </c>
      <c r="D124" s="110">
        <f>$AH$16</f>
        <v>6.9020000000000001</v>
      </c>
      <c r="E124" s="112">
        <f>$AI$16</f>
        <v>12.47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19.231000000000002</v>
      </c>
      <c r="E125" s="112">
        <f>$AI$17</f>
        <v>12.67</v>
      </c>
    </row>
    <row r="126" spans="2:5" ht="15" customHeight="1" x14ac:dyDescent="0.2">
      <c r="B126" s="109" t="s">
        <v>102</v>
      </c>
      <c r="C126" s="110">
        <f>$AG$18</f>
        <v>0.01</v>
      </c>
      <c r="D126" s="110">
        <f>$AH$18</f>
        <v>3.4969999999999999</v>
      </c>
      <c r="E126" s="112">
        <f>$AI$18</f>
        <v>22.91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15.583</v>
      </c>
      <c r="E127" s="112">
        <f>$AI$19</f>
        <v>18.989999999999998</v>
      </c>
    </row>
    <row r="128" spans="2:5" ht="15" customHeight="1" x14ac:dyDescent="0.2">
      <c r="B128" s="113" t="s">
        <v>104</v>
      </c>
      <c r="C128" s="114">
        <f>$AG$20</f>
        <v>0.62</v>
      </c>
      <c r="D128" s="114">
        <f>$AH$20</f>
        <v>42.877000000000002</v>
      </c>
      <c r="E128" s="116">
        <f>$AI$20</f>
        <v>7.62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12 data'!$C$13</f>
        <v>3.8000000000000002E-4</v>
      </c>
      <c r="D8" s="646">
        <f>'Section 12 data'!$D$13</f>
        <v>1.0547500000000001</v>
      </c>
      <c r="E8" s="198">
        <f>'Section 12 data'!$E$13</f>
        <v>18.899999999999999</v>
      </c>
      <c r="F8" s="647">
        <f>SUM(C8,D8)</f>
        <v>1.0551300000000001</v>
      </c>
    </row>
    <row r="9" spans="2:6" ht="15" customHeight="1" x14ac:dyDescent="0.2">
      <c r="B9" s="100" t="s">
        <v>335</v>
      </c>
      <c r="C9" s="645">
        <f>'Section 12 data'!$C$14</f>
        <v>1.5900000000000001E-3</v>
      </c>
      <c r="D9" s="646">
        <f>'Section 12 data'!$D$14</f>
        <v>1.7469400000000002</v>
      </c>
      <c r="E9" s="198">
        <f>'Section 12 data'!$E$14</f>
        <v>18.84</v>
      </c>
      <c r="F9" s="647">
        <f t="shared" ref="F9:F15" si="0">SUM(C9,D9)</f>
        <v>1.7485300000000001</v>
      </c>
    </row>
    <row r="10" spans="2:6" ht="15" customHeight="1" x14ac:dyDescent="0.2">
      <c r="B10" s="99" t="s">
        <v>336</v>
      </c>
      <c r="C10" s="645">
        <f>'Section 12 data'!$C$15</f>
        <v>3.16E-3</v>
      </c>
      <c r="D10" s="646">
        <f>'Section 12 data'!$D$15</f>
        <v>2.4859200000000001</v>
      </c>
      <c r="E10" s="198">
        <f>'Section 12 data'!$E$15</f>
        <v>13.320172698989985</v>
      </c>
      <c r="F10" s="647">
        <f t="shared" si="0"/>
        <v>2.48908</v>
      </c>
    </row>
    <row r="11" spans="2:6" ht="15" customHeight="1" x14ac:dyDescent="0.2">
      <c r="B11" s="99" t="s">
        <v>337</v>
      </c>
      <c r="C11" s="645">
        <f>'Section 12 data'!$C$16</f>
        <v>4.7719999999999999E-2</v>
      </c>
      <c r="D11" s="646">
        <f>'Section 12 data'!$D$16</f>
        <v>2.2004300000000003</v>
      </c>
      <c r="E11" s="198">
        <f>'Section 12 data'!$E$16</f>
        <v>18.683900327440302</v>
      </c>
      <c r="F11" s="647">
        <f t="shared" si="0"/>
        <v>2.2481500000000003</v>
      </c>
    </row>
    <row r="12" spans="2:6" ht="15" customHeight="1" x14ac:dyDescent="0.2">
      <c r="B12" s="99" t="s">
        <v>338</v>
      </c>
      <c r="C12" s="645">
        <f>'Section 12 data'!$C$17</f>
        <v>3.3909999999999996E-2</v>
      </c>
      <c r="D12" s="646">
        <f>'Section 12 data'!$D$17</f>
        <v>1.35267</v>
      </c>
      <c r="E12" s="198">
        <f>'Section 12 data'!$E$17</f>
        <v>21.09</v>
      </c>
      <c r="F12" s="647">
        <f t="shared" si="0"/>
        <v>1.3865799999999999</v>
      </c>
    </row>
    <row r="13" spans="2:6" ht="15" customHeight="1" x14ac:dyDescent="0.2">
      <c r="B13" s="99" t="s">
        <v>339</v>
      </c>
      <c r="C13" s="645">
        <f>'Section 12 data'!$C$18</f>
        <v>9.2899999999999996E-3</v>
      </c>
      <c r="D13" s="646">
        <f>'Section 12 data'!$D$18</f>
        <v>1.6983199999999998</v>
      </c>
      <c r="E13" s="198">
        <f>'Section 12 data'!$E$18</f>
        <v>23.46</v>
      </c>
      <c r="F13" s="647">
        <f t="shared" si="0"/>
        <v>1.7076099999999999</v>
      </c>
    </row>
    <row r="14" spans="2:6" ht="15" customHeight="1" x14ac:dyDescent="0.2">
      <c r="B14" s="99" t="s">
        <v>268</v>
      </c>
      <c r="C14" s="645">
        <f>'Section 12 data'!$C$19</f>
        <v>1.81E-3</v>
      </c>
      <c r="D14" s="646">
        <f>'Section 12 data'!$D$19</f>
        <v>0.13045999999999999</v>
      </c>
      <c r="E14" s="198">
        <f>'Section 12 data'!$E$19</f>
        <v>62.491970015490175</v>
      </c>
      <c r="F14" s="647">
        <f t="shared" si="0"/>
        <v>0.13227</v>
      </c>
    </row>
    <row r="15" spans="2:6" ht="15" customHeight="1" x14ac:dyDescent="0.2">
      <c r="B15" s="101" t="s">
        <v>80</v>
      </c>
      <c r="C15" s="102">
        <f>'Section 12 data'!$C$8</f>
        <v>9.7869999999999999E-2</v>
      </c>
      <c r="D15" s="102">
        <f>'Section 12 data'!$D$8</f>
        <v>10.66949</v>
      </c>
      <c r="E15" s="314">
        <f>'Section 12 data'!$E$8</f>
        <v>7.76</v>
      </c>
      <c r="F15" s="102">
        <f t="shared" si="0"/>
        <v>10.76736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="80" zoomScaleNormal="8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3" t="s">
        <v>483</v>
      </c>
      <c r="C3" s="794"/>
      <c r="D3" s="794"/>
      <c r="E3" s="794"/>
      <c r="F3" s="795"/>
      <c r="H3" s="793" t="s">
        <v>483</v>
      </c>
      <c r="I3" s="796"/>
      <c r="J3" s="796"/>
      <c r="K3" s="796"/>
      <c r="L3" s="796"/>
      <c r="M3" s="796"/>
      <c r="N3" s="797"/>
      <c r="P3" s="793" t="s">
        <v>483</v>
      </c>
      <c r="Q3" s="794"/>
      <c r="R3" s="794"/>
      <c r="S3" s="794"/>
      <c r="T3" s="795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482</v>
      </c>
      <c r="E4" s="283" t="s">
        <v>480</v>
      </c>
      <c r="F4" s="281" t="s">
        <v>378</v>
      </c>
      <c r="H4" s="282" t="s">
        <v>308</v>
      </c>
      <c r="I4" s="283" t="s">
        <v>379</v>
      </c>
      <c r="J4" s="280" t="s">
        <v>482</v>
      </c>
      <c r="K4" s="283" t="s">
        <v>82</v>
      </c>
      <c r="L4" s="283" t="s">
        <v>309</v>
      </c>
      <c r="M4" s="283" t="s">
        <v>480</v>
      </c>
      <c r="N4" s="284" t="s">
        <v>378</v>
      </c>
      <c r="P4" s="279" t="s">
        <v>487</v>
      </c>
      <c r="Q4" s="280" t="s">
        <v>379</v>
      </c>
      <c r="R4" s="280" t="s">
        <v>482</v>
      </c>
      <c r="S4" s="283" t="s">
        <v>480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273.46699999999998</v>
      </c>
      <c r="E5" s="327"/>
      <c r="F5" s="335"/>
      <c r="G5" s="319"/>
      <c r="H5" s="330" t="s">
        <v>92</v>
      </c>
      <c r="I5" s="298">
        <v>2013</v>
      </c>
      <c r="J5" s="274">
        <v>5041.6980000000003</v>
      </c>
      <c r="K5" s="274">
        <v>7.1</v>
      </c>
      <c r="L5" s="287">
        <f t="shared" ref="L5:L15" si="0">(K5*J5)/100</f>
        <v>357.96055799999999</v>
      </c>
      <c r="M5" s="327"/>
      <c r="N5" s="335"/>
      <c r="O5" s="319"/>
      <c r="P5" s="330" t="s">
        <v>92</v>
      </c>
      <c r="Q5" s="298">
        <v>2013</v>
      </c>
      <c r="R5" s="287">
        <f>D5+J5</f>
        <v>5315.165</v>
      </c>
      <c r="S5" s="327"/>
      <c r="T5" s="335"/>
    </row>
    <row r="6" spans="1:20" x14ac:dyDescent="0.2">
      <c r="A6" s="271"/>
      <c r="B6" s="285"/>
      <c r="C6" s="286">
        <v>2017</v>
      </c>
      <c r="D6" s="277">
        <v>298.548</v>
      </c>
      <c r="E6" s="328"/>
      <c r="F6" s="336"/>
      <c r="G6" s="319"/>
      <c r="H6" s="331"/>
      <c r="I6" s="286">
        <v>2017</v>
      </c>
      <c r="J6" s="275">
        <v>4701.6589999999997</v>
      </c>
      <c r="K6" s="275">
        <v>7.61</v>
      </c>
      <c r="L6" s="277">
        <f t="shared" si="0"/>
        <v>357.79624989999996</v>
      </c>
      <c r="M6" s="328"/>
      <c r="N6" s="336"/>
      <c r="O6" s="319"/>
      <c r="P6" s="331"/>
      <c r="Q6" s="286">
        <v>2017</v>
      </c>
      <c r="R6" s="277">
        <f t="shared" ref="R6:R15" si="1">D6+J6</f>
        <v>5000.2069999999994</v>
      </c>
      <c r="S6" s="328"/>
      <c r="T6" s="336"/>
    </row>
    <row r="7" spans="1:20" x14ac:dyDescent="0.2">
      <c r="A7" s="271"/>
      <c r="B7" s="285"/>
      <c r="C7" s="286">
        <v>2022</v>
      </c>
      <c r="D7" s="277">
        <v>317.76100000000002</v>
      </c>
      <c r="E7" s="328"/>
      <c r="F7" s="336"/>
      <c r="G7" s="319"/>
      <c r="H7" s="331"/>
      <c r="I7" s="286">
        <v>2022</v>
      </c>
      <c r="J7" s="275">
        <v>4534.9440000000004</v>
      </c>
      <c r="K7" s="275">
        <v>8.1300000000000008</v>
      </c>
      <c r="L7" s="277">
        <f t="shared" si="0"/>
        <v>368.6909472000001</v>
      </c>
      <c r="M7" s="328"/>
      <c r="N7" s="336"/>
      <c r="O7" s="319"/>
      <c r="P7" s="331"/>
      <c r="Q7" s="286">
        <v>2022</v>
      </c>
      <c r="R7" s="277">
        <f t="shared" si="1"/>
        <v>4852.7050000000008</v>
      </c>
      <c r="S7" s="328"/>
      <c r="T7" s="336"/>
    </row>
    <row r="8" spans="1:20" x14ac:dyDescent="0.2">
      <c r="A8" s="271"/>
      <c r="B8" s="285"/>
      <c r="C8" s="286">
        <v>2027</v>
      </c>
      <c r="D8" s="277">
        <v>333.10399999999998</v>
      </c>
      <c r="E8" s="328"/>
      <c r="F8" s="336"/>
      <c r="G8" s="319"/>
      <c r="H8" s="331"/>
      <c r="I8" s="286">
        <v>2027</v>
      </c>
      <c r="J8" s="275">
        <v>4138.01</v>
      </c>
      <c r="K8" s="275">
        <v>9.1300000000000008</v>
      </c>
      <c r="L8" s="277">
        <f t="shared" si="0"/>
        <v>377.80031300000002</v>
      </c>
      <c r="M8" s="328"/>
      <c r="N8" s="336"/>
      <c r="O8" s="319"/>
      <c r="P8" s="331"/>
      <c r="Q8" s="286">
        <v>2027</v>
      </c>
      <c r="R8" s="277">
        <f t="shared" si="1"/>
        <v>4471.1140000000005</v>
      </c>
      <c r="S8" s="328"/>
      <c r="T8" s="336"/>
    </row>
    <row r="9" spans="1:20" x14ac:dyDescent="0.2">
      <c r="A9" s="271"/>
      <c r="B9" s="285"/>
      <c r="C9" s="286">
        <v>2032</v>
      </c>
      <c r="D9" s="277">
        <v>360.36799999999999</v>
      </c>
      <c r="E9" s="328"/>
      <c r="F9" s="336"/>
      <c r="G9" s="319"/>
      <c r="H9" s="331"/>
      <c r="I9" s="286">
        <v>2032</v>
      </c>
      <c r="J9" s="275">
        <v>3167.1</v>
      </c>
      <c r="K9" s="275">
        <v>11.45</v>
      </c>
      <c r="L9" s="277">
        <f t="shared" si="0"/>
        <v>362.63294999999999</v>
      </c>
      <c r="M9" s="328"/>
      <c r="N9" s="336"/>
      <c r="O9" s="319"/>
      <c r="P9" s="331"/>
      <c r="Q9" s="286">
        <v>2032</v>
      </c>
      <c r="R9" s="277">
        <f t="shared" si="1"/>
        <v>3527.4679999999998</v>
      </c>
      <c r="S9" s="328"/>
      <c r="T9" s="336"/>
    </row>
    <row r="10" spans="1:20" x14ac:dyDescent="0.2">
      <c r="A10" s="271"/>
      <c r="B10" s="285"/>
      <c r="C10" s="286">
        <v>2037</v>
      </c>
      <c r="D10" s="277">
        <v>381.71499999999997</v>
      </c>
      <c r="E10" s="328"/>
      <c r="F10" s="336"/>
      <c r="G10" s="319"/>
      <c r="H10" s="331"/>
      <c r="I10" s="286">
        <v>2037</v>
      </c>
      <c r="J10" s="275">
        <v>2537.4960000000001</v>
      </c>
      <c r="K10" s="275">
        <v>12.76</v>
      </c>
      <c r="L10" s="277">
        <f>(K10*J10)/100</f>
        <v>323.78448960000003</v>
      </c>
      <c r="M10" s="328"/>
      <c r="N10" s="336"/>
      <c r="O10" s="319"/>
      <c r="P10" s="331"/>
      <c r="Q10" s="286">
        <v>2037</v>
      </c>
      <c r="R10" s="277">
        <f>D10+J10</f>
        <v>2919.2110000000002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345.029</v>
      </c>
      <c r="E11" s="328"/>
      <c r="F11" s="336"/>
      <c r="G11" s="319"/>
      <c r="H11" s="331"/>
      <c r="I11" s="286">
        <v>2042</v>
      </c>
      <c r="J11" s="275">
        <v>2049.1289999999999</v>
      </c>
      <c r="K11" s="275">
        <v>13.13</v>
      </c>
      <c r="L11" s="277">
        <f>(K11*J11)/100</f>
        <v>269.05063769999998</v>
      </c>
      <c r="M11" s="328"/>
      <c r="N11" s="336"/>
      <c r="O11" s="319"/>
      <c r="P11" s="331"/>
      <c r="Q11" s="286">
        <v>2042</v>
      </c>
      <c r="R11" s="277">
        <f>D11+J11</f>
        <v>2394.1579999999999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356.66699999999997</v>
      </c>
      <c r="E12" s="328"/>
      <c r="F12" s="336"/>
      <c r="G12" s="319"/>
      <c r="H12" s="331"/>
      <c r="I12" s="286">
        <v>2047</v>
      </c>
      <c r="J12" s="275">
        <v>1854.29</v>
      </c>
      <c r="K12" s="275">
        <v>13.03</v>
      </c>
      <c r="L12" s="277">
        <f>(K12*J12)/100</f>
        <v>241.61398699999998</v>
      </c>
      <c r="M12" s="328"/>
      <c r="N12" s="336"/>
      <c r="O12" s="319"/>
      <c r="P12" s="331"/>
      <c r="Q12" s="286">
        <v>2047</v>
      </c>
      <c r="R12" s="277">
        <f>D12+J12</f>
        <v>2210.9569999999999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382.41899999999998</v>
      </c>
      <c r="E13" s="328"/>
      <c r="F13" s="336"/>
      <c r="G13" s="319"/>
      <c r="H13" s="331"/>
      <c r="I13" s="286">
        <v>2052</v>
      </c>
      <c r="J13" s="275">
        <v>1841.261</v>
      </c>
      <c r="K13" s="275">
        <v>10.61</v>
      </c>
      <c r="L13" s="277">
        <f>(K13*J13)/100</f>
        <v>195.35779209999998</v>
      </c>
      <c r="M13" s="328"/>
      <c r="N13" s="336"/>
      <c r="O13" s="319"/>
      <c r="P13" s="331"/>
      <c r="Q13" s="286">
        <v>2052</v>
      </c>
      <c r="R13" s="277">
        <f>D13+J13</f>
        <v>2223.6799999999998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396.47899999999998</v>
      </c>
      <c r="E14" s="328"/>
      <c r="F14" s="336"/>
      <c r="G14" s="319"/>
      <c r="H14" s="331"/>
      <c r="I14" s="286">
        <v>2057</v>
      </c>
      <c r="J14" s="275">
        <v>2002.3119999999999</v>
      </c>
      <c r="K14" s="275">
        <v>9.17</v>
      </c>
      <c r="L14" s="277">
        <f>(K14*J14)/100</f>
        <v>183.6120104</v>
      </c>
      <c r="M14" s="328"/>
      <c r="N14" s="336"/>
      <c r="O14" s="319"/>
      <c r="P14" s="331"/>
      <c r="Q14" s="286">
        <v>2057</v>
      </c>
      <c r="R14" s="277">
        <f>D14+J14</f>
        <v>2398.7909999999997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252.41300000000001</v>
      </c>
      <c r="E15" s="329"/>
      <c r="F15" s="337"/>
      <c r="G15" s="319"/>
      <c r="H15" s="332"/>
      <c r="I15" s="291">
        <v>2062</v>
      </c>
      <c r="J15" s="333">
        <v>2307.1529999999998</v>
      </c>
      <c r="K15" s="333">
        <v>8.2799999999999994</v>
      </c>
      <c r="L15" s="292">
        <f t="shared" si="0"/>
        <v>191.03226839999996</v>
      </c>
      <c r="M15" s="329"/>
      <c r="N15" s="337"/>
      <c r="O15" s="319"/>
      <c r="P15" s="332"/>
      <c r="Q15" s="291">
        <v>2062</v>
      </c>
      <c r="R15" s="292">
        <f t="shared" si="1"/>
        <v>2559.5659999999998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x14ac:dyDescent="0.2">
      <c r="A18" s="271"/>
      <c r="B18" s="793" t="s">
        <v>484</v>
      </c>
      <c r="C18" s="798"/>
      <c r="D18" s="798"/>
      <c r="E18" s="798"/>
      <c r="F18" s="799"/>
      <c r="H18" s="793" t="s">
        <v>484</v>
      </c>
      <c r="I18" s="796"/>
      <c r="J18" s="796"/>
      <c r="K18" s="796"/>
      <c r="L18" s="796"/>
      <c r="M18" s="796"/>
      <c r="N18" s="797"/>
      <c r="P18" s="793" t="s">
        <v>484</v>
      </c>
      <c r="Q18" s="798"/>
      <c r="R18" s="798"/>
      <c r="S18" s="798"/>
      <c r="T18" s="799"/>
    </row>
    <row r="19" spans="1:20" ht="13.5" thickBot="1" x14ac:dyDescent="0.25">
      <c r="A19" s="271"/>
      <c r="B19" s="279" t="s">
        <v>78</v>
      </c>
      <c r="C19" s="280" t="s">
        <v>481</v>
      </c>
      <c r="D19" s="280" t="s">
        <v>377</v>
      </c>
      <c r="E19" s="283" t="s">
        <v>480</v>
      </c>
      <c r="F19" s="281" t="s">
        <v>378</v>
      </c>
      <c r="H19" s="282" t="s">
        <v>308</v>
      </c>
      <c r="I19" s="280" t="s">
        <v>481</v>
      </c>
      <c r="J19" s="280" t="s">
        <v>377</v>
      </c>
      <c r="K19" s="283" t="s">
        <v>82</v>
      </c>
      <c r="L19" s="283" t="s">
        <v>309</v>
      </c>
      <c r="M19" s="283" t="s">
        <v>480</v>
      </c>
      <c r="N19" s="284" t="s">
        <v>378</v>
      </c>
      <c r="P19" s="279" t="s">
        <v>487</v>
      </c>
      <c r="Q19" s="280" t="s">
        <v>481</v>
      </c>
      <c r="R19" s="280" t="s">
        <v>377</v>
      </c>
      <c r="S19" s="283" t="s">
        <v>480</v>
      </c>
      <c r="T19" s="281" t="s">
        <v>378</v>
      </c>
    </row>
    <row r="20" spans="1:20" x14ac:dyDescent="0.2">
      <c r="A20" s="271"/>
      <c r="B20" s="297" t="s">
        <v>92</v>
      </c>
      <c r="C20" s="298" t="s">
        <v>331</v>
      </c>
      <c r="D20" s="287">
        <v>287.411</v>
      </c>
      <c r="E20" s="289">
        <v>4</v>
      </c>
      <c r="F20" s="325">
        <f>D20*E20</f>
        <v>1149.644</v>
      </c>
      <c r="H20" s="297" t="s">
        <v>92</v>
      </c>
      <c r="I20" s="298" t="s">
        <v>331</v>
      </c>
      <c r="J20" s="288">
        <v>4860.1350000000002</v>
      </c>
      <c r="K20" s="288">
        <v>7.14</v>
      </c>
      <c r="L20" s="289">
        <f t="shared" ref="L20:L30" si="2">(K20*J20)/100</f>
        <v>347.01363899999996</v>
      </c>
      <c r="M20" s="289">
        <v>4</v>
      </c>
      <c r="N20" s="325">
        <f>J20*M20</f>
        <v>19440.54</v>
      </c>
      <c r="P20" s="297" t="s">
        <v>92</v>
      </c>
      <c r="Q20" s="298" t="s">
        <v>331</v>
      </c>
      <c r="R20" s="287">
        <f>D20+J20</f>
        <v>5147.5460000000003</v>
      </c>
      <c r="S20" s="289">
        <v>4</v>
      </c>
      <c r="T20" s="325">
        <f>R20*S20</f>
        <v>20590.184000000001</v>
      </c>
    </row>
    <row r="21" spans="1:20" x14ac:dyDescent="0.2">
      <c r="A21" s="271"/>
      <c r="B21" s="285"/>
      <c r="C21" s="286" t="s">
        <v>222</v>
      </c>
      <c r="D21" s="277">
        <v>311.30500000000001</v>
      </c>
      <c r="E21" s="278">
        <v>5</v>
      </c>
      <c r="F21" s="276">
        <f t="shared" ref="F21:F30" si="3">D21*E21</f>
        <v>1556.5250000000001</v>
      </c>
      <c r="H21" s="285"/>
      <c r="I21" s="286" t="s">
        <v>222</v>
      </c>
      <c r="J21" s="273">
        <v>4606.1180000000004</v>
      </c>
      <c r="K21" s="273">
        <v>7.77</v>
      </c>
      <c r="L21" s="278">
        <f t="shared" si="2"/>
        <v>357.89536859999998</v>
      </c>
      <c r="M21" s="278">
        <v>5</v>
      </c>
      <c r="N21" s="276">
        <f t="shared" ref="N21:N30" si="4">J21*M21</f>
        <v>23030.590000000004</v>
      </c>
      <c r="P21" s="285"/>
      <c r="Q21" s="286" t="s">
        <v>222</v>
      </c>
      <c r="R21" s="277">
        <f t="shared" ref="R21:R30" si="5">D21+J21</f>
        <v>4917.4230000000007</v>
      </c>
      <c r="S21" s="278">
        <v>5</v>
      </c>
      <c r="T21" s="276">
        <f t="shared" ref="T21:T30" si="6">R21*S21</f>
        <v>24587.115000000005</v>
      </c>
    </row>
    <row r="22" spans="1:20" x14ac:dyDescent="0.2">
      <c r="A22" s="271"/>
      <c r="B22" s="285"/>
      <c r="C22" s="286" t="s">
        <v>225</v>
      </c>
      <c r="D22" s="277">
        <v>328.52300000000002</v>
      </c>
      <c r="E22" s="278">
        <v>5</v>
      </c>
      <c r="F22" s="276">
        <f t="shared" si="3"/>
        <v>1642.6150000000002</v>
      </c>
      <c r="H22" s="285"/>
      <c r="I22" s="286" t="s">
        <v>225</v>
      </c>
      <c r="J22" s="273">
        <v>4212.8339999999998</v>
      </c>
      <c r="K22" s="273">
        <v>8.6999999999999993</v>
      </c>
      <c r="L22" s="278">
        <f t="shared" si="2"/>
        <v>366.51655799999992</v>
      </c>
      <c r="M22" s="278">
        <v>5</v>
      </c>
      <c r="N22" s="276">
        <f t="shared" si="4"/>
        <v>21064.17</v>
      </c>
      <c r="P22" s="285"/>
      <c r="Q22" s="286" t="s">
        <v>225</v>
      </c>
      <c r="R22" s="277">
        <f t="shared" si="5"/>
        <v>4541.357</v>
      </c>
      <c r="S22" s="278">
        <v>5</v>
      </c>
      <c r="T22" s="276">
        <f t="shared" si="6"/>
        <v>22706.785</v>
      </c>
    </row>
    <row r="23" spans="1:20" x14ac:dyDescent="0.2">
      <c r="A23" s="271"/>
      <c r="B23" s="285"/>
      <c r="C23" s="286" t="s">
        <v>226</v>
      </c>
      <c r="D23" s="277">
        <v>348.416</v>
      </c>
      <c r="E23" s="278">
        <v>5</v>
      </c>
      <c r="F23" s="276">
        <f t="shared" si="3"/>
        <v>1742.08</v>
      </c>
      <c r="H23" s="285"/>
      <c r="I23" s="286" t="s">
        <v>226</v>
      </c>
      <c r="J23" s="273">
        <v>3521.6959999999999</v>
      </c>
      <c r="K23" s="273">
        <v>9.98</v>
      </c>
      <c r="L23" s="278">
        <f t="shared" si="2"/>
        <v>351.46526080000001</v>
      </c>
      <c r="M23" s="278">
        <v>5</v>
      </c>
      <c r="N23" s="276">
        <f t="shared" si="4"/>
        <v>17608.48</v>
      </c>
      <c r="P23" s="285"/>
      <c r="Q23" s="286" t="s">
        <v>226</v>
      </c>
      <c r="R23" s="277">
        <f t="shared" si="5"/>
        <v>3870.1120000000001</v>
      </c>
      <c r="S23" s="278">
        <v>5</v>
      </c>
      <c r="T23" s="276">
        <f t="shared" si="6"/>
        <v>19350.560000000001</v>
      </c>
    </row>
    <row r="24" spans="1:20" x14ac:dyDescent="0.2">
      <c r="A24" s="271"/>
      <c r="B24" s="285"/>
      <c r="C24" s="286" t="s">
        <v>227</v>
      </c>
      <c r="D24" s="277">
        <v>376.14600000000002</v>
      </c>
      <c r="E24" s="278">
        <v>5</v>
      </c>
      <c r="F24" s="276">
        <f t="shared" si="3"/>
        <v>1880.73</v>
      </c>
      <c r="H24" s="285"/>
      <c r="I24" s="286" t="s">
        <v>227</v>
      </c>
      <c r="J24" s="273">
        <v>2676.01</v>
      </c>
      <c r="K24" s="273">
        <v>12.1</v>
      </c>
      <c r="L24" s="278">
        <f t="shared" si="2"/>
        <v>323.79721000000001</v>
      </c>
      <c r="M24" s="278">
        <v>5</v>
      </c>
      <c r="N24" s="276">
        <f t="shared" si="4"/>
        <v>13380.050000000001</v>
      </c>
      <c r="P24" s="285"/>
      <c r="Q24" s="286" t="s">
        <v>227</v>
      </c>
      <c r="R24" s="277">
        <f t="shared" si="5"/>
        <v>3052.1560000000004</v>
      </c>
      <c r="S24" s="278">
        <v>5</v>
      </c>
      <c r="T24" s="276">
        <f t="shared" si="6"/>
        <v>15260.780000000002</v>
      </c>
    </row>
    <row r="25" spans="1:20" x14ac:dyDescent="0.2">
      <c r="A25" s="271"/>
      <c r="B25" s="285"/>
      <c r="C25" s="286" t="s">
        <v>228</v>
      </c>
      <c r="D25" s="277">
        <v>375.31599999999997</v>
      </c>
      <c r="E25" s="278">
        <v>5</v>
      </c>
      <c r="F25" s="276">
        <f>D25*E25</f>
        <v>1876.58</v>
      </c>
      <c r="H25" s="285"/>
      <c r="I25" s="286" t="s">
        <v>228</v>
      </c>
      <c r="J25" s="273">
        <v>2198.4319999999998</v>
      </c>
      <c r="K25" s="273">
        <v>12.38</v>
      </c>
      <c r="L25" s="278">
        <f>(K25*J25)/100</f>
        <v>272.16588159999998</v>
      </c>
      <c r="M25" s="278">
        <v>5</v>
      </c>
      <c r="N25" s="276">
        <f>J25*M25</f>
        <v>10992.16</v>
      </c>
      <c r="P25" s="285"/>
      <c r="Q25" s="286" t="s">
        <v>228</v>
      </c>
      <c r="R25" s="277">
        <f>D25+J25</f>
        <v>2573.7479999999996</v>
      </c>
      <c r="S25" s="278">
        <v>5</v>
      </c>
      <c r="T25" s="276">
        <f>R25*S25</f>
        <v>12868.739999999998</v>
      </c>
    </row>
    <row r="26" spans="1:20" x14ac:dyDescent="0.2">
      <c r="A26" s="271"/>
      <c r="B26" s="285"/>
      <c r="C26" s="286" t="s">
        <v>332</v>
      </c>
      <c r="D26" s="277">
        <v>355.55700000000002</v>
      </c>
      <c r="E26" s="278">
        <v>5</v>
      </c>
      <c r="F26" s="276">
        <f>D26*E26</f>
        <v>1777.7850000000001</v>
      </c>
      <c r="H26" s="285"/>
      <c r="I26" s="286" t="s">
        <v>332</v>
      </c>
      <c r="J26" s="273">
        <v>1957.6510000000001</v>
      </c>
      <c r="K26" s="273">
        <v>12.65</v>
      </c>
      <c r="L26" s="278">
        <f>(K26*J26)/100</f>
        <v>247.64285150000003</v>
      </c>
      <c r="M26" s="278">
        <v>5</v>
      </c>
      <c r="N26" s="276">
        <f>J26*M26</f>
        <v>9788.255000000001</v>
      </c>
      <c r="P26" s="285"/>
      <c r="Q26" s="286" t="s">
        <v>332</v>
      </c>
      <c r="R26" s="277">
        <f>D26+J26</f>
        <v>2313.2080000000001</v>
      </c>
      <c r="S26" s="278">
        <v>5</v>
      </c>
      <c r="T26" s="276">
        <f>R26*S26</f>
        <v>11566.04</v>
      </c>
    </row>
    <row r="27" spans="1:20" x14ac:dyDescent="0.2">
      <c r="A27" s="271"/>
      <c r="B27" s="285"/>
      <c r="C27" s="286" t="s">
        <v>333</v>
      </c>
      <c r="D27" s="277">
        <v>371.98399999999998</v>
      </c>
      <c r="E27" s="278">
        <v>5</v>
      </c>
      <c r="F27" s="276">
        <f>D27*E27</f>
        <v>1859.9199999999998</v>
      </c>
      <c r="H27" s="285"/>
      <c r="I27" s="286" t="s">
        <v>333</v>
      </c>
      <c r="J27" s="273">
        <v>1819.1189999999999</v>
      </c>
      <c r="K27" s="273">
        <v>11</v>
      </c>
      <c r="L27" s="278">
        <f>(K27*J27)/100</f>
        <v>200.10308999999998</v>
      </c>
      <c r="M27" s="278">
        <v>5</v>
      </c>
      <c r="N27" s="276">
        <f>J27*M27</f>
        <v>9095.5949999999993</v>
      </c>
      <c r="P27" s="285"/>
      <c r="Q27" s="286" t="s">
        <v>333</v>
      </c>
      <c r="R27" s="277">
        <f>D27+J27</f>
        <v>2191.1030000000001</v>
      </c>
      <c r="S27" s="278">
        <v>5</v>
      </c>
      <c r="T27" s="276">
        <f>R27*S27</f>
        <v>10955.514999999999</v>
      </c>
    </row>
    <row r="28" spans="1:20" x14ac:dyDescent="0.2">
      <c r="A28" s="271"/>
      <c r="B28" s="285"/>
      <c r="C28" s="286" t="s">
        <v>231</v>
      </c>
      <c r="D28" s="277">
        <v>396.714</v>
      </c>
      <c r="E28" s="278">
        <v>5</v>
      </c>
      <c r="F28" s="276">
        <f>D28*E28</f>
        <v>1983.57</v>
      </c>
      <c r="H28" s="285"/>
      <c r="I28" s="286" t="s">
        <v>231</v>
      </c>
      <c r="J28" s="273">
        <v>1929.03</v>
      </c>
      <c r="K28" s="273">
        <v>9.4700000000000006</v>
      </c>
      <c r="L28" s="278">
        <f>(K28*J28)/100</f>
        <v>182.67914100000002</v>
      </c>
      <c r="M28" s="278">
        <v>5</v>
      </c>
      <c r="N28" s="276">
        <f>J28*M28</f>
        <v>9645.15</v>
      </c>
      <c r="P28" s="285"/>
      <c r="Q28" s="286" t="s">
        <v>231</v>
      </c>
      <c r="R28" s="277">
        <f>D28+J28</f>
        <v>2325.7440000000001</v>
      </c>
      <c r="S28" s="278">
        <v>5</v>
      </c>
      <c r="T28" s="276">
        <f>R28*S28</f>
        <v>11628.720000000001</v>
      </c>
    </row>
    <row r="29" spans="1:20" x14ac:dyDescent="0.2">
      <c r="A29" s="271"/>
      <c r="B29" s="285"/>
      <c r="C29" s="286" t="s">
        <v>232</v>
      </c>
      <c r="D29" s="277">
        <v>328.46600000000001</v>
      </c>
      <c r="E29" s="278">
        <v>5</v>
      </c>
      <c r="F29" s="276">
        <f>D29*E29</f>
        <v>1642.33</v>
      </c>
      <c r="H29" s="285"/>
      <c r="I29" s="286" t="s">
        <v>232</v>
      </c>
      <c r="J29" s="273">
        <v>2189.7359999999999</v>
      </c>
      <c r="K29" s="273">
        <v>8.59</v>
      </c>
      <c r="L29" s="278">
        <f>(K29*J29)/100</f>
        <v>188.0983224</v>
      </c>
      <c r="M29" s="278">
        <v>5</v>
      </c>
      <c r="N29" s="276">
        <f>J29*M29</f>
        <v>10948.68</v>
      </c>
      <c r="P29" s="285"/>
      <c r="Q29" s="286" t="s">
        <v>232</v>
      </c>
      <c r="R29" s="277">
        <f>D29+J29</f>
        <v>2518.2019999999998</v>
      </c>
      <c r="S29" s="278">
        <v>5</v>
      </c>
      <c r="T29" s="276">
        <f>R29*S29</f>
        <v>12591.009999999998</v>
      </c>
    </row>
    <row r="30" spans="1:20" ht="13.5" thickBot="1" x14ac:dyDescent="0.25">
      <c r="A30" s="271"/>
      <c r="B30" s="290"/>
      <c r="C30" s="291" t="s">
        <v>233</v>
      </c>
      <c r="D30" s="292">
        <v>254.94200000000001</v>
      </c>
      <c r="E30" s="294">
        <v>5</v>
      </c>
      <c r="F30" s="326">
        <f t="shared" si="3"/>
        <v>1274.71</v>
      </c>
      <c r="H30" s="290"/>
      <c r="I30" s="291" t="s">
        <v>233</v>
      </c>
      <c r="J30" s="293">
        <v>2499.5430000000001</v>
      </c>
      <c r="K30" s="293">
        <v>7.87</v>
      </c>
      <c r="L30" s="294">
        <f t="shared" si="2"/>
        <v>196.71403410000002</v>
      </c>
      <c r="M30" s="294">
        <v>5</v>
      </c>
      <c r="N30" s="326">
        <f t="shared" si="4"/>
        <v>12497.715</v>
      </c>
      <c r="P30" s="290"/>
      <c r="Q30" s="291" t="s">
        <v>233</v>
      </c>
      <c r="R30" s="292">
        <f t="shared" si="5"/>
        <v>2754.4850000000001</v>
      </c>
      <c r="S30" s="294">
        <v>5</v>
      </c>
      <c r="T30" s="326">
        <f t="shared" si="6"/>
        <v>13772.425000000001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x14ac:dyDescent="0.2">
      <c r="A33" s="271"/>
      <c r="B33" s="793" t="s">
        <v>485</v>
      </c>
      <c r="C33" s="794"/>
      <c r="D33" s="794"/>
      <c r="E33" s="794"/>
      <c r="F33" s="795"/>
      <c r="H33" s="793" t="s">
        <v>485</v>
      </c>
      <c r="I33" s="796"/>
      <c r="J33" s="796"/>
      <c r="K33" s="796"/>
      <c r="L33" s="796"/>
      <c r="M33" s="796"/>
      <c r="N33" s="797"/>
      <c r="P33" s="793" t="s">
        <v>485</v>
      </c>
      <c r="Q33" s="794"/>
      <c r="R33" s="794"/>
      <c r="S33" s="794"/>
      <c r="T33" s="795"/>
    </row>
    <row r="34" spans="1:20" ht="13.5" thickBot="1" x14ac:dyDescent="0.25">
      <c r="A34" s="271"/>
      <c r="B34" s="279" t="s">
        <v>78</v>
      </c>
      <c r="C34" s="280" t="s">
        <v>481</v>
      </c>
      <c r="D34" s="280" t="s">
        <v>377</v>
      </c>
      <c r="E34" s="283" t="s">
        <v>480</v>
      </c>
      <c r="F34" s="281" t="s">
        <v>378</v>
      </c>
      <c r="H34" s="282" t="s">
        <v>308</v>
      </c>
      <c r="I34" s="280" t="s">
        <v>481</v>
      </c>
      <c r="J34" s="280" t="s">
        <v>377</v>
      </c>
      <c r="K34" s="283" t="s">
        <v>82</v>
      </c>
      <c r="L34" s="283" t="s">
        <v>309</v>
      </c>
      <c r="M34" s="283" t="s">
        <v>480</v>
      </c>
      <c r="N34" s="284" t="s">
        <v>378</v>
      </c>
      <c r="P34" s="279" t="s">
        <v>487</v>
      </c>
      <c r="Q34" s="280" t="s">
        <v>481</v>
      </c>
      <c r="R34" s="280" t="s">
        <v>377</v>
      </c>
      <c r="S34" s="283" t="s">
        <v>480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12.061999999999999</v>
      </c>
      <c r="E35" s="289">
        <v>4</v>
      </c>
      <c r="F35" s="325">
        <f>D35*E35</f>
        <v>48.247999999999998</v>
      </c>
      <c r="H35" s="297" t="s">
        <v>92</v>
      </c>
      <c r="I35" s="298" t="s">
        <v>331</v>
      </c>
      <c r="J35" s="288">
        <v>183.619</v>
      </c>
      <c r="K35" s="288">
        <v>6.54</v>
      </c>
      <c r="L35" s="289">
        <f t="shared" ref="L35:L45" si="7">(K35*J35)/100</f>
        <v>12.0086826</v>
      </c>
      <c r="M35" s="289">
        <v>4</v>
      </c>
      <c r="N35" s="325">
        <f>J35*M35</f>
        <v>734.476</v>
      </c>
      <c r="P35" s="297" t="s">
        <v>92</v>
      </c>
      <c r="Q35" s="298" t="s">
        <v>331</v>
      </c>
      <c r="R35" s="287">
        <f>D35+J35</f>
        <v>195.68100000000001</v>
      </c>
      <c r="S35" s="289">
        <v>4</v>
      </c>
      <c r="T35" s="325">
        <f>R35*S35</f>
        <v>782.72400000000005</v>
      </c>
    </row>
    <row r="36" spans="1:20" x14ac:dyDescent="0.2">
      <c r="A36" s="271"/>
      <c r="B36" s="285"/>
      <c r="C36" s="286" t="s">
        <v>222</v>
      </c>
      <c r="D36" s="277">
        <v>11.48</v>
      </c>
      <c r="E36" s="278">
        <v>5</v>
      </c>
      <c r="F36" s="276">
        <f t="shared" ref="F36:F45" si="8">D36*E36</f>
        <v>57.400000000000006</v>
      </c>
      <c r="H36" s="285"/>
      <c r="I36" s="286" t="s">
        <v>222</v>
      </c>
      <c r="J36" s="273">
        <v>165.36799999999999</v>
      </c>
      <c r="K36" s="273">
        <v>7.09</v>
      </c>
      <c r="L36" s="278">
        <f t="shared" si="7"/>
        <v>11.724591199999999</v>
      </c>
      <c r="M36" s="278">
        <v>5</v>
      </c>
      <c r="N36" s="276">
        <f t="shared" ref="N36:N45" si="9">J36*M36</f>
        <v>826.83999999999992</v>
      </c>
      <c r="P36" s="285"/>
      <c r="Q36" s="286" t="s">
        <v>222</v>
      </c>
      <c r="R36" s="277">
        <f t="shared" ref="R36:R45" si="10">D36+J36</f>
        <v>176.84799999999998</v>
      </c>
      <c r="S36" s="278">
        <v>5</v>
      </c>
      <c r="T36" s="276">
        <f t="shared" ref="T36:T45" si="11">R36*S36</f>
        <v>884.2399999999999</v>
      </c>
    </row>
    <row r="37" spans="1:20" x14ac:dyDescent="0.2">
      <c r="A37" s="271"/>
      <c r="B37" s="285"/>
      <c r="C37" s="286" t="s">
        <v>225</v>
      </c>
      <c r="D37" s="277">
        <v>10.499000000000001</v>
      </c>
      <c r="E37" s="278">
        <v>5</v>
      </c>
      <c r="F37" s="276">
        <f t="shared" si="8"/>
        <v>52.495000000000005</v>
      </c>
      <c r="H37" s="285"/>
      <c r="I37" s="286" t="s">
        <v>225</v>
      </c>
      <c r="J37" s="273">
        <v>143.25</v>
      </c>
      <c r="K37" s="273">
        <v>7.89</v>
      </c>
      <c r="L37" s="278">
        <f t="shared" si="7"/>
        <v>11.302425000000001</v>
      </c>
      <c r="M37" s="278">
        <v>5</v>
      </c>
      <c r="N37" s="276">
        <f t="shared" si="9"/>
        <v>716.25</v>
      </c>
      <c r="P37" s="285"/>
      <c r="Q37" s="286" t="s">
        <v>225</v>
      </c>
      <c r="R37" s="277">
        <f t="shared" si="10"/>
        <v>153.749</v>
      </c>
      <c r="S37" s="278">
        <v>5</v>
      </c>
      <c r="T37" s="276">
        <f t="shared" si="11"/>
        <v>768.745</v>
      </c>
    </row>
    <row r="38" spans="1:20" x14ac:dyDescent="0.2">
      <c r="A38" s="271"/>
      <c r="B38" s="285"/>
      <c r="C38" s="286" t="s">
        <v>226</v>
      </c>
      <c r="D38" s="277">
        <v>10.763</v>
      </c>
      <c r="E38" s="278">
        <v>5</v>
      </c>
      <c r="F38" s="276">
        <f t="shared" si="8"/>
        <v>53.814999999999998</v>
      </c>
      <c r="H38" s="285"/>
      <c r="I38" s="286" t="s">
        <v>226</v>
      </c>
      <c r="J38" s="273">
        <v>124.105</v>
      </c>
      <c r="K38" s="273">
        <v>8.4700000000000006</v>
      </c>
      <c r="L38" s="278">
        <f t="shared" si="7"/>
        <v>10.511693500000002</v>
      </c>
      <c r="M38" s="278">
        <v>5</v>
      </c>
      <c r="N38" s="276">
        <f t="shared" si="9"/>
        <v>620.52499999999998</v>
      </c>
      <c r="P38" s="285"/>
      <c r="Q38" s="286" t="s">
        <v>226</v>
      </c>
      <c r="R38" s="277">
        <f t="shared" si="10"/>
        <v>134.86799999999999</v>
      </c>
      <c r="S38" s="278">
        <v>5</v>
      </c>
      <c r="T38" s="276">
        <f t="shared" si="11"/>
        <v>674.33999999999992</v>
      </c>
    </row>
    <row r="39" spans="1:20" x14ac:dyDescent="0.2">
      <c r="A39" s="271"/>
      <c r="B39" s="285"/>
      <c r="C39" s="286" t="s">
        <v>227</v>
      </c>
      <c r="D39" s="277">
        <v>10.916</v>
      </c>
      <c r="E39" s="278">
        <v>5</v>
      </c>
      <c r="F39" s="276">
        <f t="shared" si="8"/>
        <v>54.58</v>
      </c>
      <c r="H39" s="285"/>
      <c r="I39" s="286" t="s">
        <v>227</v>
      </c>
      <c r="J39" s="273">
        <v>100.86199999999999</v>
      </c>
      <c r="K39" s="273">
        <v>9.68</v>
      </c>
      <c r="L39" s="278">
        <f t="shared" si="7"/>
        <v>9.7634415999999984</v>
      </c>
      <c r="M39" s="278">
        <v>5</v>
      </c>
      <c r="N39" s="276">
        <f t="shared" si="9"/>
        <v>504.30999999999995</v>
      </c>
      <c r="P39" s="285"/>
      <c r="Q39" s="286" t="s">
        <v>227</v>
      </c>
      <c r="R39" s="277">
        <f t="shared" si="10"/>
        <v>111.77799999999999</v>
      </c>
      <c r="S39" s="278">
        <v>5</v>
      </c>
      <c r="T39" s="276">
        <f t="shared" si="11"/>
        <v>558.89</v>
      </c>
    </row>
    <row r="40" spans="1:20" x14ac:dyDescent="0.2">
      <c r="A40" s="271"/>
      <c r="B40" s="285"/>
      <c r="C40" s="286" t="s">
        <v>228</v>
      </c>
      <c r="D40" s="277">
        <v>11.484999999999999</v>
      </c>
      <c r="E40" s="278">
        <v>5</v>
      </c>
      <c r="F40" s="276">
        <f t="shared" si="8"/>
        <v>57.424999999999997</v>
      </c>
      <c r="H40" s="285"/>
      <c r="I40" s="286" t="s">
        <v>228</v>
      </c>
      <c r="J40" s="273">
        <v>98.564999999999998</v>
      </c>
      <c r="K40" s="273">
        <v>9.42</v>
      </c>
      <c r="L40" s="278">
        <f t="shared" si="7"/>
        <v>9.2848229999999994</v>
      </c>
      <c r="M40" s="278">
        <v>5</v>
      </c>
      <c r="N40" s="276">
        <f t="shared" si="9"/>
        <v>492.82499999999999</v>
      </c>
      <c r="P40" s="285"/>
      <c r="Q40" s="286" t="s">
        <v>228</v>
      </c>
      <c r="R40" s="277">
        <f t="shared" si="10"/>
        <v>110.05</v>
      </c>
      <c r="S40" s="278">
        <v>5</v>
      </c>
      <c r="T40" s="276">
        <f t="shared" si="11"/>
        <v>550.25</v>
      </c>
    </row>
    <row r="41" spans="1:20" x14ac:dyDescent="0.2">
      <c r="A41" s="271"/>
      <c r="B41" s="285"/>
      <c r="C41" s="286" t="s">
        <v>332</v>
      </c>
      <c r="D41" s="277">
        <v>11.401</v>
      </c>
      <c r="E41" s="278">
        <v>5</v>
      </c>
      <c r="F41" s="276">
        <f t="shared" si="8"/>
        <v>57.004999999999995</v>
      </c>
      <c r="H41" s="285"/>
      <c r="I41" s="286" t="s">
        <v>332</v>
      </c>
      <c r="J41" s="273">
        <v>107.919</v>
      </c>
      <c r="K41" s="273">
        <v>8.8800000000000008</v>
      </c>
      <c r="L41" s="278">
        <f t="shared" si="7"/>
        <v>9.5832072000000004</v>
      </c>
      <c r="M41" s="278">
        <v>5</v>
      </c>
      <c r="N41" s="276">
        <f t="shared" si="9"/>
        <v>539.59500000000003</v>
      </c>
      <c r="P41" s="285"/>
      <c r="Q41" s="286" t="s">
        <v>332</v>
      </c>
      <c r="R41" s="277">
        <f t="shared" si="10"/>
        <v>119.32</v>
      </c>
      <c r="S41" s="278">
        <v>5</v>
      </c>
      <c r="T41" s="276">
        <f t="shared" si="11"/>
        <v>596.59999999999991</v>
      </c>
    </row>
    <row r="42" spans="1:20" x14ac:dyDescent="0.2">
      <c r="A42" s="271"/>
      <c r="B42" s="285"/>
      <c r="C42" s="286" t="s">
        <v>333</v>
      </c>
      <c r="D42" s="277">
        <v>11.576000000000001</v>
      </c>
      <c r="E42" s="278">
        <v>5</v>
      </c>
      <c r="F42" s="276">
        <f t="shared" si="8"/>
        <v>57.88</v>
      </c>
      <c r="H42" s="285"/>
      <c r="I42" s="286" t="s">
        <v>333</v>
      </c>
      <c r="J42" s="273">
        <v>119.913</v>
      </c>
      <c r="K42" s="273">
        <v>8.2100000000000009</v>
      </c>
      <c r="L42" s="278">
        <f t="shared" si="7"/>
        <v>9.844857300000001</v>
      </c>
      <c r="M42" s="278">
        <v>5</v>
      </c>
      <c r="N42" s="276">
        <f t="shared" si="9"/>
        <v>599.56499999999994</v>
      </c>
      <c r="P42" s="285"/>
      <c r="Q42" s="286" t="s">
        <v>333</v>
      </c>
      <c r="R42" s="277">
        <f t="shared" si="10"/>
        <v>131.489</v>
      </c>
      <c r="S42" s="278">
        <v>5</v>
      </c>
      <c r="T42" s="276">
        <f t="shared" si="11"/>
        <v>657.44500000000005</v>
      </c>
    </row>
    <row r="43" spans="1:20" x14ac:dyDescent="0.2">
      <c r="A43" s="271"/>
      <c r="B43" s="285"/>
      <c r="C43" s="286" t="s">
        <v>231</v>
      </c>
      <c r="D43" s="277">
        <v>11.738</v>
      </c>
      <c r="E43" s="278">
        <v>5</v>
      </c>
      <c r="F43" s="276">
        <f t="shared" si="8"/>
        <v>58.69</v>
      </c>
      <c r="H43" s="285"/>
      <c r="I43" s="286" t="s">
        <v>231</v>
      </c>
      <c r="J43" s="273">
        <v>136.874</v>
      </c>
      <c r="K43" s="273">
        <v>7.56</v>
      </c>
      <c r="L43" s="278">
        <f t="shared" si="7"/>
        <v>10.347674399999999</v>
      </c>
      <c r="M43" s="278">
        <v>5</v>
      </c>
      <c r="N43" s="276">
        <f t="shared" si="9"/>
        <v>684.37</v>
      </c>
      <c r="P43" s="285"/>
      <c r="Q43" s="286" t="s">
        <v>231</v>
      </c>
      <c r="R43" s="277">
        <f t="shared" si="10"/>
        <v>148.61199999999999</v>
      </c>
      <c r="S43" s="278">
        <v>5</v>
      </c>
      <c r="T43" s="276">
        <f t="shared" si="11"/>
        <v>743.06</v>
      </c>
    </row>
    <row r="44" spans="1:20" x14ac:dyDescent="0.2">
      <c r="A44" s="271"/>
      <c r="B44" s="285"/>
      <c r="C44" s="286" t="s">
        <v>232</v>
      </c>
      <c r="D44" s="277">
        <v>11.316000000000001</v>
      </c>
      <c r="E44" s="278">
        <v>5</v>
      </c>
      <c r="F44" s="276">
        <f t="shared" si="8"/>
        <v>56.580000000000005</v>
      </c>
      <c r="H44" s="285"/>
      <c r="I44" s="286" t="s">
        <v>232</v>
      </c>
      <c r="J44" s="273">
        <v>153.696</v>
      </c>
      <c r="K44" s="273">
        <v>6.99</v>
      </c>
      <c r="L44" s="278">
        <f t="shared" si="7"/>
        <v>10.743350399999999</v>
      </c>
      <c r="M44" s="278">
        <v>5</v>
      </c>
      <c r="N44" s="276">
        <f t="shared" si="9"/>
        <v>768.48</v>
      </c>
      <c r="P44" s="285"/>
      <c r="Q44" s="286" t="s">
        <v>232</v>
      </c>
      <c r="R44" s="277">
        <f t="shared" si="10"/>
        <v>165.012</v>
      </c>
      <c r="S44" s="278">
        <v>5</v>
      </c>
      <c r="T44" s="276">
        <f t="shared" si="11"/>
        <v>825.06</v>
      </c>
    </row>
    <row r="45" spans="1:20" ht="13.5" thickBot="1" x14ac:dyDescent="0.25">
      <c r="A45" s="271"/>
      <c r="B45" s="290"/>
      <c r="C45" s="291" t="s">
        <v>233</v>
      </c>
      <c r="D45" s="292">
        <v>10.602</v>
      </c>
      <c r="E45" s="294">
        <v>5</v>
      </c>
      <c r="F45" s="326">
        <f t="shared" si="8"/>
        <v>53.010000000000005</v>
      </c>
      <c r="H45" s="290"/>
      <c r="I45" s="291" t="s">
        <v>233</v>
      </c>
      <c r="J45" s="293">
        <v>167.94399999999999</v>
      </c>
      <c r="K45" s="293">
        <v>6.52</v>
      </c>
      <c r="L45" s="294">
        <f t="shared" si="7"/>
        <v>10.949948799999998</v>
      </c>
      <c r="M45" s="294">
        <v>5</v>
      </c>
      <c r="N45" s="326">
        <f t="shared" si="9"/>
        <v>839.71999999999991</v>
      </c>
      <c r="P45" s="290"/>
      <c r="Q45" s="291" t="s">
        <v>233</v>
      </c>
      <c r="R45" s="292">
        <f t="shared" si="10"/>
        <v>178.54599999999999</v>
      </c>
      <c r="S45" s="294">
        <v>5</v>
      </c>
      <c r="T45" s="326">
        <f t="shared" si="11"/>
        <v>892.73</v>
      </c>
    </row>
    <row r="47" spans="1:20" ht="13.5" thickBot="1" x14ac:dyDescent="0.25"/>
    <row r="48" spans="1:20" x14ac:dyDescent="0.2">
      <c r="A48" s="271"/>
      <c r="B48" s="793" t="s">
        <v>486</v>
      </c>
      <c r="C48" s="794"/>
      <c r="D48" s="794"/>
      <c r="E48" s="794"/>
      <c r="F48" s="795"/>
      <c r="H48" s="793" t="s">
        <v>486</v>
      </c>
      <c r="I48" s="796"/>
      <c r="J48" s="796"/>
      <c r="K48" s="796"/>
      <c r="L48" s="796"/>
      <c r="M48" s="796"/>
      <c r="N48" s="797"/>
      <c r="P48" s="793" t="s">
        <v>486</v>
      </c>
      <c r="Q48" s="794"/>
      <c r="R48" s="794"/>
      <c r="S48" s="794"/>
      <c r="T48" s="795"/>
    </row>
    <row r="49" spans="1:20" ht="13.5" thickBot="1" x14ac:dyDescent="0.25">
      <c r="A49" s="271"/>
      <c r="B49" s="279" t="s">
        <v>78</v>
      </c>
      <c r="C49" s="280" t="s">
        <v>481</v>
      </c>
      <c r="D49" s="280" t="s">
        <v>377</v>
      </c>
      <c r="E49" s="283" t="s">
        <v>480</v>
      </c>
      <c r="F49" s="281" t="s">
        <v>378</v>
      </c>
      <c r="H49" s="282" t="s">
        <v>308</v>
      </c>
      <c r="I49" s="280" t="s">
        <v>481</v>
      </c>
      <c r="J49" s="280" t="s">
        <v>377</v>
      </c>
      <c r="K49" s="283" t="s">
        <v>82</v>
      </c>
      <c r="L49" s="283" t="s">
        <v>309</v>
      </c>
      <c r="M49" s="283" t="s">
        <v>480</v>
      </c>
      <c r="N49" s="284" t="s">
        <v>378</v>
      </c>
      <c r="P49" s="279" t="s">
        <v>487</v>
      </c>
      <c r="Q49" s="280" t="s">
        <v>481</v>
      </c>
      <c r="R49" s="280" t="s">
        <v>377</v>
      </c>
      <c r="S49" s="283" t="s">
        <v>480</v>
      </c>
      <c r="T49" s="281" t="s">
        <v>378</v>
      </c>
    </row>
    <row r="50" spans="1:20" x14ac:dyDescent="0.2">
      <c r="A50" s="271"/>
      <c r="B50" s="297" t="s">
        <v>92</v>
      </c>
      <c r="C50" s="298" t="s">
        <v>331</v>
      </c>
      <c r="D50" s="287">
        <v>6.26</v>
      </c>
      <c r="E50" s="289">
        <v>4</v>
      </c>
      <c r="F50" s="325">
        <f>D50*E50</f>
        <v>25.04</v>
      </c>
      <c r="H50" s="297" t="s">
        <v>92</v>
      </c>
      <c r="I50" s="298" t="s">
        <v>331</v>
      </c>
      <c r="J50" s="288">
        <v>268.62799999999999</v>
      </c>
      <c r="K50" s="288">
        <v>16.62</v>
      </c>
      <c r="L50" s="289">
        <f t="shared" ref="L50:L60" si="12">(K50*J50)/100</f>
        <v>44.645973599999998</v>
      </c>
      <c r="M50" s="289">
        <v>4</v>
      </c>
      <c r="N50" s="325">
        <f>J50*M50</f>
        <v>1074.5119999999999</v>
      </c>
      <c r="P50" s="297" t="s">
        <v>92</v>
      </c>
      <c r="Q50" s="298" t="s">
        <v>331</v>
      </c>
      <c r="R50" s="287">
        <f>D50+J50</f>
        <v>274.88799999999998</v>
      </c>
      <c r="S50" s="289">
        <v>4</v>
      </c>
      <c r="T50" s="325">
        <f>R50*S50</f>
        <v>1099.5519999999999</v>
      </c>
    </row>
    <row r="51" spans="1:20" x14ac:dyDescent="0.2">
      <c r="A51" s="271"/>
      <c r="B51" s="285"/>
      <c r="C51" s="286" t="s">
        <v>222</v>
      </c>
      <c r="D51" s="277">
        <v>7.4960000000000004</v>
      </c>
      <c r="E51" s="278">
        <v>5</v>
      </c>
      <c r="F51" s="276">
        <f t="shared" ref="F51:F60" si="13">D51*E51</f>
        <v>37.480000000000004</v>
      </c>
      <c r="H51" s="285"/>
      <c r="I51" s="286" t="s">
        <v>222</v>
      </c>
      <c r="J51" s="273">
        <v>198.71100000000001</v>
      </c>
      <c r="K51" s="273">
        <v>11.38</v>
      </c>
      <c r="L51" s="278">
        <f t="shared" si="12"/>
        <v>22.613311800000002</v>
      </c>
      <c r="M51" s="278">
        <v>5</v>
      </c>
      <c r="N51" s="276">
        <f t="shared" ref="N51:N60" si="14">J51*M51</f>
        <v>993.55500000000006</v>
      </c>
      <c r="P51" s="285"/>
      <c r="Q51" s="286" t="s">
        <v>222</v>
      </c>
      <c r="R51" s="277">
        <f t="shared" ref="R51:R60" si="15">D51+J51</f>
        <v>206.20700000000002</v>
      </c>
      <c r="S51" s="278">
        <v>5</v>
      </c>
      <c r="T51" s="276">
        <f t="shared" ref="T51:T60" si="16">R51*S51</f>
        <v>1031.0350000000001</v>
      </c>
    </row>
    <row r="52" spans="1:20" x14ac:dyDescent="0.2">
      <c r="A52" s="271"/>
      <c r="B52" s="285"/>
      <c r="C52" s="286" t="s">
        <v>225</v>
      </c>
      <c r="D52" s="277">
        <v>7.3289999999999997</v>
      </c>
      <c r="E52" s="278">
        <v>5</v>
      </c>
      <c r="F52" s="276">
        <f t="shared" si="13"/>
        <v>36.644999999999996</v>
      </c>
      <c r="H52" s="285"/>
      <c r="I52" s="286" t="s">
        <v>225</v>
      </c>
      <c r="J52" s="273">
        <v>222.637</v>
      </c>
      <c r="K52" s="273">
        <v>13.71</v>
      </c>
      <c r="L52" s="278">
        <f t="shared" si="12"/>
        <v>30.523532700000001</v>
      </c>
      <c r="M52" s="278">
        <v>5</v>
      </c>
      <c r="N52" s="276">
        <f t="shared" si="14"/>
        <v>1113.1849999999999</v>
      </c>
      <c r="P52" s="285"/>
      <c r="Q52" s="286" t="s">
        <v>225</v>
      </c>
      <c r="R52" s="277">
        <f t="shared" si="15"/>
        <v>229.96600000000001</v>
      </c>
      <c r="S52" s="278">
        <v>5</v>
      </c>
      <c r="T52" s="276">
        <f t="shared" si="16"/>
        <v>1149.83</v>
      </c>
    </row>
    <row r="53" spans="1:20" x14ac:dyDescent="0.2">
      <c r="A53" s="271"/>
      <c r="B53" s="285"/>
      <c r="C53" s="286" t="s">
        <v>226</v>
      </c>
      <c r="D53" s="277">
        <v>5.2220000000000004</v>
      </c>
      <c r="E53" s="278">
        <v>5</v>
      </c>
      <c r="F53" s="276">
        <f t="shared" si="13"/>
        <v>26.110000000000003</v>
      </c>
      <c r="H53" s="285"/>
      <c r="I53" s="286" t="s">
        <v>226</v>
      </c>
      <c r="J53" s="273">
        <v>318.28699999999998</v>
      </c>
      <c r="K53" s="273">
        <v>14.55</v>
      </c>
      <c r="L53" s="278">
        <f t="shared" si="12"/>
        <v>46.310758499999999</v>
      </c>
      <c r="M53" s="278">
        <v>5</v>
      </c>
      <c r="N53" s="276">
        <f t="shared" si="14"/>
        <v>1591.4349999999999</v>
      </c>
      <c r="P53" s="285"/>
      <c r="Q53" s="286" t="s">
        <v>226</v>
      </c>
      <c r="R53" s="277">
        <f t="shared" si="15"/>
        <v>323.50899999999996</v>
      </c>
      <c r="S53" s="278">
        <v>5</v>
      </c>
      <c r="T53" s="276">
        <f t="shared" si="16"/>
        <v>1617.5449999999998</v>
      </c>
    </row>
    <row r="54" spans="1:20" x14ac:dyDescent="0.2">
      <c r="A54" s="271"/>
      <c r="B54" s="285"/>
      <c r="C54" s="286" t="s">
        <v>227</v>
      </c>
      <c r="D54" s="277">
        <v>6.5110000000000001</v>
      </c>
      <c r="E54" s="278">
        <v>5</v>
      </c>
      <c r="F54" s="276">
        <f t="shared" si="13"/>
        <v>32.555</v>
      </c>
      <c r="H54" s="285"/>
      <c r="I54" s="286" t="s">
        <v>227</v>
      </c>
      <c r="J54" s="273">
        <v>226.78299999999999</v>
      </c>
      <c r="K54" s="273">
        <v>17.66</v>
      </c>
      <c r="L54" s="278">
        <f t="shared" si="12"/>
        <v>40.049877799999997</v>
      </c>
      <c r="M54" s="278">
        <v>5</v>
      </c>
      <c r="N54" s="276">
        <f t="shared" si="14"/>
        <v>1133.915</v>
      </c>
      <c r="P54" s="285"/>
      <c r="Q54" s="286" t="s">
        <v>227</v>
      </c>
      <c r="R54" s="277">
        <f t="shared" si="15"/>
        <v>233.29399999999998</v>
      </c>
      <c r="S54" s="278">
        <v>5</v>
      </c>
      <c r="T54" s="276">
        <f t="shared" si="16"/>
        <v>1166.4699999999998</v>
      </c>
    </row>
    <row r="55" spans="1:20" x14ac:dyDescent="0.2">
      <c r="A55" s="271"/>
      <c r="B55" s="285"/>
      <c r="C55" s="286" t="s">
        <v>228</v>
      </c>
      <c r="D55" s="277">
        <v>18.823</v>
      </c>
      <c r="E55" s="278">
        <v>5</v>
      </c>
      <c r="F55" s="276">
        <f t="shared" si="13"/>
        <v>94.115000000000009</v>
      </c>
      <c r="H55" s="285"/>
      <c r="I55" s="286" t="s">
        <v>228</v>
      </c>
      <c r="J55" s="273">
        <v>196.238</v>
      </c>
      <c r="K55" s="273">
        <v>22.79</v>
      </c>
      <c r="L55" s="278">
        <f t="shared" si="12"/>
        <v>44.722640199999994</v>
      </c>
      <c r="M55" s="278">
        <v>5</v>
      </c>
      <c r="N55" s="276">
        <f t="shared" si="14"/>
        <v>981.19</v>
      </c>
      <c r="P55" s="285"/>
      <c r="Q55" s="286" t="s">
        <v>228</v>
      </c>
      <c r="R55" s="277">
        <f t="shared" si="15"/>
        <v>215.06100000000001</v>
      </c>
      <c r="S55" s="278">
        <v>5</v>
      </c>
      <c r="T55" s="276">
        <f t="shared" si="16"/>
        <v>1075.3050000000001</v>
      </c>
    </row>
    <row r="56" spans="1:20" x14ac:dyDescent="0.2">
      <c r="A56" s="271"/>
      <c r="B56" s="285"/>
      <c r="C56" s="286" t="s">
        <v>332</v>
      </c>
      <c r="D56" s="277">
        <v>9.0670000000000002</v>
      </c>
      <c r="E56" s="278">
        <v>5</v>
      </c>
      <c r="F56" s="276">
        <f t="shared" si="13"/>
        <v>45.335000000000001</v>
      </c>
      <c r="H56" s="285"/>
      <c r="I56" s="286" t="s">
        <v>332</v>
      </c>
      <c r="J56" s="273">
        <v>146.887</v>
      </c>
      <c r="K56" s="273">
        <v>21.18</v>
      </c>
      <c r="L56" s="278">
        <f t="shared" si="12"/>
        <v>31.110666599999998</v>
      </c>
      <c r="M56" s="278">
        <v>5</v>
      </c>
      <c r="N56" s="276">
        <f t="shared" si="14"/>
        <v>734.43499999999995</v>
      </c>
      <c r="P56" s="285"/>
      <c r="Q56" s="286" t="s">
        <v>332</v>
      </c>
      <c r="R56" s="277">
        <f t="shared" si="15"/>
        <v>155.95400000000001</v>
      </c>
      <c r="S56" s="278">
        <v>5</v>
      </c>
      <c r="T56" s="276">
        <f t="shared" si="16"/>
        <v>779.77</v>
      </c>
    </row>
    <row r="57" spans="1:20" x14ac:dyDescent="0.2">
      <c r="A57" s="271"/>
      <c r="B57" s="285"/>
      <c r="C57" s="286" t="s">
        <v>333</v>
      </c>
      <c r="D57" s="277">
        <v>6.3719999999999999</v>
      </c>
      <c r="E57" s="278">
        <v>5</v>
      </c>
      <c r="F57" s="276">
        <f t="shared" si="13"/>
        <v>31.86</v>
      </c>
      <c r="H57" s="285"/>
      <c r="I57" s="286" t="s">
        <v>333</v>
      </c>
      <c r="J57" s="273">
        <v>122.51900000000001</v>
      </c>
      <c r="K57" s="273">
        <v>25.35</v>
      </c>
      <c r="L57" s="278">
        <f t="shared" si="12"/>
        <v>31.058566500000001</v>
      </c>
      <c r="M57" s="278">
        <v>5</v>
      </c>
      <c r="N57" s="276">
        <f t="shared" si="14"/>
        <v>612.59500000000003</v>
      </c>
      <c r="P57" s="285"/>
      <c r="Q57" s="286" t="s">
        <v>333</v>
      </c>
      <c r="R57" s="277">
        <f t="shared" si="15"/>
        <v>128.89100000000002</v>
      </c>
      <c r="S57" s="278">
        <v>5</v>
      </c>
      <c r="T57" s="276">
        <f t="shared" si="16"/>
        <v>644.45500000000015</v>
      </c>
    </row>
    <row r="58" spans="1:20" x14ac:dyDescent="0.2">
      <c r="A58" s="271"/>
      <c r="B58" s="285"/>
      <c r="C58" s="286" t="s">
        <v>231</v>
      </c>
      <c r="D58" s="277">
        <v>8.7929999999999993</v>
      </c>
      <c r="E58" s="278">
        <v>5</v>
      </c>
      <c r="F58" s="276">
        <f t="shared" si="13"/>
        <v>43.964999999999996</v>
      </c>
      <c r="H58" s="285"/>
      <c r="I58" s="286" t="s">
        <v>231</v>
      </c>
      <c r="J58" s="273">
        <v>104.664</v>
      </c>
      <c r="K58" s="273">
        <v>18.86</v>
      </c>
      <c r="L58" s="278">
        <f t="shared" si="12"/>
        <v>19.739630399999999</v>
      </c>
      <c r="M58" s="278">
        <v>5</v>
      </c>
      <c r="N58" s="276">
        <f t="shared" si="14"/>
        <v>523.32000000000005</v>
      </c>
      <c r="P58" s="285"/>
      <c r="Q58" s="286" t="s">
        <v>231</v>
      </c>
      <c r="R58" s="277">
        <f t="shared" si="15"/>
        <v>113.45699999999999</v>
      </c>
      <c r="S58" s="278">
        <v>5</v>
      </c>
      <c r="T58" s="276">
        <f t="shared" si="16"/>
        <v>567.28499999999997</v>
      </c>
    </row>
    <row r="59" spans="1:20" x14ac:dyDescent="0.2">
      <c r="A59" s="271"/>
      <c r="B59" s="285"/>
      <c r="C59" s="286" t="s">
        <v>232</v>
      </c>
      <c r="D59" s="277">
        <v>40.031999999999996</v>
      </c>
      <c r="E59" s="278">
        <v>5</v>
      </c>
      <c r="F59" s="276">
        <f t="shared" si="13"/>
        <v>200.15999999999997</v>
      </c>
      <c r="H59" s="285"/>
      <c r="I59" s="286" t="s">
        <v>232</v>
      </c>
      <c r="J59" s="273">
        <v>92.727999999999994</v>
      </c>
      <c r="K59" s="273">
        <v>9.23</v>
      </c>
      <c r="L59" s="278">
        <f t="shared" si="12"/>
        <v>8.5587944</v>
      </c>
      <c r="M59" s="278">
        <v>5</v>
      </c>
      <c r="N59" s="276">
        <f t="shared" si="14"/>
        <v>463.64</v>
      </c>
      <c r="P59" s="285"/>
      <c r="Q59" s="286" t="s">
        <v>232</v>
      </c>
      <c r="R59" s="277">
        <f t="shared" si="15"/>
        <v>132.76</v>
      </c>
      <c r="S59" s="278">
        <v>5</v>
      </c>
      <c r="T59" s="276">
        <f t="shared" si="16"/>
        <v>663.8</v>
      </c>
    </row>
    <row r="60" spans="1:20" ht="13.5" thickBot="1" x14ac:dyDescent="0.25">
      <c r="A60" s="271"/>
      <c r="B60" s="290"/>
      <c r="C60" s="291" t="s">
        <v>233</v>
      </c>
      <c r="D60" s="292">
        <v>9.5969999999999995</v>
      </c>
      <c r="E60" s="294">
        <v>5</v>
      </c>
      <c r="F60" s="326">
        <f t="shared" si="13"/>
        <v>47.984999999999999</v>
      </c>
      <c r="H60" s="290"/>
      <c r="I60" s="291" t="s">
        <v>233</v>
      </c>
      <c r="J60" s="293">
        <v>105.907</v>
      </c>
      <c r="K60" s="293">
        <v>15.1</v>
      </c>
      <c r="L60" s="294">
        <f t="shared" si="12"/>
        <v>15.991956999999999</v>
      </c>
      <c r="M60" s="294">
        <v>5</v>
      </c>
      <c r="N60" s="326">
        <f t="shared" si="14"/>
        <v>529.53499999999997</v>
      </c>
      <c r="P60" s="290"/>
      <c r="Q60" s="291" t="s">
        <v>233</v>
      </c>
      <c r="R60" s="292">
        <f t="shared" si="15"/>
        <v>115.50399999999999</v>
      </c>
      <c r="S60" s="294">
        <v>5</v>
      </c>
      <c r="T60" s="326">
        <f t="shared" si="16"/>
        <v>577.52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4" t="s">
        <v>745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5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6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x14ac:dyDescent="0.2">
      <c r="B66" s="721" t="s">
        <v>92</v>
      </c>
      <c r="C66" s="722">
        <v>6.26</v>
      </c>
      <c r="D66" s="722">
        <v>7.4960000000000004</v>
      </c>
      <c r="E66" s="722">
        <v>7.3289999999999997</v>
      </c>
      <c r="F66" s="722">
        <v>5.2220000000000004</v>
      </c>
      <c r="G66" s="722">
        <v>6.5110000000000001</v>
      </c>
      <c r="H66" s="722">
        <v>18.823</v>
      </c>
      <c r="I66" s="722">
        <v>9.0670000000000002</v>
      </c>
      <c r="J66" s="722">
        <v>6.3719999999999999</v>
      </c>
      <c r="K66" s="722">
        <v>8.7929999999999993</v>
      </c>
      <c r="L66" s="722">
        <v>40.031999999999996</v>
      </c>
      <c r="M66" s="723">
        <v>9.5969999999999995</v>
      </c>
    </row>
    <row r="67" spans="2:24" x14ac:dyDescent="0.2">
      <c r="B67" s="724" t="s">
        <v>84</v>
      </c>
      <c r="C67" s="725">
        <v>8.0000000000000002E-3</v>
      </c>
      <c r="D67" s="725">
        <v>0</v>
      </c>
      <c r="E67" s="725">
        <v>0</v>
      </c>
      <c r="F67" s="725">
        <v>0</v>
      </c>
      <c r="G67" s="725">
        <v>0.39</v>
      </c>
      <c r="H67" s="725">
        <v>0.504</v>
      </c>
      <c r="I67" s="725">
        <v>0.52700000000000002</v>
      </c>
      <c r="J67" s="725">
        <v>0.55200000000000005</v>
      </c>
      <c r="K67" s="725">
        <v>0.56299999999999994</v>
      </c>
      <c r="L67" s="725">
        <v>0.56799999999999995</v>
      </c>
      <c r="M67" s="726">
        <v>0.504</v>
      </c>
    </row>
    <row r="68" spans="2:24" x14ac:dyDescent="0.2">
      <c r="B68" s="724" t="s">
        <v>85</v>
      </c>
      <c r="C68" s="725">
        <v>0.38400000000000001</v>
      </c>
      <c r="D68" s="725">
        <v>0.77500000000000002</v>
      </c>
      <c r="E68" s="725">
        <v>0.627</v>
      </c>
      <c r="F68" s="725">
        <v>1.089</v>
      </c>
      <c r="G68" s="725">
        <v>0.95599999999999996</v>
      </c>
      <c r="H68" s="725">
        <v>3.72</v>
      </c>
      <c r="I68" s="725">
        <v>1.7470000000000001</v>
      </c>
      <c r="J68" s="725">
        <v>1.1970000000000001</v>
      </c>
      <c r="K68" s="725">
        <v>1.4390000000000001</v>
      </c>
      <c r="L68" s="725">
        <v>4.5439999999999996</v>
      </c>
      <c r="M68" s="726">
        <v>1.1919999999999999</v>
      </c>
    </row>
    <row r="69" spans="2:24" x14ac:dyDescent="0.2">
      <c r="B69" s="724" t="s">
        <v>86</v>
      </c>
      <c r="C69" s="725">
        <v>2.2530000000000001</v>
      </c>
      <c r="D69" s="725">
        <v>3.7160000000000002</v>
      </c>
      <c r="E69" s="725">
        <v>4.1849999999999996</v>
      </c>
      <c r="F69" s="725">
        <v>2.778</v>
      </c>
      <c r="G69" s="725">
        <v>3.621</v>
      </c>
      <c r="H69" s="725">
        <v>4.306</v>
      </c>
      <c r="I69" s="725">
        <v>3.726</v>
      </c>
      <c r="J69" s="725">
        <v>2.1520000000000001</v>
      </c>
      <c r="K69" s="725">
        <v>2.9820000000000002</v>
      </c>
      <c r="L69" s="725">
        <v>2.5590000000000002</v>
      </c>
      <c r="M69" s="726">
        <v>2.34</v>
      </c>
    </row>
    <row r="70" spans="2:24" x14ac:dyDescent="0.2">
      <c r="B70" s="724" t="s">
        <v>87</v>
      </c>
      <c r="C70" s="725">
        <v>0.92600000000000005</v>
      </c>
      <c r="D70" s="725">
        <v>0.754</v>
      </c>
      <c r="E70" s="725">
        <v>0.47699999999999998</v>
      </c>
      <c r="F70" s="725">
        <v>0.13500000000000001</v>
      </c>
      <c r="G70" s="725">
        <v>0.315</v>
      </c>
      <c r="H70" s="725">
        <v>2.4729999999999999</v>
      </c>
      <c r="I70" s="725">
        <v>0.45</v>
      </c>
      <c r="J70" s="725">
        <v>0.49099999999999999</v>
      </c>
      <c r="K70" s="725">
        <v>0.69399999999999995</v>
      </c>
      <c r="L70" s="725">
        <v>16.265000000000001</v>
      </c>
      <c r="M70" s="726">
        <v>0.98399999999999999</v>
      </c>
    </row>
    <row r="71" spans="2:24" x14ac:dyDescent="0.2">
      <c r="B71" s="724" t="s">
        <v>88</v>
      </c>
      <c r="C71" s="725">
        <v>4.2000000000000003E-2</v>
      </c>
      <c r="D71" s="725">
        <v>5.6000000000000001E-2</v>
      </c>
      <c r="E71" s="725">
        <v>0.249</v>
      </c>
      <c r="F71" s="725">
        <v>0.189</v>
      </c>
      <c r="G71" s="725">
        <v>0.245</v>
      </c>
      <c r="H71" s="725">
        <v>2.4140000000000001</v>
      </c>
      <c r="I71" s="725">
        <v>0.46800000000000003</v>
      </c>
      <c r="J71" s="725">
        <v>0.48</v>
      </c>
      <c r="K71" s="725">
        <v>0.79800000000000004</v>
      </c>
      <c r="L71" s="725">
        <v>1.55</v>
      </c>
      <c r="M71" s="726">
        <v>0.27900000000000003</v>
      </c>
    </row>
    <row r="72" spans="2:24" x14ac:dyDescent="0.2">
      <c r="B72" s="724" t="s">
        <v>89</v>
      </c>
      <c r="C72" s="725">
        <v>3.1E-2</v>
      </c>
      <c r="D72" s="725">
        <v>1.9E-2</v>
      </c>
      <c r="E72" s="725">
        <v>0.89400000000000002</v>
      </c>
      <c r="F72" s="725">
        <v>0.51100000000000001</v>
      </c>
      <c r="G72" s="725">
        <v>0.22900000000000001</v>
      </c>
      <c r="H72" s="725">
        <v>1.2170000000000001</v>
      </c>
      <c r="I72" s="725">
        <v>0.30399999999999999</v>
      </c>
      <c r="J72" s="725">
        <v>0.44</v>
      </c>
      <c r="K72" s="725">
        <v>0.54900000000000004</v>
      </c>
      <c r="L72" s="725">
        <v>7.452</v>
      </c>
      <c r="M72" s="726">
        <v>2.7029999999999998</v>
      </c>
    </row>
    <row r="73" spans="2:24" x14ac:dyDescent="0.2">
      <c r="B73" s="724" t="s">
        <v>90</v>
      </c>
      <c r="C73" s="725">
        <v>0</v>
      </c>
      <c r="D73" s="725">
        <v>0</v>
      </c>
      <c r="E73" s="725">
        <v>2E-3</v>
      </c>
      <c r="F73" s="725">
        <v>1E-3</v>
      </c>
      <c r="G73" s="725">
        <v>0</v>
      </c>
      <c r="H73" s="725">
        <v>3.0000000000000001E-3</v>
      </c>
      <c r="I73" s="725">
        <v>4.0000000000000001E-3</v>
      </c>
      <c r="J73" s="725">
        <v>4.0000000000000001E-3</v>
      </c>
      <c r="K73" s="725">
        <v>4.0000000000000001E-3</v>
      </c>
      <c r="L73" s="725">
        <v>5.0000000000000001E-3</v>
      </c>
      <c r="M73" s="726">
        <v>5.0000000000000001E-3</v>
      </c>
    </row>
    <row r="74" spans="2:24" x14ac:dyDescent="0.2">
      <c r="B74" s="724" t="s">
        <v>91</v>
      </c>
      <c r="C74" s="725">
        <v>2.6160000000000001</v>
      </c>
      <c r="D74" s="725">
        <v>2.177</v>
      </c>
      <c r="E74" s="725">
        <v>0.89500000000000002</v>
      </c>
      <c r="F74" s="725">
        <v>0.51800000000000002</v>
      </c>
      <c r="G74" s="725">
        <v>0.755</v>
      </c>
      <c r="H74" s="725">
        <v>4.1849999999999996</v>
      </c>
      <c r="I74" s="725">
        <v>1.84</v>
      </c>
      <c r="J74" s="725">
        <v>1.0549999999999999</v>
      </c>
      <c r="K74" s="725">
        <v>1.762</v>
      </c>
      <c r="L74" s="725">
        <v>7.0890000000000004</v>
      </c>
      <c r="M74" s="726">
        <v>1.59</v>
      </c>
    </row>
    <row r="75" spans="2:24" x14ac:dyDescent="0.2"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5"/>
    </row>
    <row r="76" spans="2:24" x14ac:dyDescent="0.2">
      <c r="B76" s="743"/>
      <c r="C76" s="744"/>
      <c r="D76" s="744"/>
      <c r="E76" s="744"/>
      <c r="F76" s="744"/>
      <c r="G76" s="744"/>
      <c r="H76" s="744"/>
      <c r="I76" s="744"/>
      <c r="J76" s="744"/>
      <c r="K76" s="744"/>
      <c r="L76" s="744"/>
      <c r="M76" s="745"/>
    </row>
    <row r="77" spans="2:24" ht="13.5" thickBot="1" x14ac:dyDescent="0.25">
      <c r="B77" s="746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8"/>
    </row>
    <row r="80" spans="2:24" x14ac:dyDescent="0.2">
      <c r="B80" s="784" t="s">
        <v>745</v>
      </c>
      <c r="C80" s="787" t="s">
        <v>331</v>
      </c>
      <c r="D80" s="788"/>
      <c r="E80" s="787" t="s">
        <v>222</v>
      </c>
      <c r="F80" s="788"/>
      <c r="G80" s="787" t="s">
        <v>225</v>
      </c>
      <c r="H80" s="788"/>
      <c r="I80" s="787" t="s">
        <v>226</v>
      </c>
      <c r="J80" s="788"/>
      <c r="K80" s="787" t="s">
        <v>227</v>
      </c>
      <c r="L80" s="788"/>
      <c r="M80" s="787" t="s">
        <v>228</v>
      </c>
      <c r="N80" s="788"/>
      <c r="O80" s="787" t="s">
        <v>332</v>
      </c>
      <c r="P80" s="788"/>
      <c r="Q80" s="787" t="s">
        <v>333</v>
      </c>
      <c r="R80" s="788"/>
      <c r="S80" s="787" t="s">
        <v>231</v>
      </c>
      <c r="T80" s="788"/>
      <c r="U80" s="787" t="s">
        <v>232</v>
      </c>
      <c r="V80" s="788"/>
      <c r="W80" s="787" t="s">
        <v>233</v>
      </c>
      <c r="X80" s="789"/>
    </row>
    <row r="81" spans="2:24" x14ac:dyDescent="0.2">
      <c r="B81" s="785"/>
      <c r="C81" s="790" t="s">
        <v>79</v>
      </c>
      <c r="D81" s="791"/>
      <c r="E81" s="790" t="s">
        <v>79</v>
      </c>
      <c r="F81" s="791"/>
      <c r="G81" s="790" t="s">
        <v>79</v>
      </c>
      <c r="H81" s="791"/>
      <c r="I81" s="790" t="s">
        <v>79</v>
      </c>
      <c r="J81" s="791"/>
      <c r="K81" s="790" t="s">
        <v>79</v>
      </c>
      <c r="L81" s="791"/>
      <c r="M81" s="790" t="s">
        <v>79</v>
      </c>
      <c r="N81" s="791"/>
      <c r="O81" s="790"/>
      <c r="P81" s="791"/>
      <c r="Q81" s="790"/>
      <c r="R81" s="791"/>
      <c r="S81" s="790"/>
      <c r="T81" s="791"/>
      <c r="U81" s="790"/>
      <c r="V81" s="791"/>
      <c r="W81" s="790"/>
      <c r="X81" s="792"/>
    </row>
    <row r="82" spans="2:24" ht="41.25" thickBot="1" x14ac:dyDescent="0.25">
      <c r="B82" s="786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x14ac:dyDescent="0.2">
      <c r="B83" s="721" t="s">
        <v>92</v>
      </c>
      <c r="C83" s="722">
        <v>268.62799999999999</v>
      </c>
      <c r="D83" s="731">
        <v>16.62</v>
      </c>
      <c r="E83" s="722">
        <v>198.71100000000001</v>
      </c>
      <c r="F83" s="731">
        <v>11.38</v>
      </c>
      <c r="G83" s="722">
        <v>222.637</v>
      </c>
      <c r="H83" s="731">
        <v>13.71</v>
      </c>
      <c r="I83" s="722">
        <v>318.28699999999998</v>
      </c>
      <c r="J83" s="731">
        <v>14.55</v>
      </c>
      <c r="K83" s="722">
        <v>226.78299999999999</v>
      </c>
      <c r="L83" s="731">
        <v>17.66</v>
      </c>
      <c r="M83" s="722">
        <v>196.238</v>
      </c>
      <c r="N83" s="731">
        <v>22.79</v>
      </c>
      <c r="O83" s="722">
        <v>146.887</v>
      </c>
      <c r="P83" s="731">
        <v>21.18</v>
      </c>
      <c r="Q83" s="722">
        <v>122.51900000000001</v>
      </c>
      <c r="R83" s="731">
        <v>25.35</v>
      </c>
      <c r="S83" s="722">
        <v>104.664</v>
      </c>
      <c r="T83" s="731">
        <v>18.86</v>
      </c>
      <c r="U83" s="722">
        <v>92.727999999999994</v>
      </c>
      <c r="V83" s="731">
        <v>9.23</v>
      </c>
      <c r="W83" s="722">
        <v>105.907</v>
      </c>
      <c r="X83" s="732">
        <v>15.1</v>
      </c>
    </row>
    <row r="84" spans="2:24" x14ac:dyDescent="0.2">
      <c r="B84" s="724" t="s">
        <v>84</v>
      </c>
      <c r="C84" s="725">
        <v>0.66600000000000004</v>
      </c>
      <c r="D84" s="733">
        <v>60.27</v>
      </c>
      <c r="E84" s="725">
        <v>3.6150000000000002</v>
      </c>
      <c r="F84" s="733">
        <v>48.74</v>
      </c>
      <c r="G84" s="725">
        <v>0.97399999999999998</v>
      </c>
      <c r="H84" s="733">
        <v>48.94</v>
      </c>
      <c r="I84" s="725">
        <v>0.95799999999999996</v>
      </c>
      <c r="J84" s="733">
        <v>48.94</v>
      </c>
      <c r="K84" s="725">
        <v>2.9620000000000002</v>
      </c>
      <c r="L84" s="733">
        <v>34.380000000000003</v>
      </c>
      <c r="M84" s="725">
        <v>3.8580000000000001</v>
      </c>
      <c r="N84" s="733">
        <v>27.19</v>
      </c>
      <c r="O84" s="725">
        <v>8.2449999999999992</v>
      </c>
      <c r="P84" s="733">
        <v>40.79</v>
      </c>
      <c r="Q84" s="725">
        <v>4.6580000000000004</v>
      </c>
      <c r="R84" s="733">
        <v>22.42</v>
      </c>
      <c r="S84" s="725">
        <v>6.84</v>
      </c>
      <c r="T84" s="733">
        <v>16.75</v>
      </c>
      <c r="U84" s="725">
        <v>8.0250000000000004</v>
      </c>
      <c r="V84" s="733">
        <v>14.78</v>
      </c>
      <c r="W84" s="725">
        <v>8.4550000000000001</v>
      </c>
      <c r="X84" s="734">
        <v>12.78</v>
      </c>
    </row>
    <row r="85" spans="2:24" x14ac:dyDescent="0.2">
      <c r="B85" s="724" t="s">
        <v>85</v>
      </c>
      <c r="C85" s="725">
        <v>127.462</v>
      </c>
      <c r="D85" s="733">
        <v>29.48</v>
      </c>
      <c r="E85" s="725">
        <v>65.44</v>
      </c>
      <c r="F85" s="733">
        <v>23.4</v>
      </c>
      <c r="G85" s="725">
        <v>70.825000000000003</v>
      </c>
      <c r="H85" s="733">
        <v>17.940000000000001</v>
      </c>
      <c r="I85" s="725">
        <v>165.25</v>
      </c>
      <c r="J85" s="733">
        <v>23.91</v>
      </c>
      <c r="K85" s="725">
        <v>130.65600000000001</v>
      </c>
      <c r="L85" s="733">
        <v>28.84</v>
      </c>
      <c r="M85" s="725">
        <v>80.882000000000005</v>
      </c>
      <c r="N85" s="733">
        <v>39.07</v>
      </c>
      <c r="O85" s="725">
        <v>50.45</v>
      </c>
      <c r="P85" s="733">
        <v>37.78</v>
      </c>
      <c r="Q85" s="725">
        <v>48.167000000000002</v>
      </c>
      <c r="R85" s="733">
        <v>51.5</v>
      </c>
      <c r="S85" s="725">
        <v>49.207999999999998</v>
      </c>
      <c r="T85" s="733">
        <v>38.47</v>
      </c>
      <c r="U85" s="725">
        <v>33.203000000000003</v>
      </c>
      <c r="V85" s="733">
        <v>18.3</v>
      </c>
      <c r="W85" s="725">
        <v>34.340000000000003</v>
      </c>
      <c r="X85" s="734">
        <v>22.25</v>
      </c>
    </row>
    <row r="86" spans="2:24" x14ac:dyDescent="0.2">
      <c r="B86" s="724" t="s">
        <v>86</v>
      </c>
      <c r="C86" s="725">
        <v>6.3109999999999999</v>
      </c>
      <c r="D86" s="733">
        <v>40.61</v>
      </c>
      <c r="E86" s="725">
        <v>9.5549999999999997</v>
      </c>
      <c r="F86" s="733">
        <v>56.39</v>
      </c>
      <c r="G86" s="725">
        <v>31.32</v>
      </c>
      <c r="H86" s="733">
        <v>71.78</v>
      </c>
      <c r="I86" s="725">
        <v>12.125</v>
      </c>
      <c r="J86" s="733">
        <v>60.35</v>
      </c>
      <c r="K86" s="725">
        <v>1.5569999999999999</v>
      </c>
      <c r="L86" s="733">
        <v>57.24</v>
      </c>
      <c r="M86" s="725">
        <v>1.0049999999999999</v>
      </c>
      <c r="N86" s="733">
        <v>55.33</v>
      </c>
      <c r="O86" s="725">
        <v>0.997</v>
      </c>
      <c r="P86" s="733">
        <v>49.45</v>
      </c>
      <c r="Q86" s="725">
        <v>1.2709999999999999</v>
      </c>
      <c r="R86" s="733">
        <v>42.96</v>
      </c>
      <c r="S86" s="725">
        <v>0.94399999999999995</v>
      </c>
      <c r="T86" s="733">
        <v>45.34</v>
      </c>
      <c r="U86" s="725">
        <v>0.81399999999999995</v>
      </c>
      <c r="V86" s="733">
        <v>49.58</v>
      </c>
      <c r="W86" s="725">
        <v>0.314</v>
      </c>
      <c r="X86" s="734">
        <v>35.909999999999997</v>
      </c>
    </row>
    <row r="87" spans="2:24" x14ac:dyDescent="0.2">
      <c r="B87" s="724" t="s">
        <v>87</v>
      </c>
      <c r="C87" s="725">
        <v>28.140999999999998</v>
      </c>
      <c r="D87" s="733">
        <v>18.809999999999999</v>
      </c>
      <c r="E87" s="725">
        <v>26.419</v>
      </c>
      <c r="F87" s="733">
        <v>19.18</v>
      </c>
      <c r="G87" s="725">
        <v>51.743000000000002</v>
      </c>
      <c r="H87" s="733">
        <v>34.61</v>
      </c>
      <c r="I87" s="725">
        <v>74.734999999999999</v>
      </c>
      <c r="J87" s="733">
        <v>32.81</v>
      </c>
      <c r="K87" s="725">
        <v>29.821000000000002</v>
      </c>
      <c r="L87" s="733">
        <v>31.56</v>
      </c>
      <c r="M87" s="725">
        <v>49.581000000000003</v>
      </c>
      <c r="N87" s="733">
        <v>31.62</v>
      </c>
      <c r="O87" s="725">
        <v>56.442</v>
      </c>
      <c r="P87" s="733">
        <v>44.25</v>
      </c>
      <c r="Q87" s="725">
        <v>25.317</v>
      </c>
      <c r="R87" s="733">
        <v>42.05</v>
      </c>
      <c r="S87" s="725">
        <v>13.124000000000001</v>
      </c>
      <c r="T87" s="733">
        <v>23.69</v>
      </c>
      <c r="U87" s="725">
        <v>13.279</v>
      </c>
      <c r="V87" s="733">
        <v>23.76</v>
      </c>
      <c r="W87" s="725">
        <v>15.714</v>
      </c>
      <c r="X87" s="734">
        <v>27.11</v>
      </c>
    </row>
    <row r="88" spans="2:24" x14ac:dyDescent="0.2">
      <c r="B88" s="724" t="s">
        <v>88</v>
      </c>
      <c r="C88" s="725">
        <v>69.334000000000003</v>
      </c>
      <c r="D88" s="733">
        <v>39.19</v>
      </c>
      <c r="E88" s="725">
        <v>50.581000000000003</v>
      </c>
      <c r="F88" s="733">
        <v>27.09</v>
      </c>
      <c r="G88" s="725">
        <v>26.361000000000001</v>
      </c>
      <c r="H88" s="733">
        <v>18.12</v>
      </c>
      <c r="I88" s="725">
        <v>28.256</v>
      </c>
      <c r="J88" s="733">
        <v>22.61</v>
      </c>
      <c r="K88" s="725">
        <v>33.081000000000003</v>
      </c>
      <c r="L88" s="733">
        <v>38.72</v>
      </c>
      <c r="M88" s="725">
        <v>10.673999999999999</v>
      </c>
      <c r="N88" s="733">
        <v>22.71</v>
      </c>
      <c r="O88" s="725">
        <v>8.7279999999999998</v>
      </c>
      <c r="P88" s="733">
        <v>26.66</v>
      </c>
      <c r="Q88" s="725">
        <v>9.6539999999999999</v>
      </c>
      <c r="R88" s="733">
        <v>38.880000000000003</v>
      </c>
      <c r="S88" s="725">
        <v>7.71</v>
      </c>
      <c r="T88" s="733">
        <v>25.56</v>
      </c>
      <c r="U88" s="725">
        <v>10.019</v>
      </c>
      <c r="V88" s="733">
        <v>23.89</v>
      </c>
      <c r="W88" s="725">
        <v>4.6020000000000003</v>
      </c>
      <c r="X88" s="734">
        <v>17.02</v>
      </c>
    </row>
    <row r="89" spans="2:24" x14ac:dyDescent="0.2">
      <c r="B89" s="724" t="s">
        <v>89</v>
      </c>
      <c r="C89" s="725">
        <v>10.71</v>
      </c>
      <c r="D89" s="733">
        <v>43.76</v>
      </c>
      <c r="E89" s="725">
        <v>8.9220000000000006</v>
      </c>
      <c r="F89" s="733">
        <v>33.880000000000003</v>
      </c>
      <c r="G89" s="725">
        <v>9.0449999999999999</v>
      </c>
      <c r="H89" s="733">
        <v>48.21</v>
      </c>
      <c r="I89" s="725">
        <v>5.9509999999999996</v>
      </c>
      <c r="J89" s="733">
        <v>32.22</v>
      </c>
      <c r="K89" s="725">
        <v>5.9180000000000001</v>
      </c>
      <c r="L89" s="733">
        <v>30.87</v>
      </c>
      <c r="M89" s="725">
        <v>6.0410000000000004</v>
      </c>
      <c r="N89" s="733">
        <v>25.88</v>
      </c>
      <c r="O89" s="725">
        <v>7.444</v>
      </c>
      <c r="P89" s="733">
        <v>21.27</v>
      </c>
      <c r="Q89" s="725">
        <v>14.209</v>
      </c>
      <c r="R89" s="733">
        <v>36.549999999999997</v>
      </c>
      <c r="S89" s="725">
        <v>9.4879999999999995</v>
      </c>
      <c r="T89" s="733">
        <v>18.489999999999998</v>
      </c>
      <c r="U89" s="725">
        <v>10.73</v>
      </c>
      <c r="V89" s="733">
        <v>16.57</v>
      </c>
      <c r="W89" s="725">
        <v>22.798999999999999</v>
      </c>
      <c r="X89" s="734">
        <v>48.7</v>
      </c>
    </row>
    <row r="90" spans="2:24" x14ac:dyDescent="0.2">
      <c r="B90" s="724" t="s">
        <v>90</v>
      </c>
      <c r="C90" s="725">
        <v>0</v>
      </c>
      <c r="D90" s="733">
        <v>0</v>
      </c>
      <c r="E90" s="725">
        <v>0</v>
      </c>
      <c r="F90" s="733">
        <v>0</v>
      </c>
      <c r="G90" s="725">
        <v>0</v>
      </c>
      <c r="H90" s="733">
        <v>0</v>
      </c>
      <c r="I90" s="725">
        <v>0</v>
      </c>
      <c r="J90" s="733">
        <v>0</v>
      </c>
      <c r="K90" s="725">
        <v>0</v>
      </c>
      <c r="L90" s="733">
        <v>0</v>
      </c>
      <c r="M90" s="725">
        <v>1.7000000000000001E-2</v>
      </c>
      <c r="N90" s="733">
        <v>44.99</v>
      </c>
      <c r="O90" s="725">
        <v>1.7000000000000001E-2</v>
      </c>
      <c r="P90" s="733">
        <v>44.99</v>
      </c>
      <c r="Q90" s="725">
        <v>1.7000000000000001E-2</v>
      </c>
      <c r="R90" s="733">
        <v>44.99</v>
      </c>
      <c r="S90" s="725">
        <v>1.7000000000000001E-2</v>
      </c>
      <c r="T90" s="733">
        <v>44.99</v>
      </c>
      <c r="U90" s="725">
        <v>1.7000000000000001E-2</v>
      </c>
      <c r="V90" s="733">
        <v>44.99</v>
      </c>
      <c r="W90" s="725">
        <v>1.7000000000000001E-2</v>
      </c>
      <c r="X90" s="734">
        <v>44.99</v>
      </c>
    </row>
    <row r="91" spans="2:24" x14ac:dyDescent="0.2">
      <c r="B91" s="724" t="s">
        <v>91</v>
      </c>
      <c r="C91" s="725">
        <v>25.803000000000001</v>
      </c>
      <c r="D91" s="733">
        <v>18.899999999999999</v>
      </c>
      <c r="E91" s="725">
        <v>34.046999999999997</v>
      </c>
      <c r="F91" s="733">
        <v>25.81</v>
      </c>
      <c r="G91" s="725">
        <v>32.235999999999997</v>
      </c>
      <c r="H91" s="733">
        <v>30.3</v>
      </c>
      <c r="I91" s="725">
        <v>30.831</v>
      </c>
      <c r="J91" s="733">
        <v>33.72</v>
      </c>
      <c r="K91" s="725">
        <v>22.69</v>
      </c>
      <c r="L91" s="733">
        <v>30.01</v>
      </c>
      <c r="M91" s="725">
        <v>44.091999999999999</v>
      </c>
      <c r="N91" s="733">
        <v>67.39</v>
      </c>
      <c r="O91" s="725">
        <v>14.48</v>
      </c>
      <c r="P91" s="733">
        <v>26.33</v>
      </c>
      <c r="Q91" s="725">
        <v>19.129000000000001</v>
      </c>
      <c r="R91" s="733">
        <v>45.07</v>
      </c>
      <c r="S91" s="725">
        <v>17.297000000000001</v>
      </c>
      <c r="T91" s="733">
        <v>26.1</v>
      </c>
      <c r="U91" s="725">
        <v>16.597000000000001</v>
      </c>
      <c r="V91" s="733">
        <v>15.93</v>
      </c>
      <c r="W91" s="725">
        <v>19.634</v>
      </c>
      <c r="X91" s="734">
        <v>14.9</v>
      </c>
    </row>
    <row r="92" spans="2:24" x14ac:dyDescent="0.2">
      <c r="B92" s="743"/>
      <c r="C92" s="744"/>
      <c r="D92" s="749"/>
      <c r="E92" s="744"/>
      <c r="F92" s="749"/>
      <c r="G92" s="744"/>
      <c r="H92" s="749"/>
      <c r="I92" s="744"/>
      <c r="J92" s="749"/>
      <c r="K92" s="744"/>
      <c r="L92" s="749"/>
      <c r="M92" s="744"/>
      <c r="N92" s="749"/>
      <c r="O92" s="744"/>
      <c r="P92" s="749"/>
      <c r="Q92" s="744"/>
      <c r="R92" s="749"/>
      <c r="S92" s="744"/>
      <c r="T92" s="749"/>
      <c r="U92" s="744"/>
      <c r="V92" s="749"/>
      <c r="W92" s="744"/>
      <c r="X92" s="750"/>
    </row>
    <row r="93" spans="2:24" x14ac:dyDescent="0.2">
      <c r="B93" s="743"/>
      <c r="C93" s="744"/>
      <c r="D93" s="749"/>
      <c r="E93" s="744"/>
      <c r="F93" s="749"/>
      <c r="G93" s="744"/>
      <c r="H93" s="749"/>
      <c r="I93" s="744"/>
      <c r="J93" s="749"/>
      <c r="K93" s="744"/>
      <c r="L93" s="749"/>
      <c r="M93" s="744"/>
      <c r="N93" s="749"/>
      <c r="O93" s="744"/>
      <c r="P93" s="749"/>
      <c r="Q93" s="744"/>
      <c r="R93" s="749"/>
      <c r="S93" s="744"/>
      <c r="T93" s="749"/>
      <c r="U93" s="744"/>
      <c r="V93" s="749"/>
      <c r="W93" s="744"/>
      <c r="X93" s="750"/>
    </row>
    <row r="94" spans="2:24" ht="13.5" thickBot="1" x14ac:dyDescent="0.25">
      <c r="B94" s="746"/>
      <c r="C94" s="747"/>
      <c r="D94" s="751"/>
      <c r="E94" s="747"/>
      <c r="F94" s="751"/>
      <c r="G94" s="747"/>
      <c r="H94" s="751"/>
      <c r="I94" s="747"/>
      <c r="J94" s="751"/>
      <c r="K94" s="747"/>
      <c r="L94" s="751"/>
      <c r="M94" s="747"/>
      <c r="N94" s="751"/>
      <c r="O94" s="747"/>
      <c r="P94" s="751"/>
      <c r="Q94" s="747"/>
      <c r="R94" s="751"/>
      <c r="S94" s="747"/>
      <c r="T94" s="751"/>
      <c r="U94" s="747"/>
      <c r="V94" s="751"/>
      <c r="W94" s="747"/>
      <c r="X94" s="752"/>
    </row>
    <row r="97" spans="2:14" x14ac:dyDescent="0.2">
      <c r="B97" s="784" t="s">
        <v>745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5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6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x14ac:dyDescent="0.2">
      <c r="B100" s="753" t="s">
        <v>92</v>
      </c>
      <c r="C100" s="754">
        <f t="shared" ref="C100:C108" si="17">C83</f>
        <v>268.62799999999999</v>
      </c>
      <c r="D100" s="754">
        <f t="shared" ref="D100:D108" si="18">E83</f>
        <v>198.71100000000001</v>
      </c>
      <c r="E100" s="754">
        <f t="shared" ref="E100:E108" si="19">G83</f>
        <v>222.637</v>
      </c>
      <c r="F100" s="754">
        <f t="shared" ref="F100:F108" si="20">I83</f>
        <v>318.28699999999998</v>
      </c>
      <c r="G100" s="754">
        <f t="shared" ref="G100:G108" si="21">K83</f>
        <v>226.78299999999999</v>
      </c>
      <c r="H100" s="754">
        <f t="shared" ref="H100:H108" si="22">M83</f>
        <v>196.238</v>
      </c>
      <c r="I100" s="754">
        <f t="shared" ref="I100:I108" si="23">O83</f>
        <v>146.887</v>
      </c>
      <c r="J100" s="754">
        <f t="shared" ref="J100:J108" si="24">Q83</f>
        <v>122.51900000000001</v>
      </c>
      <c r="K100" s="754">
        <f t="shared" ref="K100:K108" si="25">S83</f>
        <v>104.664</v>
      </c>
      <c r="L100" s="754">
        <f t="shared" ref="L100:L108" si="26">U83</f>
        <v>92.727999999999994</v>
      </c>
      <c r="M100" s="755">
        <f t="shared" ref="M100:M108" si="27">W83</f>
        <v>105.907</v>
      </c>
      <c r="N100" s="722"/>
    </row>
    <row r="101" spans="2:14" x14ac:dyDescent="0.2">
      <c r="B101" s="743" t="s">
        <v>84</v>
      </c>
      <c r="C101" s="744">
        <f t="shared" si="17"/>
        <v>0.66600000000000004</v>
      </c>
      <c r="D101" s="744">
        <f t="shared" si="18"/>
        <v>3.6150000000000002</v>
      </c>
      <c r="E101" s="744">
        <f t="shared" si="19"/>
        <v>0.97399999999999998</v>
      </c>
      <c r="F101" s="744">
        <f t="shared" si="20"/>
        <v>0.95799999999999996</v>
      </c>
      <c r="G101" s="744">
        <f t="shared" si="21"/>
        <v>2.9620000000000002</v>
      </c>
      <c r="H101" s="744">
        <f t="shared" si="22"/>
        <v>3.8580000000000001</v>
      </c>
      <c r="I101" s="744">
        <f t="shared" si="23"/>
        <v>8.2449999999999992</v>
      </c>
      <c r="J101" s="744">
        <f t="shared" si="24"/>
        <v>4.6580000000000004</v>
      </c>
      <c r="K101" s="744">
        <f t="shared" si="25"/>
        <v>6.84</v>
      </c>
      <c r="L101" s="744">
        <f t="shared" si="26"/>
        <v>8.0250000000000004</v>
      </c>
      <c r="M101" s="745">
        <f t="shared" si="27"/>
        <v>8.4550000000000001</v>
      </c>
      <c r="N101" s="725"/>
    </row>
    <row r="102" spans="2:14" x14ac:dyDescent="0.2">
      <c r="B102" s="743" t="s">
        <v>85</v>
      </c>
      <c r="C102" s="744">
        <f t="shared" si="17"/>
        <v>127.462</v>
      </c>
      <c r="D102" s="744">
        <f t="shared" si="18"/>
        <v>65.44</v>
      </c>
      <c r="E102" s="744">
        <f t="shared" si="19"/>
        <v>70.825000000000003</v>
      </c>
      <c r="F102" s="744">
        <f t="shared" si="20"/>
        <v>165.25</v>
      </c>
      <c r="G102" s="744">
        <f t="shared" si="21"/>
        <v>130.65600000000001</v>
      </c>
      <c r="H102" s="744">
        <f t="shared" si="22"/>
        <v>80.882000000000005</v>
      </c>
      <c r="I102" s="744">
        <f t="shared" si="23"/>
        <v>50.45</v>
      </c>
      <c r="J102" s="744">
        <f t="shared" si="24"/>
        <v>48.167000000000002</v>
      </c>
      <c r="K102" s="744">
        <f t="shared" si="25"/>
        <v>49.207999999999998</v>
      </c>
      <c r="L102" s="744">
        <f t="shared" si="26"/>
        <v>33.203000000000003</v>
      </c>
      <c r="M102" s="745">
        <f t="shared" si="27"/>
        <v>34.340000000000003</v>
      </c>
      <c r="N102" s="725"/>
    </row>
    <row r="103" spans="2:14" x14ac:dyDescent="0.2">
      <c r="B103" s="743" t="s">
        <v>86</v>
      </c>
      <c r="C103" s="744">
        <f t="shared" si="17"/>
        <v>6.3109999999999999</v>
      </c>
      <c r="D103" s="744">
        <f t="shared" si="18"/>
        <v>9.5549999999999997</v>
      </c>
      <c r="E103" s="744">
        <f t="shared" si="19"/>
        <v>31.32</v>
      </c>
      <c r="F103" s="744">
        <f t="shared" si="20"/>
        <v>12.125</v>
      </c>
      <c r="G103" s="744">
        <f t="shared" si="21"/>
        <v>1.5569999999999999</v>
      </c>
      <c r="H103" s="744">
        <f t="shared" si="22"/>
        <v>1.0049999999999999</v>
      </c>
      <c r="I103" s="744">
        <f t="shared" si="23"/>
        <v>0.997</v>
      </c>
      <c r="J103" s="744">
        <f t="shared" si="24"/>
        <v>1.2709999999999999</v>
      </c>
      <c r="K103" s="744">
        <f t="shared" si="25"/>
        <v>0.94399999999999995</v>
      </c>
      <c r="L103" s="744">
        <f t="shared" si="26"/>
        <v>0.81399999999999995</v>
      </c>
      <c r="M103" s="745">
        <f t="shared" si="27"/>
        <v>0.314</v>
      </c>
      <c r="N103" s="725"/>
    </row>
    <row r="104" spans="2:14" x14ac:dyDescent="0.2">
      <c r="B104" s="743" t="s">
        <v>87</v>
      </c>
      <c r="C104" s="744">
        <f t="shared" si="17"/>
        <v>28.140999999999998</v>
      </c>
      <c r="D104" s="744">
        <f t="shared" si="18"/>
        <v>26.419</v>
      </c>
      <c r="E104" s="744">
        <f t="shared" si="19"/>
        <v>51.743000000000002</v>
      </c>
      <c r="F104" s="744">
        <f t="shared" si="20"/>
        <v>74.734999999999999</v>
      </c>
      <c r="G104" s="744">
        <f t="shared" si="21"/>
        <v>29.821000000000002</v>
      </c>
      <c r="H104" s="744">
        <f t="shared" si="22"/>
        <v>49.581000000000003</v>
      </c>
      <c r="I104" s="744">
        <f t="shared" si="23"/>
        <v>56.442</v>
      </c>
      <c r="J104" s="744">
        <f t="shared" si="24"/>
        <v>25.317</v>
      </c>
      <c r="K104" s="744">
        <f t="shared" si="25"/>
        <v>13.124000000000001</v>
      </c>
      <c r="L104" s="744">
        <f t="shared" si="26"/>
        <v>13.279</v>
      </c>
      <c r="M104" s="745">
        <f t="shared" si="27"/>
        <v>15.714</v>
      </c>
      <c r="N104" s="725"/>
    </row>
    <row r="105" spans="2:14" x14ac:dyDescent="0.2">
      <c r="B105" s="743" t="s">
        <v>88</v>
      </c>
      <c r="C105" s="744">
        <f t="shared" si="17"/>
        <v>69.334000000000003</v>
      </c>
      <c r="D105" s="744">
        <f t="shared" si="18"/>
        <v>50.581000000000003</v>
      </c>
      <c r="E105" s="744">
        <f t="shared" si="19"/>
        <v>26.361000000000001</v>
      </c>
      <c r="F105" s="744">
        <f t="shared" si="20"/>
        <v>28.256</v>
      </c>
      <c r="G105" s="744">
        <f t="shared" si="21"/>
        <v>33.081000000000003</v>
      </c>
      <c r="H105" s="744">
        <f t="shared" si="22"/>
        <v>10.673999999999999</v>
      </c>
      <c r="I105" s="744">
        <f t="shared" si="23"/>
        <v>8.7279999999999998</v>
      </c>
      <c r="J105" s="744">
        <f t="shared" si="24"/>
        <v>9.6539999999999999</v>
      </c>
      <c r="K105" s="744">
        <f t="shared" si="25"/>
        <v>7.71</v>
      </c>
      <c r="L105" s="744">
        <f t="shared" si="26"/>
        <v>10.019</v>
      </c>
      <c r="M105" s="745">
        <f t="shared" si="27"/>
        <v>4.6020000000000003</v>
      </c>
      <c r="N105" s="725"/>
    </row>
    <row r="106" spans="2:14" x14ac:dyDescent="0.2">
      <c r="B106" s="743" t="s">
        <v>89</v>
      </c>
      <c r="C106" s="744">
        <f t="shared" si="17"/>
        <v>10.71</v>
      </c>
      <c r="D106" s="744">
        <f t="shared" si="18"/>
        <v>8.9220000000000006</v>
      </c>
      <c r="E106" s="744">
        <f t="shared" si="19"/>
        <v>9.0449999999999999</v>
      </c>
      <c r="F106" s="744">
        <f t="shared" si="20"/>
        <v>5.9509999999999996</v>
      </c>
      <c r="G106" s="744">
        <f t="shared" si="21"/>
        <v>5.9180000000000001</v>
      </c>
      <c r="H106" s="744">
        <f t="shared" si="22"/>
        <v>6.0410000000000004</v>
      </c>
      <c r="I106" s="744">
        <f t="shared" si="23"/>
        <v>7.444</v>
      </c>
      <c r="J106" s="744">
        <f t="shared" si="24"/>
        <v>14.209</v>
      </c>
      <c r="K106" s="744">
        <f t="shared" si="25"/>
        <v>9.4879999999999995</v>
      </c>
      <c r="L106" s="744">
        <f t="shared" si="26"/>
        <v>10.73</v>
      </c>
      <c r="M106" s="745">
        <f t="shared" si="27"/>
        <v>22.798999999999999</v>
      </c>
      <c r="N106" s="725"/>
    </row>
    <row r="107" spans="2:14" x14ac:dyDescent="0.2">
      <c r="B107" s="743" t="s">
        <v>90</v>
      </c>
      <c r="C107" s="744">
        <f t="shared" si="17"/>
        <v>0</v>
      </c>
      <c r="D107" s="744">
        <f t="shared" si="18"/>
        <v>0</v>
      </c>
      <c r="E107" s="744">
        <f t="shared" si="19"/>
        <v>0</v>
      </c>
      <c r="F107" s="744">
        <f t="shared" si="20"/>
        <v>0</v>
      </c>
      <c r="G107" s="744">
        <f t="shared" si="21"/>
        <v>0</v>
      </c>
      <c r="H107" s="744">
        <f t="shared" si="22"/>
        <v>1.7000000000000001E-2</v>
      </c>
      <c r="I107" s="744">
        <f t="shared" si="23"/>
        <v>1.7000000000000001E-2</v>
      </c>
      <c r="J107" s="744">
        <f t="shared" si="24"/>
        <v>1.7000000000000001E-2</v>
      </c>
      <c r="K107" s="744">
        <f t="shared" si="25"/>
        <v>1.7000000000000001E-2</v>
      </c>
      <c r="L107" s="744">
        <f t="shared" si="26"/>
        <v>1.7000000000000001E-2</v>
      </c>
      <c r="M107" s="745">
        <f t="shared" si="27"/>
        <v>1.7000000000000001E-2</v>
      </c>
      <c r="N107" s="725"/>
    </row>
    <row r="108" spans="2:14" x14ac:dyDescent="0.2">
      <c r="B108" s="743" t="s">
        <v>91</v>
      </c>
      <c r="C108" s="744">
        <f t="shared" si="17"/>
        <v>25.803000000000001</v>
      </c>
      <c r="D108" s="744">
        <f t="shared" si="18"/>
        <v>34.046999999999997</v>
      </c>
      <c r="E108" s="744">
        <f t="shared" si="19"/>
        <v>32.235999999999997</v>
      </c>
      <c r="F108" s="744">
        <f t="shared" si="20"/>
        <v>30.831</v>
      </c>
      <c r="G108" s="744">
        <f t="shared" si="21"/>
        <v>22.69</v>
      </c>
      <c r="H108" s="744">
        <f t="shared" si="22"/>
        <v>44.091999999999999</v>
      </c>
      <c r="I108" s="744">
        <f t="shared" si="23"/>
        <v>14.48</v>
      </c>
      <c r="J108" s="744">
        <f t="shared" si="24"/>
        <v>19.129000000000001</v>
      </c>
      <c r="K108" s="744">
        <f t="shared" si="25"/>
        <v>17.297000000000001</v>
      </c>
      <c r="L108" s="744">
        <f t="shared" si="26"/>
        <v>16.597000000000001</v>
      </c>
      <c r="M108" s="745">
        <f t="shared" si="27"/>
        <v>19.634</v>
      </c>
      <c r="N108" s="725"/>
    </row>
    <row r="109" spans="2:14" x14ac:dyDescent="0.2">
      <c r="B109" s="743"/>
      <c r="C109" s="744">
        <f t="shared" ref="C109:C111" si="28">C92</f>
        <v>0</v>
      </c>
      <c r="D109" s="744">
        <f t="shared" ref="D109:D111" si="29">E92</f>
        <v>0</v>
      </c>
      <c r="E109" s="744">
        <f t="shared" ref="E109:E111" si="30">G92</f>
        <v>0</v>
      </c>
      <c r="F109" s="744">
        <f t="shared" ref="F109:F111" si="31">I92</f>
        <v>0</v>
      </c>
      <c r="G109" s="744">
        <f t="shared" ref="G109:G111" si="32">K92</f>
        <v>0</v>
      </c>
      <c r="H109" s="744">
        <f t="shared" ref="H109:H111" si="33">M92</f>
        <v>0</v>
      </c>
      <c r="I109" s="744">
        <f t="shared" ref="I109:I111" si="34">O92</f>
        <v>0</v>
      </c>
      <c r="J109" s="744">
        <f t="shared" ref="J109:J111" si="35">Q92</f>
        <v>0</v>
      </c>
      <c r="K109" s="744">
        <f t="shared" ref="K109:K111" si="36">S92</f>
        <v>0</v>
      </c>
      <c r="L109" s="744">
        <f t="shared" ref="L109:L111" si="37">U92</f>
        <v>0</v>
      </c>
      <c r="M109" s="745">
        <f t="shared" ref="M109:M111" si="38">W92</f>
        <v>0</v>
      </c>
      <c r="N109" s="725"/>
    </row>
    <row r="110" spans="2:14" x14ac:dyDescent="0.2">
      <c r="B110" s="743"/>
      <c r="C110" s="744">
        <f t="shared" si="28"/>
        <v>0</v>
      </c>
      <c r="D110" s="744">
        <f t="shared" si="29"/>
        <v>0</v>
      </c>
      <c r="E110" s="744">
        <f t="shared" si="30"/>
        <v>0</v>
      </c>
      <c r="F110" s="744">
        <f t="shared" si="31"/>
        <v>0</v>
      </c>
      <c r="G110" s="744">
        <f t="shared" si="32"/>
        <v>0</v>
      </c>
      <c r="H110" s="744">
        <f t="shared" si="33"/>
        <v>0</v>
      </c>
      <c r="I110" s="744">
        <f t="shared" si="34"/>
        <v>0</v>
      </c>
      <c r="J110" s="744">
        <f t="shared" si="35"/>
        <v>0</v>
      </c>
      <c r="K110" s="744">
        <f t="shared" si="36"/>
        <v>0</v>
      </c>
      <c r="L110" s="744">
        <f t="shared" si="37"/>
        <v>0</v>
      </c>
      <c r="M110" s="745">
        <f t="shared" si="38"/>
        <v>0</v>
      </c>
      <c r="N110" s="725"/>
    </row>
    <row r="111" spans="2:14" ht="13.5" thickBot="1" x14ac:dyDescent="0.25">
      <c r="B111" s="746"/>
      <c r="C111" s="747">
        <f t="shared" si="28"/>
        <v>0</v>
      </c>
      <c r="D111" s="747">
        <f t="shared" si="29"/>
        <v>0</v>
      </c>
      <c r="E111" s="747">
        <f t="shared" si="30"/>
        <v>0</v>
      </c>
      <c r="F111" s="747">
        <f t="shared" si="31"/>
        <v>0</v>
      </c>
      <c r="G111" s="747">
        <f t="shared" si="32"/>
        <v>0</v>
      </c>
      <c r="H111" s="747">
        <f t="shared" si="33"/>
        <v>0</v>
      </c>
      <c r="I111" s="747">
        <f t="shared" si="34"/>
        <v>0</v>
      </c>
      <c r="J111" s="747">
        <f t="shared" si="35"/>
        <v>0</v>
      </c>
      <c r="K111" s="747">
        <f t="shared" si="36"/>
        <v>0</v>
      </c>
      <c r="L111" s="747">
        <f t="shared" si="37"/>
        <v>0</v>
      </c>
      <c r="M111" s="748">
        <f t="shared" si="38"/>
        <v>0</v>
      </c>
      <c r="N111" s="725"/>
    </row>
    <row r="114" spans="2:14" x14ac:dyDescent="0.2">
      <c r="B114" s="784" t="s">
        <v>745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5"/>
      <c r="C115" s="717" t="s">
        <v>487</v>
      </c>
      <c r="D115" s="717" t="s">
        <v>487</v>
      </c>
      <c r="E115" s="717" t="s">
        <v>487</v>
      </c>
      <c r="F115" s="717" t="s">
        <v>487</v>
      </c>
      <c r="G115" s="717" t="s">
        <v>487</v>
      </c>
      <c r="H115" s="717" t="s">
        <v>487</v>
      </c>
      <c r="I115" s="717" t="s">
        <v>487</v>
      </c>
      <c r="J115" s="717" t="s">
        <v>487</v>
      </c>
      <c r="K115" s="717" t="s">
        <v>487</v>
      </c>
      <c r="L115" s="717" t="s">
        <v>487</v>
      </c>
      <c r="M115" s="719" t="s">
        <v>487</v>
      </c>
      <c r="N115" s="738"/>
    </row>
    <row r="116" spans="2:14" ht="41.25" thickBot="1" x14ac:dyDescent="0.25">
      <c r="B116" s="786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x14ac:dyDescent="0.2">
      <c r="B117" s="753" t="s">
        <v>92</v>
      </c>
      <c r="C117" s="754">
        <f t="shared" ref="C117:C128" si="39">SUM(C66,C83)</f>
        <v>274.88799999999998</v>
      </c>
      <c r="D117" s="754">
        <f t="shared" ref="D117:D128" si="40">SUM(D66,E83)</f>
        <v>206.20700000000002</v>
      </c>
      <c r="E117" s="754">
        <f t="shared" ref="E117:E128" si="41">SUM(E66,G83)</f>
        <v>229.96600000000001</v>
      </c>
      <c r="F117" s="754">
        <f t="shared" ref="F117:F128" si="42">SUM(F66,I83)</f>
        <v>323.50899999999996</v>
      </c>
      <c r="G117" s="754">
        <f t="shared" ref="G117:G128" si="43">SUM(G66,K83)</f>
        <v>233.29399999999998</v>
      </c>
      <c r="H117" s="754">
        <f t="shared" ref="H117:H128" si="44">SUM(H66,M83)</f>
        <v>215.06100000000001</v>
      </c>
      <c r="I117" s="754">
        <f t="shared" ref="I117:I128" si="45">SUM(I66,O83)</f>
        <v>155.95400000000001</v>
      </c>
      <c r="J117" s="754">
        <f t="shared" ref="J117:J128" si="46">SUM(J66,Q83)</f>
        <v>128.89100000000002</v>
      </c>
      <c r="K117" s="754">
        <f t="shared" ref="K117:K128" si="47">SUM(K66,S83)</f>
        <v>113.45699999999999</v>
      </c>
      <c r="L117" s="754">
        <f t="shared" ref="L117:L128" si="48">SUM(L66,U83)</f>
        <v>132.76</v>
      </c>
      <c r="M117" s="755">
        <f t="shared" ref="M117:M128" si="49">SUM(M66,W83)</f>
        <v>115.50399999999999</v>
      </c>
      <c r="N117" s="722"/>
    </row>
    <row r="118" spans="2:14" x14ac:dyDescent="0.2">
      <c r="B118" s="743" t="s">
        <v>84</v>
      </c>
      <c r="C118" s="744">
        <f t="shared" si="39"/>
        <v>0.67400000000000004</v>
      </c>
      <c r="D118" s="744">
        <f t="shared" si="40"/>
        <v>3.6150000000000002</v>
      </c>
      <c r="E118" s="744">
        <f t="shared" si="41"/>
        <v>0.97399999999999998</v>
      </c>
      <c r="F118" s="744">
        <f t="shared" si="42"/>
        <v>0.95799999999999996</v>
      </c>
      <c r="G118" s="744">
        <f t="shared" si="43"/>
        <v>3.3520000000000003</v>
      </c>
      <c r="H118" s="744">
        <f t="shared" si="44"/>
        <v>4.3620000000000001</v>
      </c>
      <c r="I118" s="744">
        <f t="shared" si="45"/>
        <v>8.7719999999999985</v>
      </c>
      <c r="J118" s="744">
        <f t="shared" si="46"/>
        <v>5.2100000000000009</v>
      </c>
      <c r="K118" s="744">
        <f t="shared" si="47"/>
        <v>7.4029999999999996</v>
      </c>
      <c r="L118" s="744">
        <f t="shared" si="48"/>
        <v>8.593</v>
      </c>
      <c r="M118" s="745">
        <f t="shared" si="49"/>
        <v>8.9589999999999996</v>
      </c>
      <c r="N118" s="725"/>
    </row>
    <row r="119" spans="2:14" x14ac:dyDescent="0.2">
      <c r="B119" s="743" t="s">
        <v>85</v>
      </c>
      <c r="C119" s="744">
        <f t="shared" si="39"/>
        <v>127.846</v>
      </c>
      <c r="D119" s="744">
        <f t="shared" si="40"/>
        <v>66.215000000000003</v>
      </c>
      <c r="E119" s="744">
        <f t="shared" si="41"/>
        <v>71.451999999999998</v>
      </c>
      <c r="F119" s="744">
        <f t="shared" si="42"/>
        <v>166.339</v>
      </c>
      <c r="G119" s="744">
        <f t="shared" si="43"/>
        <v>131.61199999999999</v>
      </c>
      <c r="H119" s="744">
        <f t="shared" si="44"/>
        <v>84.602000000000004</v>
      </c>
      <c r="I119" s="744">
        <f t="shared" si="45"/>
        <v>52.197000000000003</v>
      </c>
      <c r="J119" s="744">
        <f t="shared" si="46"/>
        <v>49.364000000000004</v>
      </c>
      <c r="K119" s="744">
        <f t="shared" si="47"/>
        <v>50.646999999999998</v>
      </c>
      <c r="L119" s="744">
        <f t="shared" si="48"/>
        <v>37.747</v>
      </c>
      <c r="M119" s="745">
        <f t="shared" si="49"/>
        <v>35.532000000000004</v>
      </c>
      <c r="N119" s="725"/>
    </row>
    <row r="120" spans="2:14" x14ac:dyDescent="0.2">
      <c r="B120" s="743" t="s">
        <v>86</v>
      </c>
      <c r="C120" s="744">
        <f t="shared" si="39"/>
        <v>8.5640000000000001</v>
      </c>
      <c r="D120" s="744">
        <f t="shared" si="40"/>
        <v>13.271000000000001</v>
      </c>
      <c r="E120" s="744">
        <f t="shared" si="41"/>
        <v>35.505000000000003</v>
      </c>
      <c r="F120" s="744">
        <f t="shared" si="42"/>
        <v>14.903</v>
      </c>
      <c r="G120" s="744">
        <f t="shared" si="43"/>
        <v>5.1779999999999999</v>
      </c>
      <c r="H120" s="744">
        <f t="shared" si="44"/>
        <v>5.3109999999999999</v>
      </c>
      <c r="I120" s="744">
        <f t="shared" si="45"/>
        <v>4.7229999999999999</v>
      </c>
      <c r="J120" s="744">
        <f t="shared" si="46"/>
        <v>3.423</v>
      </c>
      <c r="K120" s="744">
        <f t="shared" si="47"/>
        <v>3.9260000000000002</v>
      </c>
      <c r="L120" s="744">
        <f t="shared" si="48"/>
        <v>3.3730000000000002</v>
      </c>
      <c r="M120" s="745">
        <f t="shared" si="49"/>
        <v>2.6539999999999999</v>
      </c>
      <c r="N120" s="725"/>
    </row>
    <row r="121" spans="2:14" x14ac:dyDescent="0.2">
      <c r="B121" s="743" t="s">
        <v>87</v>
      </c>
      <c r="C121" s="744">
        <f t="shared" si="39"/>
        <v>29.066999999999997</v>
      </c>
      <c r="D121" s="744">
        <f t="shared" si="40"/>
        <v>27.173000000000002</v>
      </c>
      <c r="E121" s="744">
        <f t="shared" si="41"/>
        <v>52.22</v>
      </c>
      <c r="F121" s="744">
        <f t="shared" si="42"/>
        <v>74.87</v>
      </c>
      <c r="G121" s="744">
        <f t="shared" si="43"/>
        <v>30.136000000000003</v>
      </c>
      <c r="H121" s="744">
        <f t="shared" si="44"/>
        <v>52.054000000000002</v>
      </c>
      <c r="I121" s="744">
        <f t="shared" si="45"/>
        <v>56.892000000000003</v>
      </c>
      <c r="J121" s="744">
        <f t="shared" si="46"/>
        <v>25.808</v>
      </c>
      <c r="K121" s="744">
        <f t="shared" si="47"/>
        <v>13.818000000000001</v>
      </c>
      <c r="L121" s="744">
        <f t="shared" si="48"/>
        <v>29.544</v>
      </c>
      <c r="M121" s="745">
        <f t="shared" si="49"/>
        <v>16.698</v>
      </c>
      <c r="N121" s="725"/>
    </row>
    <row r="122" spans="2:14" x14ac:dyDescent="0.2">
      <c r="B122" s="743" t="s">
        <v>88</v>
      </c>
      <c r="C122" s="744">
        <f t="shared" si="39"/>
        <v>69.376000000000005</v>
      </c>
      <c r="D122" s="744">
        <f t="shared" si="40"/>
        <v>50.637</v>
      </c>
      <c r="E122" s="744">
        <f t="shared" si="41"/>
        <v>26.61</v>
      </c>
      <c r="F122" s="744">
        <f t="shared" si="42"/>
        <v>28.445</v>
      </c>
      <c r="G122" s="744">
        <f t="shared" si="43"/>
        <v>33.326000000000001</v>
      </c>
      <c r="H122" s="744">
        <f t="shared" si="44"/>
        <v>13.087999999999999</v>
      </c>
      <c r="I122" s="744">
        <f t="shared" si="45"/>
        <v>9.1959999999999997</v>
      </c>
      <c r="J122" s="744">
        <f t="shared" si="46"/>
        <v>10.134</v>
      </c>
      <c r="K122" s="744">
        <f t="shared" si="47"/>
        <v>8.5079999999999991</v>
      </c>
      <c r="L122" s="744">
        <f t="shared" si="48"/>
        <v>11.569000000000001</v>
      </c>
      <c r="M122" s="745">
        <f t="shared" si="49"/>
        <v>4.8810000000000002</v>
      </c>
      <c r="N122" s="725"/>
    </row>
    <row r="123" spans="2:14" x14ac:dyDescent="0.2">
      <c r="B123" s="743" t="s">
        <v>89</v>
      </c>
      <c r="C123" s="744">
        <f t="shared" si="39"/>
        <v>10.741000000000001</v>
      </c>
      <c r="D123" s="744">
        <f t="shared" si="40"/>
        <v>8.9410000000000007</v>
      </c>
      <c r="E123" s="744">
        <f t="shared" si="41"/>
        <v>9.9390000000000001</v>
      </c>
      <c r="F123" s="744">
        <f t="shared" si="42"/>
        <v>6.4619999999999997</v>
      </c>
      <c r="G123" s="744">
        <f t="shared" si="43"/>
        <v>6.1470000000000002</v>
      </c>
      <c r="H123" s="744">
        <f t="shared" si="44"/>
        <v>7.2580000000000009</v>
      </c>
      <c r="I123" s="744">
        <f t="shared" si="45"/>
        <v>7.7480000000000002</v>
      </c>
      <c r="J123" s="744">
        <f t="shared" si="46"/>
        <v>14.648999999999999</v>
      </c>
      <c r="K123" s="744">
        <f t="shared" si="47"/>
        <v>10.036999999999999</v>
      </c>
      <c r="L123" s="744">
        <f t="shared" si="48"/>
        <v>18.182000000000002</v>
      </c>
      <c r="M123" s="745">
        <f t="shared" si="49"/>
        <v>25.501999999999999</v>
      </c>
      <c r="N123" s="725"/>
    </row>
    <row r="124" spans="2:14" x14ac:dyDescent="0.2">
      <c r="B124" s="743" t="s">
        <v>90</v>
      </c>
      <c r="C124" s="744">
        <f t="shared" si="39"/>
        <v>0</v>
      </c>
      <c r="D124" s="744">
        <f t="shared" si="40"/>
        <v>0</v>
      </c>
      <c r="E124" s="744">
        <f t="shared" si="41"/>
        <v>2E-3</v>
      </c>
      <c r="F124" s="744">
        <f t="shared" si="42"/>
        <v>1E-3</v>
      </c>
      <c r="G124" s="744">
        <f t="shared" si="43"/>
        <v>0</v>
      </c>
      <c r="H124" s="744">
        <f t="shared" si="44"/>
        <v>0.02</v>
      </c>
      <c r="I124" s="744">
        <f t="shared" si="45"/>
        <v>2.1000000000000001E-2</v>
      </c>
      <c r="J124" s="744">
        <f t="shared" si="46"/>
        <v>2.1000000000000001E-2</v>
      </c>
      <c r="K124" s="744">
        <f t="shared" si="47"/>
        <v>2.1000000000000001E-2</v>
      </c>
      <c r="L124" s="744">
        <f t="shared" si="48"/>
        <v>2.2000000000000002E-2</v>
      </c>
      <c r="M124" s="745">
        <f t="shared" si="49"/>
        <v>2.2000000000000002E-2</v>
      </c>
      <c r="N124" s="725"/>
    </row>
    <row r="125" spans="2:14" x14ac:dyDescent="0.2">
      <c r="B125" s="743" t="s">
        <v>91</v>
      </c>
      <c r="C125" s="744">
        <f t="shared" si="39"/>
        <v>28.419</v>
      </c>
      <c r="D125" s="744">
        <f t="shared" si="40"/>
        <v>36.223999999999997</v>
      </c>
      <c r="E125" s="744">
        <f t="shared" si="41"/>
        <v>33.131</v>
      </c>
      <c r="F125" s="744">
        <f t="shared" si="42"/>
        <v>31.349</v>
      </c>
      <c r="G125" s="744">
        <f t="shared" si="43"/>
        <v>23.445</v>
      </c>
      <c r="H125" s="744">
        <f t="shared" si="44"/>
        <v>48.277000000000001</v>
      </c>
      <c r="I125" s="744">
        <f t="shared" si="45"/>
        <v>16.32</v>
      </c>
      <c r="J125" s="744">
        <f t="shared" si="46"/>
        <v>20.184000000000001</v>
      </c>
      <c r="K125" s="744">
        <f t="shared" si="47"/>
        <v>19.059000000000001</v>
      </c>
      <c r="L125" s="744">
        <f t="shared" si="48"/>
        <v>23.686</v>
      </c>
      <c r="M125" s="745">
        <f t="shared" si="49"/>
        <v>21.224</v>
      </c>
      <c r="N125" s="725"/>
    </row>
    <row r="126" spans="2:14" x14ac:dyDescent="0.2">
      <c r="B126" s="743"/>
      <c r="C126" s="744">
        <f t="shared" si="39"/>
        <v>0</v>
      </c>
      <c r="D126" s="744">
        <f t="shared" si="40"/>
        <v>0</v>
      </c>
      <c r="E126" s="744">
        <f t="shared" si="41"/>
        <v>0</v>
      </c>
      <c r="F126" s="744">
        <f t="shared" si="42"/>
        <v>0</v>
      </c>
      <c r="G126" s="744">
        <f t="shared" si="43"/>
        <v>0</v>
      </c>
      <c r="H126" s="744">
        <f t="shared" si="44"/>
        <v>0</v>
      </c>
      <c r="I126" s="744">
        <f t="shared" si="45"/>
        <v>0</v>
      </c>
      <c r="J126" s="744">
        <f t="shared" si="46"/>
        <v>0</v>
      </c>
      <c r="K126" s="744">
        <f t="shared" si="47"/>
        <v>0</v>
      </c>
      <c r="L126" s="744">
        <f t="shared" si="48"/>
        <v>0</v>
      </c>
      <c r="M126" s="745">
        <f t="shared" si="49"/>
        <v>0</v>
      </c>
      <c r="N126" s="725"/>
    </row>
    <row r="127" spans="2:14" x14ac:dyDescent="0.2">
      <c r="B127" s="743"/>
      <c r="C127" s="744">
        <f t="shared" si="39"/>
        <v>0</v>
      </c>
      <c r="D127" s="744">
        <f t="shared" si="40"/>
        <v>0</v>
      </c>
      <c r="E127" s="744">
        <f t="shared" si="41"/>
        <v>0</v>
      </c>
      <c r="F127" s="744">
        <f t="shared" si="42"/>
        <v>0</v>
      </c>
      <c r="G127" s="744">
        <f t="shared" si="43"/>
        <v>0</v>
      </c>
      <c r="H127" s="744">
        <f t="shared" si="44"/>
        <v>0</v>
      </c>
      <c r="I127" s="744">
        <f t="shared" si="45"/>
        <v>0</v>
      </c>
      <c r="J127" s="744">
        <f t="shared" si="46"/>
        <v>0</v>
      </c>
      <c r="K127" s="744">
        <f t="shared" si="47"/>
        <v>0</v>
      </c>
      <c r="L127" s="744">
        <f t="shared" si="48"/>
        <v>0</v>
      </c>
      <c r="M127" s="745">
        <f t="shared" si="49"/>
        <v>0</v>
      </c>
      <c r="N127" s="725"/>
    </row>
    <row r="128" spans="2:14" ht="13.5" thickBot="1" x14ac:dyDescent="0.25">
      <c r="B128" s="746"/>
      <c r="C128" s="747">
        <f t="shared" si="39"/>
        <v>0</v>
      </c>
      <c r="D128" s="747">
        <f t="shared" si="40"/>
        <v>0</v>
      </c>
      <c r="E128" s="747">
        <f t="shared" si="41"/>
        <v>0</v>
      </c>
      <c r="F128" s="747">
        <f t="shared" si="42"/>
        <v>0</v>
      </c>
      <c r="G128" s="747">
        <f t="shared" si="43"/>
        <v>0</v>
      </c>
      <c r="H128" s="747">
        <f t="shared" si="44"/>
        <v>0</v>
      </c>
      <c r="I128" s="747">
        <f t="shared" si="45"/>
        <v>0</v>
      </c>
      <c r="J128" s="747">
        <f t="shared" si="46"/>
        <v>0</v>
      </c>
      <c r="K128" s="747">
        <f t="shared" si="47"/>
        <v>0</v>
      </c>
      <c r="L128" s="747">
        <f t="shared" si="48"/>
        <v>0</v>
      </c>
      <c r="M128" s="748">
        <f t="shared" si="49"/>
        <v>0</v>
      </c>
      <c r="N128" s="725"/>
    </row>
    <row r="130" spans="1:13" x14ac:dyDescent="0.2">
      <c r="A130" s="271"/>
    </row>
    <row r="131" spans="1:13" x14ac:dyDescent="0.2">
      <c r="B131" s="784" t="s">
        <v>745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5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6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1.0549999999999999</v>
      </c>
      <c r="D134" s="725">
        <v>0.80600000000000005</v>
      </c>
      <c r="E134" s="725">
        <v>0.77300000000000002</v>
      </c>
      <c r="F134" s="725">
        <v>0.61399999999999999</v>
      </c>
      <c r="G134" s="725">
        <v>1.1399999999999999</v>
      </c>
      <c r="H134" s="725">
        <v>2.032</v>
      </c>
      <c r="I134" s="725">
        <v>1.754</v>
      </c>
      <c r="J134" s="725">
        <v>1.7170000000000001</v>
      </c>
      <c r="K134" s="725">
        <v>1.742</v>
      </c>
      <c r="L134" s="725">
        <v>2.0550000000000002</v>
      </c>
      <c r="M134" s="726">
        <v>1.274</v>
      </c>
    </row>
    <row r="135" spans="1:13" x14ac:dyDescent="0.2">
      <c r="B135" s="724" t="s">
        <v>215</v>
      </c>
      <c r="C135" s="725">
        <v>0.215</v>
      </c>
      <c r="D135" s="725">
        <v>0.34200000000000003</v>
      </c>
      <c r="E135" s="725">
        <v>0.32300000000000001</v>
      </c>
      <c r="F135" s="725">
        <v>0.27800000000000002</v>
      </c>
      <c r="G135" s="725">
        <v>0.4</v>
      </c>
      <c r="H135" s="725">
        <v>0.60399999999999998</v>
      </c>
      <c r="I135" s="725">
        <v>0.51500000000000001</v>
      </c>
      <c r="J135" s="725">
        <v>0.52200000000000002</v>
      </c>
      <c r="K135" s="725">
        <v>0.53100000000000003</v>
      </c>
      <c r="L135" s="725">
        <v>0.83</v>
      </c>
      <c r="M135" s="726">
        <v>0.45700000000000002</v>
      </c>
    </row>
    <row r="136" spans="1:13" x14ac:dyDescent="0.2">
      <c r="B136" s="724" t="s">
        <v>216</v>
      </c>
      <c r="C136" s="725">
        <v>0.26400000000000001</v>
      </c>
      <c r="D136" s="725">
        <v>0.39700000000000002</v>
      </c>
      <c r="E136" s="725">
        <v>0.372</v>
      </c>
      <c r="F136" s="725">
        <v>0.33900000000000002</v>
      </c>
      <c r="G136" s="725">
        <v>0.47099999999999997</v>
      </c>
      <c r="H136" s="725">
        <v>0.64600000000000002</v>
      </c>
      <c r="I136" s="725">
        <v>0.46700000000000003</v>
      </c>
      <c r="J136" s="725">
        <v>0.495</v>
      </c>
      <c r="K136" s="725">
        <v>0.56200000000000006</v>
      </c>
      <c r="L136" s="725">
        <v>1.0429999999999999</v>
      </c>
      <c r="M136" s="726">
        <v>0.47599999999999998</v>
      </c>
    </row>
    <row r="137" spans="1:13" x14ac:dyDescent="0.2">
      <c r="B137" s="724" t="s">
        <v>217</v>
      </c>
      <c r="C137" s="725">
        <v>1.1160000000000001</v>
      </c>
      <c r="D137" s="725">
        <v>1.46</v>
      </c>
      <c r="E137" s="725">
        <v>1.4550000000000001</v>
      </c>
      <c r="F137" s="725">
        <v>1.357</v>
      </c>
      <c r="G137" s="725">
        <v>1.6579999999999999</v>
      </c>
      <c r="H137" s="725">
        <v>2.6749999999999998</v>
      </c>
      <c r="I137" s="725">
        <v>1.53</v>
      </c>
      <c r="J137" s="725">
        <v>1.339</v>
      </c>
      <c r="K137" s="725">
        <v>1.7889999999999999</v>
      </c>
      <c r="L137" s="725">
        <v>4.8150000000000004</v>
      </c>
      <c r="M137" s="726">
        <v>1.7130000000000001</v>
      </c>
    </row>
    <row r="138" spans="1:13" x14ac:dyDescent="0.2">
      <c r="B138" s="724" t="s">
        <v>218</v>
      </c>
      <c r="C138" s="725">
        <v>2.0760000000000001</v>
      </c>
      <c r="D138" s="725">
        <v>2.3940000000000001</v>
      </c>
      <c r="E138" s="725">
        <v>2.3050000000000002</v>
      </c>
      <c r="F138" s="725">
        <v>1.7789999999999999</v>
      </c>
      <c r="G138" s="725">
        <v>1.8240000000000001</v>
      </c>
      <c r="H138" s="725">
        <v>5.6360000000000001</v>
      </c>
      <c r="I138" s="725">
        <v>2.4220000000000002</v>
      </c>
      <c r="J138" s="725">
        <v>1.246</v>
      </c>
      <c r="K138" s="725">
        <v>2.2480000000000002</v>
      </c>
      <c r="L138" s="725">
        <v>12.018000000000001</v>
      </c>
      <c r="M138" s="726">
        <v>2.544</v>
      </c>
    </row>
    <row r="139" spans="1:13" x14ac:dyDescent="0.2">
      <c r="B139" s="724" t="s">
        <v>219</v>
      </c>
      <c r="C139" s="725">
        <v>0.96299999999999997</v>
      </c>
      <c r="D139" s="725">
        <v>1.246</v>
      </c>
      <c r="E139" s="725">
        <v>1.23</v>
      </c>
      <c r="F139" s="725">
        <v>0.56899999999999995</v>
      </c>
      <c r="G139" s="725">
        <v>0.622</v>
      </c>
      <c r="H139" s="725">
        <v>3.5310000000000001</v>
      </c>
      <c r="I139" s="725">
        <v>1.2669999999999999</v>
      </c>
      <c r="J139" s="725">
        <v>0.49299999999999999</v>
      </c>
      <c r="K139" s="725">
        <v>1.002</v>
      </c>
      <c r="L139" s="725">
        <v>8.5670000000000002</v>
      </c>
      <c r="M139" s="726">
        <v>1.375</v>
      </c>
    </row>
    <row r="140" spans="1:13" x14ac:dyDescent="0.2">
      <c r="B140" s="724" t="s">
        <v>220</v>
      </c>
      <c r="C140" s="725">
        <v>0.43099999999999999</v>
      </c>
      <c r="D140" s="725">
        <v>0.63400000000000001</v>
      </c>
      <c r="E140" s="725">
        <v>0.628</v>
      </c>
      <c r="F140" s="725">
        <v>0.19</v>
      </c>
      <c r="G140" s="725">
        <v>0.23100000000000001</v>
      </c>
      <c r="H140" s="725">
        <v>1.9910000000000001</v>
      </c>
      <c r="I140" s="725">
        <v>0.63500000000000001</v>
      </c>
      <c r="J140" s="725">
        <v>0.24299999999999999</v>
      </c>
      <c r="K140" s="725">
        <v>0.44700000000000001</v>
      </c>
      <c r="L140" s="725">
        <v>5.1630000000000003</v>
      </c>
      <c r="M140" s="726">
        <v>0.73</v>
      </c>
    </row>
    <row r="141" spans="1:13" x14ac:dyDescent="0.2">
      <c r="B141" s="724" t="s">
        <v>221</v>
      </c>
      <c r="C141" s="725">
        <v>0.14000000000000001</v>
      </c>
      <c r="D141" s="725">
        <v>0.217</v>
      </c>
      <c r="E141" s="725">
        <v>0.24299999999999999</v>
      </c>
      <c r="F141" s="725">
        <v>9.6000000000000002E-2</v>
      </c>
      <c r="G141" s="725">
        <v>0.16500000000000001</v>
      </c>
      <c r="H141" s="725">
        <v>1.7070000000000001</v>
      </c>
      <c r="I141" s="725">
        <v>0.47599999999999998</v>
      </c>
      <c r="J141" s="725">
        <v>0.317</v>
      </c>
      <c r="K141" s="725">
        <v>0.47199999999999998</v>
      </c>
      <c r="L141" s="725">
        <v>5.5430000000000001</v>
      </c>
      <c r="M141" s="726">
        <v>1.0289999999999999</v>
      </c>
    </row>
    <row r="142" spans="1:13" ht="13.5" thickBot="1" x14ac:dyDescent="0.25">
      <c r="B142" s="762" t="s">
        <v>80</v>
      </c>
      <c r="C142" s="763">
        <v>6.26</v>
      </c>
      <c r="D142" s="763">
        <v>7.4960000000000004</v>
      </c>
      <c r="E142" s="763">
        <v>7.3289999999999997</v>
      </c>
      <c r="F142" s="763">
        <v>5.2220000000000004</v>
      </c>
      <c r="G142" s="763">
        <v>6.5110000000000001</v>
      </c>
      <c r="H142" s="763">
        <v>18.823</v>
      </c>
      <c r="I142" s="763">
        <v>9.0670000000000002</v>
      </c>
      <c r="J142" s="763">
        <v>6.3719999999999999</v>
      </c>
      <c r="K142" s="763">
        <v>8.7929999999999993</v>
      </c>
      <c r="L142" s="763">
        <v>40.031999999999996</v>
      </c>
      <c r="M142" s="766">
        <v>9.5969999999999995</v>
      </c>
    </row>
    <row r="145" spans="2:24" x14ac:dyDescent="0.2">
      <c r="B145" s="784" t="s">
        <v>745</v>
      </c>
      <c r="C145" s="787" t="s">
        <v>331</v>
      </c>
      <c r="D145" s="788"/>
      <c r="E145" s="787" t="s">
        <v>222</v>
      </c>
      <c r="F145" s="788"/>
      <c r="G145" s="787" t="s">
        <v>225</v>
      </c>
      <c r="H145" s="788"/>
      <c r="I145" s="787" t="s">
        <v>226</v>
      </c>
      <c r="J145" s="788"/>
      <c r="K145" s="787" t="s">
        <v>227</v>
      </c>
      <c r="L145" s="788"/>
      <c r="M145" s="787" t="s">
        <v>228</v>
      </c>
      <c r="N145" s="788"/>
      <c r="O145" s="787" t="s">
        <v>332</v>
      </c>
      <c r="P145" s="788"/>
      <c r="Q145" s="787" t="s">
        <v>333</v>
      </c>
      <c r="R145" s="788"/>
      <c r="S145" s="787" t="s">
        <v>231</v>
      </c>
      <c r="T145" s="788"/>
      <c r="U145" s="787" t="s">
        <v>232</v>
      </c>
      <c r="V145" s="788"/>
      <c r="W145" s="787" t="s">
        <v>233</v>
      </c>
      <c r="X145" s="789"/>
    </row>
    <row r="146" spans="2:24" x14ac:dyDescent="0.2">
      <c r="B146" s="785"/>
      <c r="C146" s="790" t="s">
        <v>79</v>
      </c>
      <c r="D146" s="791"/>
      <c r="E146" s="790" t="s">
        <v>79</v>
      </c>
      <c r="F146" s="791"/>
      <c r="G146" s="790" t="s">
        <v>79</v>
      </c>
      <c r="H146" s="791"/>
      <c r="I146" s="790" t="s">
        <v>79</v>
      </c>
      <c r="J146" s="791"/>
      <c r="K146" s="790" t="s">
        <v>79</v>
      </c>
      <c r="L146" s="791"/>
      <c r="M146" s="790" t="s">
        <v>79</v>
      </c>
      <c r="N146" s="791"/>
      <c r="O146" s="790"/>
      <c r="P146" s="791"/>
      <c r="Q146" s="790"/>
      <c r="R146" s="791"/>
      <c r="S146" s="790"/>
      <c r="T146" s="791"/>
      <c r="U146" s="790"/>
      <c r="V146" s="791"/>
      <c r="W146" s="790"/>
      <c r="X146" s="792"/>
    </row>
    <row r="147" spans="2:24" ht="41.25" thickBot="1" x14ac:dyDescent="0.25">
      <c r="B147" s="786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5">
        <v>21.120999999999999</v>
      </c>
      <c r="D148" s="733">
        <v>11.79</v>
      </c>
      <c r="E148" s="725">
        <v>15.249000000000001</v>
      </c>
      <c r="F148" s="733">
        <v>13.64</v>
      </c>
      <c r="G148" s="725">
        <v>13.199</v>
      </c>
      <c r="H148" s="733">
        <v>16.399999999999999</v>
      </c>
      <c r="I148" s="725">
        <v>11.666</v>
      </c>
      <c r="J148" s="733">
        <v>12.75</v>
      </c>
      <c r="K148" s="725">
        <v>12.874000000000001</v>
      </c>
      <c r="L148" s="733">
        <v>17.07</v>
      </c>
      <c r="M148" s="725">
        <v>17.481999999999999</v>
      </c>
      <c r="N148" s="733">
        <v>16.96</v>
      </c>
      <c r="O148" s="725">
        <v>19.870999999999999</v>
      </c>
      <c r="P148" s="733">
        <v>13.73</v>
      </c>
      <c r="Q148" s="725">
        <v>25.984000000000002</v>
      </c>
      <c r="R148" s="733">
        <v>12.04</v>
      </c>
      <c r="S148" s="725">
        <v>34.091000000000001</v>
      </c>
      <c r="T148" s="733">
        <v>9.8800000000000008</v>
      </c>
      <c r="U148" s="725">
        <v>38.527999999999999</v>
      </c>
      <c r="V148" s="733">
        <v>9.2100000000000009</v>
      </c>
      <c r="W148" s="725">
        <v>38.58</v>
      </c>
      <c r="X148" s="734">
        <v>9.0399999999999991</v>
      </c>
    </row>
    <row r="149" spans="2:24" x14ac:dyDescent="0.2">
      <c r="B149" s="724" t="s">
        <v>215</v>
      </c>
      <c r="C149" s="725">
        <v>9.3550000000000004</v>
      </c>
      <c r="D149" s="733">
        <v>11.72</v>
      </c>
      <c r="E149" s="725">
        <v>6.7779999999999996</v>
      </c>
      <c r="F149" s="733">
        <v>12.98</v>
      </c>
      <c r="G149" s="725">
        <v>5.9219999999999997</v>
      </c>
      <c r="H149" s="733">
        <v>18.36</v>
      </c>
      <c r="I149" s="725">
        <v>5.6239999999999997</v>
      </c>
      <c r="J149" s="733">
        <v>12.81</v>
      </c>
      <c r="K149" s="725">
        <v>4.4530000000000003</v>
      </c>
      <c r="L149" s="733">
        <v>17.11</v>
      </c>
      <c r="M149" s="725">
        <v>4.7549999999999999</v>
      </c>
      <c r="N149" s="733">
        <v>21.84</v>
      </c>
      <c r="O149" s="725">
        <v>4.7839999999999998</v>
      </c>
      <c r="P149" s="733">
        <v>15.34</v>
      </c>
      <c r="Q149" s="725">
        <v>5.3440000000000003</v>
      </c>
      <c r="R149" s="733">
        <v>16.07</v>
      </c>
      <c r="S149" s="725">
        <v>5.984</v>
      </c>
      <c r="T149" s="733">
        <v>10.130000000000001</v>
      </c>
      <c r="U149" s="725">
        <v>7.03</v>
      </c>
      <c r="V149" s="733">
        <v>8.82</v>
      </c>
      <c r="W149" s="725">
        <v>8.4779999999999998</v>
      </c>
      <c r="X149" s="734">
        <v>8.2200000000000006</v>
      </c>
    </row>
    <row r="150" spans="2:24" x14ac:dyDescent="0.2">
      <c r="B150" s="724" t="s">
        <v>216</v>
      </c>
      <c r="C150" s="725">
        <v>11.557</v>
      </c>
      <c r="D150" s="733">
        <v>12.52</v>
      </c>
      <c r="E150" s="725">
        <v>8.5269999999999992</v>
      </c>
      <c r="F150" s="733">
        <v>11.95</v>
      </c>
      <c r="G150" s="725">
        <v>8.0120000000000005</v>
      </c>
      <c r="H150" s="733">
        <v>19.43</v>
      </c>
      <c r="I150" s="725">
        <v>7.0439999999999996</v>
      </c>
      <c r="J150" s="733">
        <v>13.35</v>
      </c>
      <c r="K150" s="725">
        <v>6.3559999999999999</v>
      </c>
      <c r="L150" s="733">
        <v>20.98</v>
      </c>
      <c r="M150" s="725">
        <v>5.2649999999999997</v>
      </c>
      <c r="N150" s="733">
        <v>25.55</v>
      </c>
      <c r="O150" s="725">
        <v>4.2949999999999999</v>
      </c>
      <c r="P150" s="733">
        <v>17.510000000000002</v>
      </c>
      <c r="Q150" s="725">
        <v>5.093</v>
      </c>
      <c r="R150" s="733">
        <v>18.79</v>
      </c>
      <c r="S150" s="725">
        <v>5.0090000000000003</v>
      </c>
      <c r="T150" s="733">
        <v>12.85</v>
      </c>
      <c r="U150" s="725">
        <v>5.8559999999999999</v>
      </c>
      <c r="V150" s="733">
        <v>9.8000000000000007</v>
      </c>
      <c r="W150" s="725">
        <v>7.3550000000000004</v>
      </c>
      <c r="X150" s="734">
        <v>9.11</v>
      </c>
    </row>
    <row r="151" spans="2:24" x14ac:dyDescent="0.2">
      <c r="B151" s="724" t="s">
        <v>217</v>
      </c>
      <c r="C151" s="725">
        <v>46.491</v>
      </c>
      <c r="D151" s="733">
        <v>13.38</v>
      </c>
      <c r="E151" s="725">
        <v>36.156999999999996</v>
      </c>
      <c r="F151" s="733">
        <v>10.01</v>
      </c>
      <c r="G151" s="725">
        <v>40.012999999999998</v>
      </c>
      <c r="H151" s="733">
        <v>20.73</v>
      </c>
      <c r="I151" s="725">
        <v>40.046999999999997</v>
      </c>
      <c r="J151" s="733">
        <v>12.96</v>
      </c>
      <c r="K151" s="725">
        <v>32.779000000000003</v>
      </c>
      <c r="L151" s="733">
        <v>22.12</v>
      </c>
      <c r="M151" s="725">
        <v>25.75</v>
      </c>
      <c r="N151" s="733">
        <v>32.29</v>
      </c>
      <c r="O151" s="725">
        <v>17.245999999999999</v>
      </c>
      <c r="P151" s="733">
        <v>24.3</v>
      </c>
      <c r="Q151" s="725">
        <v>17.027999999999999</v>
      </c>
      <c r="R151" s="733">
        <v>30.99</v>
      </c>
      <c r="S151" s="725">
        <v>13.997</v>
      </c>
      <c r="T151" s="733">
        <v>20.76</v>
      </c>
      <c r="U151" s="725">
        <v>14.86</v>
      </c>
      <c r="V151" s="733">
        <v>13.35</v>
      </c>
      <c r="W151" s="725">
        <v>19.221</v>
      </c>
      <c r="X151" s="734">
        <v>14.89</v>
      </c>
    </row>
    <row r="152" spans="2:24" x14ac:dyDescent="0.2">
      <c r="B152" s="724" t="s">
        <v>218</v>
      </c>
      <c r="C152" s="725">
        <v>81.44</v>
      </c>
      <c r="D152" s="733">
        <v>20.100000000000001</v>
      </c>
      <c r="E152" s="725">
        <v>62.3</v>
      </c>
      <c r="F152" s="733">
        <v>11.95</v>
      </c>
      <c r="G152" s="725">
        <v>72.200999999999993</v>
      </c>
      <c r="H152" s="733">
        <v>16.579999999999998</v>
      </c>
      <c r="I152" s="725">
        <v>97.35</v>
      </c>
      <c r="J152" s="733">
        <v>14.1</v>
      </c>
      <c r="K152" s="725">
        <v>76.069000000000003</v>
      </c>
      <c r="L152" s="733">
        <v>20.22</v>
      </c>
      <c r="M152" s="725">
        <v>65.179000000000002</v>
      </c>
      <c r="N152" s="733">
        <v>30.05</v>
      </c>
      <c r="O152" s="725">
        <v>39.588999999999999</v>
      </c>
      <c r="P152" s="733">
        <v>24.09</v>
      </c>
      <c r="Q152" s="725">
        <v>31.741</v>
      </c>
      <c r="R152" s="733">
        <v>43.12</v>
      </c>
      <c r="S152" s="725">
        <v>20.134</v>
      </c>
      <c r="T152" s="733">
        <v>39.53</v>
      </c>
      <c r="U152" s="725">
        <v>12.89</v>
      </c>
      <c r="V152" s="733">
        <v>15.22</v>
      </c>
      <c r="W152" s="725">
        <v>20.591000000000001</v>
      </c>
      <c r="X152" s="734">
        <v>32.65</v>
      </c>
    </row>
    <row r="153" spans="2:24" x14ac:dyDescent="0.2">
      <c r="B153" s="724" t="s">
        <v>219</v>
      </c>
      <c r="C153" s="725">
        <v>47.997</v>
      </c>
      <c r="D153" s="733">
        <v>23.28</v>
      </c>
      <c r="E153" s="725">
        <v>34.646999999999998</v>
      </c>
      <c r="F153" s="733">
        <v>16.25</v>
      </c>
      <c r="G153" s="725">
        <v>39.301000000000002</v>
      </c>
      <c r="H153" s="733">
        <v>15.84</v>
      </c>
      <c r="I153" s="725">
        <v>66.138000000000005</v>
      </c>
      <c r="J153" s="733">
        <v>17.600000000000001</v>
      </c>
      <c r="K153" s="725">
        <v>43.764000000000003</v>
      </c>
      <c r="L153" s="733">
        <v>19.97</v>
      </c>
      <c r="M153" s="725">
        <v>39.124000000000002</v>
      </c>
      <c r="N153" s="733">
        <v>25.03</v>
      </c>
      <c r="O153" s="725">
        <v>26.725999999999999</v>
      </c>
      <c r="P153" s="733">
        <v>28.43</v>
      </c>
      <c r="Q153" s="725">
        <v>18.300999999999998</v>
      </c>
      <c r="R153" s="733">
        <v>38.21</v>
      </c>
      <c r="S153" s="725">
        <v>12.278</v>
      </c>
      <c r="T153" s="733">
        <v>41.06</v>
      </c>
      <c r="U153" s="725">
        <v>5.1029999999999998</v>
      </c>
      <c r="V153" s="733">
        <v>25.82</v>
      </c>
      <c r="W153" s="725">
        <v>7.3090000000000002</v>
      </c>
      <c r="X153" s="734">
        <v>46.43</v>
      </c>
    </row>
    <row r="154" spans="2:24" x14ac:dyDescent="0.2">
      <c r="B154" s="724" t="s">
        <v>220</v>
      </c>
      <c r="C154" s="725">
        <v>24.815000000000001</v>
      </c>
      <c r="D154" s="733">
        <v>24.74</v>
      </c>
      <c r="E154" s="725">
        <v>17.295000000000002</v>
      </c>
      <c r="F154" s="733">
        <v>19.71</v>
      </c>
      <c r="G154" s="725">
        <v>20.611000000000001</v>
      </c>
      <c r="H154" s="733">
        <v>17.34</v>
      </c>
      <c r="I154" s="725">
        <v>37.871000000000002</v>
      </c>
      <c r="J154" s="733">
        <v>19.54</v>
      </c>
      <c r="K154" s="725">
        <v>21.661000000000001</v>
      </c>
      <c r="L154" s="733">
        <v>22.27</v>
      </c>
      <c r="M154" s="725">
        <v>18.785</v>
      </c>
      <c r="N154" s="733">
        <v>24.79</v>
      </c>
      <c r="O154" s="725">
        <v>15.000999999999999</v>
      </c>
      <c r="P154" s="733">
        <v>31.62</v>
      </c>
      <c r="Q154" s="725">
        <v>9.0190000000000001</v>
      </c>
      <c r="R154" s="733">
        <v>33.46</v>
      </c>
      <c r="S154" s="725">
        <v>6.3819999999999997</v>
      </c>
      <c r="T154" s="733">
        <v>36.93</v>
      </c>
      <c r="U154" s="725">
        <v>2.5720000000000001</v>
      </c>
      <c r="V154" s="733">
        <v>32.950000000000003</v>
      </c>
      <c r="W154" s="725">
        <v>2.6880000000000002</v>
      </c>
      <c r="X154" s="734">
        <v>67.14</v>
      </c>
    </row>
    <row r="155" spans="2:24" x14ac:dyDescent="0.2">
      <c r="B155" s="724" t="s">
        <v>221</v>
      </c>
      <c r="C155" s="725">
        <v>25.850999999999999</v>
      </c>
      <c r="D155" s="733">
        <v>26.24</v>
      </c>
      <c r="E155" s="725">
        <v>17.757000000000001</v>
      </c>
      <c r="F155" s="733">
        <v>24.48</v>
      </c>
      <c r="G155" s="725">
        <v>23.363</v>
      </c>
      <c r="H155" s="733">
        <v>18.93</v>
      </c>
      <c r="I155" s="725">
        <v>52.546999999999997</v>
      </c>
      <c r="J155" s="733">
        <v>24.01</v>
      </c>
      <c r="K155" s="725">
        <v>28.826000000000001</v>
      </c>
      <c r="L155" s="733">
        <v>31.47</v>
      </c>
      <c r="M155" s="725">
        <v>19.898</v>
      </c>
      <c r="N155" s="733">
        <v>22.7</v>
      </c>
      <c r="O155" s="725">
        <v>19.373999999999999</v>
      </c>
      <c r="P155" s="733">
        <v>34.82</v>
      </c>
      <c r="Q155" s="725">
        <v>10.009</v>
      </c>
      <c r="R155" s="733">
        <v>27.98</v>
      </c>
      <c r="S155" s="725">
        <v>6.79</v>
      </c>
      <c r="T155" s="733">
        <v>33.51</v>
      </c>
      <c r="U155" s="725">
        <v>5.89</v>
      </c>
      <c r="V155" s="733">
        <v>35.049999999999997</v>
      </c>
      <c r="W155" s="725">
        <v>1.6850000000000001</v>
      </c>
      <c r="X155" s="734">
        <v>45.58</v>
      </c>
    </row>
    <row r="156" spans="2:24" ht="13.5" thickBot="1" x14ac:dyDescent="0.25">
      <c r="B156" s="762" t="s">
        <v>80</v>
      </c>
      <c r="C156" s="763">
        <v>268.62799999999999</v>
      </c>
      <c r="D156" s="764">
        <v>16.62</v>
      </c>
      <c r="E156" s="763">
        <v>198.71100000000001</v>
      </c>
      <c r="F156" s="764">
        <v>11.38</v>
      </c>
      <c r="G156" s="763">
        <v>222.637</v>
      </c>
      <c r="H156" s="764">
        <v>13.71</v>
      </c>
      <c r="I156" s="763">
        <v>318.28699999999998</v>
      </c>
      <c r="J156" s="764">
        <v>14.55</v>
      </c>
      <c r="K156" s="763">
        <v>226.78299999999999</v>
      </c>
      <c r="L156" s="764">
        <v>17.66</v>
      </c>
      <c r="M156" s="763">
        <v>196.238</v>
      </c>
      <c r="N156" s="764">
        <v>22.79</v>
      </c>
      <c r="O156" s="763">
        <v>146.887</v>
      </c>
      <c r="P156" s="764">
        <v>21.18</v>
      </c>
      <c r="Q156" s="763">
        <v>122.51900000000001</v>
      </c>
      <c r="R156" s="764">
        <v>25.35</v>
      </c>
      <c r="S156" s="763">
        <v>104.664</v>
      </c>
      <c r="T156" s="764">
        <v>18.86</v>
      </c>
      <c r="U156" s="763">
        <v>92.727999999999994</v>
      </c>
      <c r="V156" s="764">
        <v>9.23</v>
      </c>
      <c r="W156" s="763">
        <v>105.907</v>
      </c>
      <c r="X156" s="765">
        <v>15.1</v>
      </c>
    </row>
    <row r="159" spans="2:24" x14ac:dyDescent="0.2">
      <c r="B159" s="784" t="s">
        <v>745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5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6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21.120999999999999</v>
      </c>
      <c r="D162" s="744">
        <f t="shared" ref="D162:D169" si="51">E148</f>
        <v>15.249000000000001</v>
      </c>
      <c r="E162" s="744">
        <f t="shared" ref="E162:E169" si="52">G148</f>
        <v>13.199</v>
      </c>
      <c r="F162" s="744">
        <f t="shared" ref="F162:F169" si="53">I148</f>
        <v>11.666</v>
      </c>
      <c r="G162" s="744">
        <f t="shared" ref="G162:G169" si="54">K148</f>
        <v>12.874000000000001</v>
      </c>
      <c r="H162" s="744">
        <f t="shared" ref="H162:H170" si="55">M148</f>
        <v>17.481999999999999</v>
      </c>
      <c r="I162" s="744">
        <f t="shared" ref="I162:I169" si="56">O148</f>
        <v>19.870999999999999</v>
      </c>
      <c r="J162" s="744">
        <f t="shared" ref="J162:J169" si="57">Q148</f>
        <v>25.984000000000002</v>
      </c>
      <c r="K162" s="744">
        <f t="shared" ref="K162:K169" si="58">S148</f>
        <v>34.091000000000001</v>
      </c>
      <c r="L162" s="744">
        <f t="shared" ref="L162:L169" si="59">U148</f>
        <v>38.527999999999999</v>
      </c>
      <c r="M162" s="745">
        <f t="shared" ref="M162:M169" si="60">W148</f>
        <v>38.58</v>
      </c>
      <c r="N162" s="722"/>
    </row>
    <row r="163" spans="2:14" x14ac:dyDescent="0.2">
      <c r="B163" s="743" t="s">
        <v>215</v>
      </c>
      <c r="C163" s="744">
        <f t="shared" si="50"/>
        <v>9.3550000000000004</v>
      </c>
      <c r="D163" s="744">
        <f t="shared" si="51"/>
        <v>6.7779999999999996</v>
      </c>
      <c r="E163" s="744">
        <f t="shared" si="52"/>
        <v>5.9219999999999997</v>
      </c>
      <c r="F163" s="744">
        <f t="shared" si="53"/>
        <v>5.6239999999999997</v>
      </c>
      <c r="G163" s="744">
        <f t="shared" si="54"/>
        <v>4.4530000000000003</v>
      </c>
      <c r="H163" s="744">
        <f t="shared" si="55"/>
        <v>4.7549999999999999</v>
      </c>
      <c r="I163" s="744">
        <f t="shared" si="56"/>
        <v>4.7839999999999998</v>
      </c>
      <c r="J163" s="744">
        <f t="shared" si="57"/>
        <v>5.3440000000000003</v>
      </c>
      <c r="K163" s="744">
        <f t="shared" si="58"/>
        <v>5.984</v>
      </c>
      <c r="L163" s="744">
        <f t="shared" si="59"/>
        <v>7.03</v>
      </c>
      <c r="M163" s="745">
        <f t="shared" si="60"/>
        <v>8.4779999999999998</v>
      </c>
      <c r="N163" s="725"/>
    </row>
    <row r="164" spans="2:14" x14ac:dyDescent="0.2">
      <c r="B164" s="743" t="s">
        <v>216</v>
      </c>
      <c r="C164" s="744">
        <f t="shared" si="50"/>
        <v>11.557</v>
      </c>
      <c r="D164" s="744">
        <f t="shared" si="51"/>
        <v>8.5269999999999992</v>
      </c>
      <c r="E164" s="744">
        <f t="shared" si="52"/>
        <v>8.0120000000000005</v>
      </c>
      <c r="F164" s="744">
        <f t="shared" si="53"/>
        <v>7.0439999999999996</v>
      </c>
      <c r="G164" s="744">
        <f t="shared" si="54"/>
        <v>6.3559999999999999</v>
      </c>
      <c r="H164" s="744">
        <f t="shared" si="55"/>
        <v>5.2649999999999997</v>
      </c>
      <c r="I164" s="744">
        <f t="shared" si="56"/>
        <v>4.2949999999999999</v>
      </c>
      <c r="J164" s="744">
        <f t="shared" si="57"/>
        <v>5.093</v>
      </c>
      <c r="K164" s="744">
        <f t="shared" si="58"/>
        <v>5.0090000000000003</v>
      </c>
      <c r="L164" s="744">
        <f t="shared" si="59"/>
        <v>5.8559999999999999</v>
      </c>
      <c r="M164" s="745">
        <f t="shared" si="60"/>
        <v>7.3550000000000004</v>
      </c>
      <c r="N164" s="725"/>
    </row>
    <row r="165" spans="2:14" x14ac:dyDescent="0.2">
      <c r="B165" s="743" t="s">
        <v>217</v>
      </c>
      <c r="C165" s="744">
        <f t="shared" si="50"/>
        <v>46.491</v>
      </c>
      <c r="D165" s="744">
        <f t="shared" si="51"/>
        <v>36.156999999999996</v>
      </c>
      <c r="E165" s="744">
        <f t="shared" si="52"/>
        <v>40.012999999999998</v>
      </c>
      <c r="F165" s="744">
        <f t="shared" si="53"/>
        <v>40.046999999999997</v>
      </c>
      <c r="G165" s="744">
        <f t="shared" si="54"/>
        <v>32.779000000000003</v>
      </c>
      <c r="H165" s="744">
        <f t="shared" si="55"/>
        <v>25.75</v>
      </c>
      <c r="I165" s="744">
        <f t="shared" si="56"/>
        <v>17.245999999999999</v>
      </c>
      <c r="J165" s="744">
        <f t="shared" si="57"/>
        <v>17.027999999999999</v>
      </c>
      <c r="K165" s="744">
        <f t="shared" si="58"/>
        <v>13.997</v>
      </c>
      <c r="L165" s="744">
        <f t="shared" si="59"/>
        <v>14.86</v>
      </c>
      <c r="M165" s="745">
        <f t="shared" si="60"/>
        <v>19.221</v>
      </c>
      <c r="N165" s="725"/>
    </row>
    <row r="166" spans="2:14" x14ac:dyDescent="0.2">
      <c r="B166" s="743" t="s">
        <v>218</v>
      </c>
      <c r="C166" s="744">
        <f t="shared" si="50"/>
        <v>81.44</v>
      </c>
      <c r="D166" s="744">
        <f t="shared" si="51"/>
        <v>62.3</v>
      </c>
      <c r="E166" s="744">
        <f t="shared" si="52"/>
        <v>72.200999999999993</v>
      </c>
      <c r="F166" s="744">
        <f t="shared" si="53"/>
        <v>97.35</v>
      </c>
      <c r="G166" s="744">
        <f t="shared" si="54"/>
        <v>76.069000000000003</v>
      </c>
      <c r="H166" s="744">
        <f t="shared" si="55"/>
        <v>65.179000000000002</v>
      </c>
      <c r="I166" s="744">
        <f t="shared" si="56"/>
        <v>39.588999999999999</v>
      </c>
      <c r="J166" s="744">
        <f t="shared" si="57"/>
        <v>31.741</v>
      </c>
      <c r="K166" s="744">
        <f t="shared" si="58"/>
        <v>20.134</v>
      </c>
      <c r="L166" s="744">
        <f t="shared" si="59"/>
        <v>12.89</v>
      </c>
      <c r="M166" s="745">
        <f t="shared" si="60"/>
        <v>20.591000000000001</v>
      </c>
      <c r="N166" s="725"/>
    </row>
    <row r="167" spans="2:14" x14ac:dyDescent="0.2">
      <c r="B167" s="743" t="s">
        <v>219</v>
      </c>
      <c r="C167" s="744">
        <f t="shared" si="50"/>
        <v>47.997</v>
      </c>
      <c r="D167" s="744">
        <f t="shared" si="51"/>
        <v>34.646999999999998</v>
      </c>
      <c r="E167" s="744">
        <f t="shared" si="52"/>
        <v>39.301000000000002</v>
      </c>
      <c r="F167" s="744">
        <f t="shared" si="53"/>
        <v>66.138000000000005</v>
      </c>
      <c r="G167" s="744">
        <f t="shared" si="54"/>
        <v>43.764000000000003</v>
      </c>
      <c r="H167" s="744">
        <f t="shared" si="55"/>
        <v>39.124000000000002</v>
      </c>
      <c r="I167" s="744">
        <f t="shared" si="56"/>
        <v>26.725999999999999</v>
      </c>
      <c r="J167" s="744">
        <f t="shared" si="57"/>
        <v>18.300999999999998</v>
      </c>
      <c r="K167" s="744">
        <f t="shared" si="58"/>
        <v>12.278</v>
      </c>
      <c r="L167" s="744">
        <f t="shared" si="59"/>
        <v>5.1029999999999998</v>
      </c>
      <c r="M167" s="745">
        <f t="shared" si="60"/>
        <v>7.3090000000000002</v>
      </c>
      <c r="N167" s="725"/>
    </row>
    <row r="168" spans="2:14" x14ac:dyDescent="0.2">
      <c r="B168" s="743" t="s">
        <v>220</v>
      </c>
      <c r="C168" s="744">
        <f t="shared" si="50"/>
        <v>24.815000000000001</v>
      </c>
      <c r="D168" s="744">
        <f t="shared" si="51"/>
        <v>17.295000000000002</v>
      </c>
      <c r="E168" s="744">
        <f t="shared" si="52"/>
        <v>20.611000000000001</v>
      </c>
      <c r="F168" s="744">
        <f t="shared" si="53"/>
        <v>37.871000000000002</v>
      </c>
      <c r="G168" s="744">
        <f t="shared" si="54"/>
        <v>21.661000000000001</v>
      </c>
      <c r="H168" s="744">
        <f t="shared" si="55"/>
        <v>18.785</v>
      </c>
      <c r="I168" s="744">
        <f t="shared" si="56"/>
        <v>15.000999999999999</v>
      </c>
      <c r="J168" s="744">
        <f t="shared" si="57"/>
        <v>9.0190000000000001</v>
      </c>
      <c r="K168" s="744">
        <f t="shared" si="58"/>
        <v>6.3819999999999997</v>
      </c>
      <c r="L168" s="744">
        <f t="shared" si="59"/>
        <v>2.5720000000000001</v>
      </c>
      <c r="M168" s="745">
        <f t="shared" si="60"/>
        <v>2.6880000000000002</v>
      </c>
      <c r="N168" s="725"/>
    </row>
    <row r="169" spans="2:14" x14ac:dyDescent="0.2">
      <c r="B169" s="743" t="s">
        <v>221</v>
      </c>
      <c r="C169" s="744">
        <f t="shared" si="50"/>
        <v>25.850999999999999</v>
      </c>
      <c r="D169" s="744">
        <f t="shared" si="51"/>
        <v>17.757000000000001</v>
      </c>
      <c r="E169" s="744">
        <f t="shared" si="52"/>
        <v>23.363</v>
      </c>
      <c r="F169" s="744">
        <f t="shared" si="53"/>
        <v>52.546999999999997</v>
      </c>
      <c r="G169" s="744">
        <f t="shared" si="54"/>
        <v>28.826000000000001</v>
      </c>
      <c r="H169" s="744">
        <f t="shared" si="55"/>
        <v>19.898</v>
      </c>
      <c r="I169" s="744">
        <f t="shared" si="56"/>
        <v>19.373999999999999</v>
      </c>
      <c r="J169" s="744">
        <f t="shared" si="57"/>
        <v>10.009</v>
      </c>
      <c r="K169" s="744">
        <f t="shared" si="58"/>
        <v>6.79</v>
      </c>
      <c r="L169" s="744">
        <f t="shared" si="59"/>
        <v>5.89</v>
      </c>
      <c r="M169" s="745">
        <f t="shared" si="60"/>
        <v>1.6850000000000001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268.62799999999999</v>
      </c>
      <c r="D170" s="760">
        <f t="shared" ref="D170" si="62">E156</f>
        <v>198.71100000000001</v>
      </c>
      <c r="E170" s="760">
        <f t="shared" ref="E170" si="63">G156</f>
        <v>222.637</v>
      </c>
      <c r="F170" s="760">
        <f t="shared" ref="F170" si="64">I156</f>
        <v>318.28699999999998</v>
      </c>
      <c r="G170" s="760">
        <f t="shared" ref="G170" si="65">K156</f>
        <v>226.78299999999999</v>
      </c>
      <c r="H170" s="760">
        <f t="shared" si="55"/>
        <v>196.238</v>
      </c>
      <c r="I170" s="760">
        <f t="shared" ref="I170" si="66">O156</f>
        <v>146.887</v>
      </c>
      <c r="J170" s="760">
        <f t="shared" ref="J170" si="67">Q156</f>
        <v>122.51900000000001</v>
      </c>
      <c r="K170" s="760">
        <f t="shared" ref="K170" si="68">S156</f>
        <v>104.664</v>
      </c>
      <c r="L170" s="760">
        <f t="shared" ref="L170" si="69">U156</f>
        <v>92.727999999999994</v>
      </c>
      <c r="M170" s="761">
        <f t="shared" ref="M170" si="70">W156</f>
        <v>105.907</v>
      </c>
      <c r="N170" s="725"/>
    </row>
    <row r="173" spans="2:14" x14ac:dyDescent="0.2">
      <c r="B173" s="784" t="s">
        <v>745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5"/>
      <c r="C174" s="717" t="s">
        <v>487</v>
      </c>
      <c r="D174" s="717" t="s">
        <v>487</v>
      </c>
      <c r="E174" s="717" t="s">
        <v>487</v>
      </c>
      <c r="F174" s="717" t="s">
        <v>487</v>
      </c>
      <c r="G174" s="717" t="s">
        <v>487</v>
      </c>
      <c r="H174" s="717" t="s">
        <v>487</v>
      </c>
      <c r="I174" s="717" t="s">
        <v>487</v>
      </c>
      <c r="J174" s="717" t="s">
        <v>487</v>
      </c>
      <c r="K174" s="717" t="s">
        <v>487</v>
      </c>
      <c r="L174" s="717" t="s">
        <v>487</v>
      </c>
      <c r="M174" s="719" t="s">
        <v>487</v>
      </c>
      <c r="N174" s="738"/>
    </row>
    <row r="175" spans="2:14" ht="41.25" thickBot="1" x14ac:dyDescent="0.25">
      <c r="B175" s="786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22.175999999999998</v>
      </c>
      <c r="D176" s="744">
        <f t="shared" ref="D176:D184" si="72">SUM(D134,E148)</f>
        <v>16.055</v>
      </c>
      <c r="E176" s="744">
        <f t="shared" ref="E176:E184" si="73">SUM(E134,G148)</f>
        <v>13.972</v>
      </c>
      <c r="F176" s="744">
        <f t="shared" ref="F176:F184" si="74">SUM(F134,I148)</f>
        <v>12.280000000000001</v>
      </c>
      <c r="G176" s="744">
        <f t="shared" ref="G176:G184" si="75">SUM(G134,K148)</f>
        <v>14.014000000000001</v>
      </c>
      <c r="H176" s="744">
        <f t="shared" ref="H176:H184" si="76">SUM(H134,M148)</f>
        <v>19.513999999999999</v>
      </c>
      <c r="I176" s="744">
        <f t="shared" ref="I176:I184" si="77">SUM(I134,O148)</f>
        <v>21.625</v>
      </c>
      <c r="J176" s="744">
        <f t="shared" ref="J176:J184" si="78">SUM(J134,Q148)</f>
        <v>27.701000000000001</v>
      </c>
      <c r="K176" s="744">
        <f t="shared" ref="K176:K184" si="79">SUM(K134,S148)</f>
        <v>35.832999999999998</v>
      </c>
      <c r="L176" s="744">
        <f t="shared" ref="L176:L184" si="80">SUM(L134,U148)</f>
        <v>40.582999999999998</v>
      </c>
      <c r="M176" s="745">
        <f t="shared" ref="M176:M184" si="81">SUM(M134,W148)</f>
        <v>39.853999999999999</v>
      </c>
      <c r="N176" s="722"/>
    </row>
    <row r="177" spans="2:14" x14ac:dyDescent="0.2">
      <c r="B177" s="743" t="s">
        <v>215</v>
      </c>
      <c r="C177" s="744">
        <f t="shared" si="71"/>
        <v>9.57</v>
      </c>
      <c r="D177" s="744">
        <f t="shared" si="72"/>
        <v>7.1199999999999992</v>
      </c>
      <c r="E177" s="744">
        <f t="shared" si="73"/>
        <v>6.2450000000000001</v>
      </c>
      <c r="F177" s="744">
        <f t="shared" si="74"/>
        <v>5.9019999999999992</v>
      </c>
      <c r="G177" s="744">
        <f t="shared" si="75"/>
        <v>4.8530000000000006</v>
      </c>
      <c r="H177" s="744">
        <f t="shared" si="76"/>
        <v>5.359</v>
      </c>
      <c r="I177" s="744">
        <f t="shared" si="77"/>
        <v>5.2989999999999995</v>
      </c>
      <c r="J177" s="744">
        <f t="shared" si="78"/>
        <v>5.8660000000000005</v>
      </c>
      <c r="K177" s="744">
        <f t="shared" si="79"/>
        <v>6.5149999999999997</v>
      </c>
      <c r="L177" s="744">
        <f t="shared" si="80"/>
        <v>7.86</v>
      </c>
      <c r="M177" s="745">
        <f t="shared" si="81"/>
        <v>8.9350000000000005</v>
      </c>
      <c r="N177" s="725"/>
    </row>
    <row r="178" spans="2:14" x14ac:dyDescent="0.2">
      <c r="B178" s="743" t="s">
        <v>216</v>
      </c>
      <c r="C178" s="744">
        <f t="shared" si="71"/>
        <v>11.821</v>
      </c>
      <c r="D178" s="744">
        <f t="shared" si="72"/>
        <v>8.9239999999999995</v>
      </c>
      <c r="E178" s="744">
        <f t="shared" si="73"/>
        <v>8.3840000000000003</v>
      </c>
      <c r="F178" s="744">
        <f t="shared" si="74"/>
        <v>7.383</v>
      </c>
      <c r="G178" s="744">
        <f t="shared" si="75"/>
        <v>6.827</v>
      </c>
      <c r="H178" s="744">
        <f t="shared" si="76"/>
        <v>5.9109999999999996</v>
      </c>
      <c r="I178" s="744">
        <f t="shared" si="77"/>
        <v>4.7619999999999996</v>
      </c>
      <c r="J178" s="744">
        <f t="shared" si="78"/>
        <v>5.5880000000000001</v>
      </c>
      <c r="K178" s="744">
        <f t="shared" si="79"/>
        <v>5.5710000000000006</v>
      </c>
      <c r="L178" s="744">
        <f t="shared" si="80"/>
        <v>6.899</v>
      </c>
      <c r="M178" s="745">
        <f t="shared" si="81"/>
        <v>7.8310000000000004</v>
      </c>
      <c r="N178" s="725"/>
    </row>
    <row r="179" spans="2:14" x14ac:dyDescent="0.2">
      <c r="B179" s="743" t="s">
        <v>217</v>
      </c>
      <c r="C179" s="744">
        <f t="shared" si="71"/>
        <v>47.606999999999999</v>
      </c>
      <c r="D179" s="744">
        <f t="shared" si="72"/>
        <v>37.616999999999997</v>
      </c>
      <c r="E179" s="744">
        <f t="shared" si="73"/>
        <v>41.467999999999996</v>
      </c>
      <c r="F179" s="744">
        <f t="shared" si="74"/>
        <v>41.403999999999996</v>
      </c>
      <c r="G179" s="744">
        <f t="shared" si="75"/>
        <v>34.437000000000005</v>
      </c>
      <c r="H179" s="744">
        <f t="shared" si="76"/>
        <v>28.425000000000001</v>
      </c>
      <c r="I179" s="744">
        <f t="shared" si="77"/>
        <v>18.776</v>
      </c>
      <c r="J179" s="744">
        <f t="shared" si="78"/>
        <v>18.366999999999997</v>
      </c>
      <c r="K179" s="744">
        <f t="shared" si="79"/>
        <v>15.786</v>
      </c>
      <c r="L179" s="744">
        <f t="shared" si="80"/>
        <v>19.675000000000001</v>
      </c>
      <c r="M179" s="745">
        <f t="shared" si="81"/>
        <v>20.934000000000001</v>
      </c>
      <c r="N179" s="725"/>
    </row>
    <row r="180" spans="2:14" x14ac:dyDescent="0.2">
      <c r="B180" s="743" t="s">
        <v>218</v>
      </c>
      <c r="C180" s="744">
        <f t="shared" si="71"/>
        <v>83.515999999999991</v>
      </c>
      <c r="D180" s="744">
        <f t="shared" si="72"/>
        <v>64.694000000000003</v>
      </c>
      <c r="E180" s="744">
        <f t="shared" si="73"/>
        <v>74.506</v>
      </c>
      <c r="F180" s="744">
        <f t="shared" si="74"/>
        <v>99.128999999999991</v>
      </c>
      <c r="G180" s="744">
        <f t="shared" si="75"/>
        <v>77.893000000000001</v>
      </c>
      <c r="H180" s="744">
        <f t="shared" si="76"/>
        <v>70.814999999999998</v>
      </c>
      <c r="I180" s="744">
        <f t="shared" si="77"/>
        <v>42.010999999999996</v>
      </c>
      <c r="J180" s="744">
        <f t="shared" si="78"/>
        <v>32.987000000000002</v>
      </c>
      <c r="K180" s="744">
        <f t="shared" si="79"/>
        <v>22.382000000000001</v>
      </c>
      <c r="L180" s="744">
        <f t="shared" si="80"/>
        <v>24.908000000000001</v>
      </c>
      <c r="M180" s="745">
        <f t="shared" si="81"/>
        <v>23.135000000000002</v>
      </c>
      <c r="N180" s="725"/>
    </row>
    <row r="181" spans="2:14" x14ac:dyDescent="0.2">
      <c r="B181" s="743" t="s">
        <v>219</v>
      </c>
      <c r="C181" s="744">
        <f t="shared" si="71"/>
        <v>48.96</v>
      </c>
      <c r="D181" s="744">
        <f t="shared" si="72"/>
        <v>35.893000000000001</v>
      </c>
      <c r="E181" s="744">
        <f t="shared" si="73"/>
        <v>40.530999999999999</v>
      </c>
      <c r="F181" s="744">
        <f t="shared" si="74"/>
        <v>66.707000000000008</v>
      </c>
      <c r="G181" s="744">
        <f t="shared" si="75"/>
        <v>44.386000000000003</v>
      </c>
      <c r="H181" s="744">
        <f t="shared" si="76"/>
        <v>42.655000000000001</v>
      </c>
      <c r="I181" s="744">
        <f t="shared" si="77"/>
        <v>27.992999999999999</v>
      </c>
      <c r="J181" s="744">
        <f t="shared" si="78"/>
        <v>18.793999999999997</v>
      </c>
      <c r="K181" s="744">
        <f t="shared" si="79"/>
        <v>13.280000000000001</v>
      </c>
      <c r="L181" s="744">
        <f t="shared" si="80"/>
        <v>13.67</v>
      </c>
      <c r="M181" s="745">
        <f t="shared" si="81"/>
        <v>8.6840000000000011</v>
      </c>
      <c r="N181" s="725"/>
    </row>
    <row r="182" spans="2:14" x14ac:dyDescent="0.2">
      <c r="B182" s="743" t="s">
        <v>220</v>
      </c>
      <c r="C182" s="744">
        <f t="shared" si="71"/>
        <v>25.246000000000002</v>
      </c>
      <c r="D182" s="744">
        <f t="shared" si="72"/>
        <v>17.929000000000002</v>
      </c>
      <c r="E182" s="744">
        <f t="shared" si="73"/>
        <v>21.239000000000001</v>
      </c>
      <c r="F182" s="744">
        <f t="shared" si="74"/>
        <v>38.061</v>
      </c>
      <c r="G182" s="744">
        <f t="shared" si="75"/>
        <v>21.892000000000003</v>
      </c>
      <c r="H182" s="744">
        <f t="shared" si="76"/>
        <v>20.776</v>
      </c>
      <c r="I182" s="744">
        <f t="shared" si="77"/>
        <v>15.635999999999999</v>
      </c>
      <c r="J182" s="744">
        <f t="shared" si="78"/>
        <v>9.2620000000000005</v>
      </c>
      <c r="K182" s="744">
        <f t="shared" si="79"/>
        <v>6.8289999999999997</v>
      </c>
      <c r="L182" s="744">
        <f t="shared" si="80"/>
        <v>7.7350000000000003</v>
      </c>
      <c r="M182" s="745">
        <f t="shared" si="81"/>
        <v>3.4180000000000001</v>
      </c>
      <c r="N182" s="725"/>
    </row>
    <row r="183" spans="2:14" x14ac:dyDescent="0.2">
      <c r="B183" s="743" t="s">
        <v>221</v>
      </c>
      <c r="C183" s="744">
        <f t="shared" si="71"/>
        <v>25.991</v>
      </c>
      <c r="D183" s="744">
        <f t="shared" si="72"/>
        <v>17.974</v>
      </c>
      <c r="E183" s="744">
        <f t="shared" si="73"/>
        <v>23.605999999999998</v>
      </c>
      <c r="F183" s="744">
        <f t="shared" si="74"/>
        <v>52.642999999999994</v>
      </c>
      <c r="G183" s="744">
        <f t="shared" si="75"/>
        <v>28.991</v>
      </c>
      <c r="H183" s="744">
        <f t="shared" si="76"/>
        <v>21.605</v>
      </c>
      <c r="I183" s="744">
        <f t="shared" si="77"/>
        <v>19.849999999999998</v>
      </c>
      <c r="J183" s="744">
        <f t="shared" si="78"/>
        <v>10.326000000000001</v>
      </c>
      <c r="K183" s="744">
        <f t="shared" si="79"/>
        <v>7.2620000000000005</v>
      </c>
      <c r="L183" s="744">
        <f t="shared" si="80"/>
        <v>11.433</v>
      </c>
      <c r="M183" s="745">
        <f t="shared" si="81"/>
        <v>2.714</v>
      </c>
      <c r="N183" s="725"/>
    </row>
    <row r="184" spans="2:14" ht="13.5" thickBot="1" x14ac:dyDescent="0.25">
      <c r="B184" s="759" t="s">
        <v>80</v>
      </c>
      <c r="C184" s="760">
        <f t="shared" si="71"/>
        <v>274.88799999999998</v>
      </c>
      <c r="D184" s="760">
        <f t="shared" si="72"/>
        <v>206.20700000000002</v>
      </c>
      <c r="E184" s="760">
        <f t="shared" si="73"/>
        <v>229.96600000000001</v>
      </c>
      <c r="F184" s="760">
        <f t="shared" si="74"/>
        <v>323.50899999999996</v>
      </c>
      <c r="G184" s="760">
        <f t="shared" si="75"/>
        <v>233.29399999999998</v>
      </c>
      <c r="H184" s="760">
        <f t="shared" si="76"/>
        <v>215.06100000000001</v>
      </c>
      <c r="I184" s="760">
        <f t="shared" si="77"/>
        <v>155.95400000000001</v>
      </c>
      <c r="J184" s="760">
        <f t="shared" si="78"/>
        <v>128.89100000000002</v>
      </c>
      <c r="K184" s="760">
        <f t="shared" si="79"/>
        <v>113.45699999999999</v>
      </c>
      <c r="L184" s="760">
        <f t="shared" si="80"/>
        <v>132.76</v>
      </c>
      <c r="M184" s="761">
        <f t="shared" si="81"/>
        <v>115.50399999999999</v>
      </c>
      <c r="N184" s="725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12 data'!$C$24</f>
        <v>3.8000000000000002E-4</v>
      </c>
      <c r="D8" s="642">
        <f>'Section 12 data'!$D$24</f>
        <v>0.98214999999999997</v>
      </c>
      <c r="E8" s="198">
        <f>'Section 12 data'!$E$24</f>
        <v>18.36</v>
      </c>
      <c r="F8" s="643">
        <f>SUM(C8,D8)</f>
        <v>0.98253000000000001</v>
      </c>
    </row>
    <row r="9" spans="2:6" ht="15" customHeight="1" x14ac:dyDescent="0.2">
      <c r="B9" s="95" t="s">
        <v>341</v>
      </c>
      <c r="C9" s="641">
        <f>'Section 12 data'!$C$25</f>
        <v>3.6700000000000001E-3</v>
      </c>
      <c r="D9" s="642">
        <f>'Section 12 data'!$D$25</f>
        <v>1.08857</v>
      </c>
      <c r="E9" s="198">
        <f>'Section 12 data'!$E$25</f>
        <v>22.83</v>
      </c>
      <c r="F9" s="643">
        <f t="shared" ref="F9:F17" si="0">SUM(C9,D9)</f>
        <v>1.0922400000000001</v>
      </c>
    </row>
    <row r="10" spans="2:6" ht="15" customHeight="1" x14ac:dyDescent="0.2">
      <c r="B10" s="96" t="s">
        <v>342</v>
      </c>
      <c r="C10" s="641">
        <f>'Section 12 data'!$C$26</f>
        <v>3.2420000000000004E-2</v>
      </c>
      <c r="D10" s="642">
        <f>'Section 12 data'!$D$26</f>
        <v>1.14873</v>
      </c>
      <c r="E10" s="198">
        <f>'Section 12 data'!$E$26</f>
        <v>18.38</v>
      </c>
      <c r="F10" s="643">
        <f t="shared" si="0"/>
        <v>1.1811500000000001</v>
      </c>
    </row>
    <row r="11" spans="2:6" ht="15" customHeight="1" x14ac:dyDescent="0.2">
      <c r="B11" s="94" t="s">
        <v>343</v>
      </c>
      <c r="C11" s="641">
        <f>'Section 12 data'!$C$27</f>
        <v>1.967E-2</v>
      </c>
      <c r="D11" s="642">
        <f>'Section 12 data'!$D$27</f>
        <v>1.8210200000000001</v>
      </c>
      <c r="E11" s="198">
        <f>'Section 12 data'!$E$27</f>
        <v>24.21</v>
      </c>
      <c r="F11" s="643">
        <f t="shared" si="0"/>
        <v>1.8406900000000002</v>
      </c>
    </row>
    <row r="12" spans="2:6" ht="15" customHeight="1" x14ac:dyDescent="0.2">
      <c r="B12" s="94" t="s">
        <v>344</v>
      </c>
      <c r="C12" s="641">
        <f>'Section 12 data'!$C$28</f>
        <v>1.711E-2</v>
      </c>
      <c r="D12" s="642">
        <f>'Section 12 data'!$D$28</f>
        <v>2.2447199999999996</v>
      </c>
      <c r="E12" s="198">
        <f>'Section 12 data'!$E$28</f>
        <v>16.04</v>
      </c>
      <c r="F12" s="643">
        <f t="shared" si="0"/>
        <v>2.2618299999999998</v>
      </c>
    </row>
    <row r="13" spans="2:6" ht="15" customHeight="1" x14ac:dyDescent="0.2">
      <c r="B13" s="94" t="s">
        <v>345</v>
      </c>
      <c r="C13" s="641">
        <f>'Section 12 data'!$C$29</f>
        <v>2.248E-2</v>
      </c>
      <c r="D13" s="642">
        <f>'Section 12 data'!$D$29</f>
        <v>1.52034</v>
      </c>
      <c r="E13" s="198">
        <f>'Section 12 data'!$E$29</f>
        <v>18.739999999999998</v>
      </c>
      <c r="F13" s="643">
        <f t="shared" si="0"/>
        <v>1.5428200000000001</v>
      </c>
    </row>
    <row r="14" spans="2:6" ht="15" customHeight="1" x14ac:dyDescent="0.2">
      <c r="B14" s="94" t="s">
        <v>346</v>
      </c>
      <c r="C14" s="641">
        <f>'Section 12 data'!$C$30</f>
        <v>1.3600000000000001E-3</v>
      </c>
      <c r="D14" s="642">
        <f>'Section 12 data'!$D$30</f>
        <v>1.4255100000000001</v>
      </c>
      <c r="E14" s="198">
        <f>'Section 12 data'!$E$30</f>
        <v>19.850000000000001</v>
      </c>
      <c r="F14" s="643">
        <f t="shared" si="0"/>
        <v>1.4268700000000001</v>
      </c>
    </row>
    <row r="15" spans="2:6" ht="15" customHeight="1" x14ac:dyDescent="0.2">
      <c r="B15" s="94" t="s">
        <v>347</v>
      </c>
      <c r="C15" s="641">
        <f>'Section 12 data'!$C$31</f>
        <v>4.0000000000000003E-5</v>
      </c>
      <c r="D15" s="642">
        <f>'Section 12 data'!$D$31</f>
        <v>0.25914999999999999</v>
      </c>
      <c r="E15" s="198">
        <f>'Section 12 data'!$E$31</f>
        <v>59.5</v>
      </c>
      <c r="F15" s="643">
        <f t="shared" si="0"/>
        <v>0.25918999999999998</v>
      </c>
    </row>
    <row r="16" spans="2:6" ht="15" customHeight="1" x14ac:dyDescent="0.2">
      <c r="B16" s="94" t="s">
        <v>270</v>
      </c>
      <c r="C16" s="641">
        <f>'Section 12 data'!$C$32</f>
        <v>7.2999999999999996E-4</v>
      </c>
      <c r="D16" s="642">
        <f>'Section 12 data'!$D$32</f>
        <v>0.17930000000000001</v>
      </c>
      <c r="E16" s="198">
        <f>'Section 12 data'!$E$32</f>
        <v>71.33</v>
      </c>
      <c r="F16" s="643">
        <f t="shared" si="0"/>
        <v>0.18003000000000002</v>
      </c>
    </row>
    <row r="17" spans="2:6" ht="15" customHeight="1" x14ac:dyDescent="0.2">
      <c r="B17" s="97" t="s">
        <v>80</v>
      </c>
      <c r="C17" s="644">
        <f>'Section 12 data'!$C$8</f>
        <v>9.7869999999999999E-2</v>
      </c>
      <c r="D17" s="644">
        <f>'Section 12 data'!$D$8</f>
        <v>10.66949</v>
      </c>
      <c r="E17" s="314">
        <f>'Section 12 data'!$E$8</f>
        <v>7.76</v>
      </c>
      <c r="F17" s="644">
        <f t="shared" si="0"/>
        <v>10.76736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4">
        <f>'Section 12 data'!$K$13</f>
        <v>1.675</v>
      </c>
      <c r="E8" s="198">
        <f>'Section 12 data'!$L$13</f>
        <v>128.69</v>
      </c>
      <c r="F8" s="629">
        <f>SUM(C8,D8)</f>
        <v>1.675</v>
      </c>
    </row>
    <row r="9" spans="2:6" ht="15" customHeight="1" x14ac:dyDescent="0.2">
      <c r="B9" s="82" t="s">
        <v>335</v>
      </c>
      <c r="C9" s="67">
        <f>'Section 12 data'!$J$14</f>
        <v>0.02</v>
      </c>
      <c r="D9" s="634">
        <f>'Section 12 data'!$K$14</f>
        <v>92.808000000000007</v>
      </c>
      <c r="E9" s="198">
        <f>'Section 12 data'!$L$14</f>
        <v>31.19</v>
      </c>
      <c r="F9" s="629">
        <f t="shared" ref="F9:F15" si="0">SUM(C9,D9)</f>
        <v>92.828000000000003</v>
      </c>
    </row>
    <row r="10" spans="2:6" ht="15" customHeight="1" x14ac:dyDescent="0.2">
      <c r="B10" s="81" t="s">
        <v>336</v>
      </c>
      <c r="C10" s="67">
        <f>'Section 12 data'!$J$15</f>
        <v>0.22800000000000001</v>
      </c>
      <c r="D10" s="634">
        <f>'Section 12 data'!$K$15</f>
        <v>547.13599999999997</v>
      </c>
      <c r="E10" s="198">
        <f>'Section 12 data'!$L$15</f>
        <v>16.183815650731784</v>
      </c>
      <c r="F10" s="629">
        <f t="shared" si="0"/>
        <v>547.36399999999992</v>
      </c>
    </row>
    <row r="11" spans="2:6" ht="15" customHeight="1" x14ac:dyDescent="0.2">
      <c r="B11" s="81" t="s">
        <v>337</v>
      </c>
      <c r="C11" s="67">
        <f>'Section 12 data'!$J$16</f>
        <v>7.859</v>
      </c>
      <c r="D11" s="634">
        <f>'Section 12 data'!$K$16</f>
        <v>652.36900000000003</v>
      </c>
      <c r="E11" s="198">
        <f>'Section 12 data'!$L$16</f>
        <v>20.343129867833685</v>
      </c>
      <c r="F11" s="629">
        <f t="shared" si="0"/>
        <v>660.22800000000007</v>
      </c>
    </row>
    <row r="12" spans="2:6" ht="15" customHeight="1" x14ac:dyDescent="0.2">
      <c r="B12" s="81" t="s">
        <v>338</v>
      </c>
      <c r="C12" s="67">
        <f>'Section 12 data'!$J$17</f>
        <v>5.8380000000000001</v>
      </c>
      <c r="D12" s="634">
        <f>'Section 12 data'!$K$17</f>
        <v>768.96799999999996</v>
      </c>
      <c r="E12" s="198">
        <f>'Section 12 data'!$L$17</f>
        <v>22.55</v>
      </c>
      <c r="F12" s="629">
        <f t="shared" si="0"/>
        <v>774.80599999999993</v>
      </c>
    </row>
    <row r="13" spans="2:6" ht="15" customHeight="1" x14ac:dyDescent="0.2">
      <c r="B13" s="81" t="s">
        <v>339</v>
      </c>
      <c r="C13" s="67">
        <f>'Section 12 data'!$J$18</f>
        <v>1.3360000000000001</v>
      </c>
      <c r="D13" s="634">
        <f>'Section 12 data'!$K$18</f>
        <v>646.26</v>
      </c>
      <c r="E13" s="198">
        <f>'Section 12 data'!$L$18</f>
        <v>21.69</v>
      </c>
      <c r="F13" s="629">
        <f t="shared" si="0"/>
        <v>647.596</v>
      </c>
    </row>
    <row r="14" spans="2:6" ht="15" customHeight="1" x14ac:dyDescent="0.2">
      <c r="B14" s="81" t="s">
        <v>268</v>
      </c>
      <c r="C14" s="67">
        <f>'Section 12 data'!$J$19</f>
        <v>0.44</v>
      </c>
      <c r="D14" s="634">
        <f>'Section 12 data'!$K$19</f>
        <v>73.507999999999996</v>
      </c>
      <c r="E14" s="198">
        <f>'Section 12 data'!$L$19</f>
        <v>68.276661188805534</v>
      </c>
      <c r="F14" s="629">
        <f t="shared" si="0"/>
        <v>73.947999999999993</v>
      </c>
    </row>
    <row r="15" spans="2:6" ht="15" customHeight="1" x14ac:dyDescent="0.2">
      <c r="B15" s="83" t="s">
        <v>80</v>
      </c>
      <c r="C15" s="635">
        <f>'Section 12 data'!$J$8</f>
        <v>15.721</v>
      </c>
      <c r="D15" s="635">
        <f>'Section 12 data'!$K$8</f>
        <v>2782.7249999999999</v>
      </c>
      <c r="E15" s="314">
        <f>'Section 12 data'!$L$8</f>
        <v>10.01</v>
      </c>
      <c r="F15" s="636">
        <f t="shared" si="0"/>
        <v>2798.4459999999999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0</v>
      </c>
      <c r="D8" s="85">
        <f>'Section 12 data'!$K$24</f>
        <v>0.44800000000000001</v>
      </c>
      <c r="E8" s="198">
        <f>'Section 12 data'!$L$24</f>
        <v>105.38</v>
      </c>
      <c r="F8" s="629">
        <f>SUM(C8,D8)</f>
        <v>0.44800000000000001</v>
      </c>
    </row>
    <row r="9" spans="2:6" ht="15" customHeight="1" x14ac:dyDescent="0.2">
      <c r="B9" s="79" t="s">
        <v>341</v>
      </c>
      <c r="C9" s="67">
        <f>'Section 12 data'!$J$25</f>
        <v>0.104</v>
      </c>
      <c r="D9" s="85">
        <f>'Section 12 data'!$K$25</f>
        <v>34.924999999999997</v>
      </c>
      <c r="E9" s="198">
        <f>'Section 12 data'!$L$25</f>
        <v>28.45</v>
      </c>
      <c r="F9" s="629">
        <f t="shared" ref="F9:F17" si="0">SUM(C9,D9)</f>
        <v>35.028999999999996</v>
      </c>
    </row>
    <row r="10" spans="2:6" ht="15" customHeight="1" x14ac:dyDescent="0.2">
      <c r="B10" s="80" t="s">
        <v>342</v>
      </c>
      <c r="C10" s="67">
        <f>'Section 12 data'!$J$26</f>
        <v>5.9969999999999999</v>
      </c>
      <c r="D10" s="85">
        <f>'Section 12 data'!$K$26</f>
        <v>108.06100000000001</v>
      </c>
      <c r="E10" s="198">
        <f>'Section 12 data'!$L$26</f>
        <v>16.649999999999999</v>
      </c>
      <c r="F10" s="629">
        <f t="shared" si="0"/>
        <v>114.05800000000001</v>
      </c>
    </row>
    <row r="11" spans="2:6" ht="15" customHeight="1" x14ac:dyDescent="0.2">
      <c r="B11" s="78" t="s">
        <v>343</v>
      </c>
      <c r="C11" s="67">
        <f>'Section 12 data'!$J$27</f>
        <v>4.3099999999999996</v>
      </c>
      <c r="D11" s="85">
        <f>'Section 12 data'!$K$27</f>
        <v>289.78699999999998</v>
      </c>
      <c r="E11" s="198">
        <f>'Section 12 data'!$L$27</f>
        <v>23.67</v>
      </c>
      <c r="F11" s="629">
        <f t="shared" si="0"/>
        <v>294.09699999999998</v>
      </c>
    </row>
    <row r="12" spans="2:6" ht="15" customHeight="1" x14ac:dyDescent="0.2">
      <c r="B12" s="78" t="s">
        <v>344</v>
      </c>
      <c r="C12" s="67">
        <f>'Section 12 data'!$J$28</f>
        <v>2.0950000000000002</v>
      </c>
      <c r="D12" s="85">
        <f>'Section 12 data'!$K$28</f>
        <v>742.93499999999995</v>
      </c>
      <c r="E12" s="198">
        <f>'Section 12 data'!$L$28</f>
        <v>19.36</v>
      </c>
      <c r="F12" s="629">
        <f t="shared" si="0"/>
        <v>745.03</v>
      </c>
    </row>
    <row r="13" spans="2:6" ht="15" customHeight="1" x14ac:dyDescent="0.2">
      <c r="B13" s="78" t="s">
        <v>345</v>
      </c>
      <c r="C13" s="67">
        <f>'Section 12 data'!$J$29</f>
        <v>2.851</v>
      </c>
      <c r="D13" s="85">
        <f>'Section 12 data'!$K$29</f>
        <v>623.10599999999999</v>
      </c>
      <c r="E13" s="198">
        <f>'Section 12 data'!$L$29</f>
        <v>18.97</v>
      </c>
      <c r="F13" s="629">
        <f t="shared" si="0"/>
        <v>625.95699999999999</v>
      </c>
    </row>
    <row r="14" spans="2:6" ht="15" customHeight="1" x14ac:dyDescent="0.2">
      <c r="B14" s="78" t="s">
        <v>346</v>
      </c>
      <c r="C14" s="67">
        <f>'Section 12 data'!$J$30</f>
        <v>0.27</v>
      </c>
      <c r="D14" s="85">
        <f>'Section 12 data'!$K$30</f>
        <v>644.06299999999999</v>
      </c>
      <c r="E14" s="198">
        <f>'Section 12 data'!$L$30</f>
        <v>20.46</v>
      </c>
      <c r="F14" s="629">
        <f t="shared" si="0"/>
        <v>644.33299999999997</v>
      </c>
    </row>
    <row r="15" spans="2:6" ht="15" customHeight="1" x14ac:dyDescent="0.2">
      <c r="B15" s="78" t="s">
        <v>347</v>
      </c>
      <c r="C15" s="67">
        <f>'Section 12 data'!$J$31</f>
        <v>5.0000000000000001E-3</v>
      </c>
      <c r="D15" s="85">
        <f>'Section 12 data'!$K$31</f>
        <v>195.19499999999999</v>
      </c>
      <c r="E15" s="198">
        <f>'Section 12 data'!$L$31</f>
        <v>52.59</v>
      </c>
      <c r="F15" s="629">
        <f t="shared" si="0"/>
        <v>195.2</v>
      </c>
    </row>
    <row r="16" spans="2:6" ht="15" customHeight="1" x14ac:dyDescent="0.2">
      <c r="B16" s="78" t="s">
        <v>270</v>
      </c>
      <c r="C16" s="67">
        <f>'Section 12 data'!$J$32</f>
        <v>8.7999999999999995E-2</v>
      </c>
      <c r="D16" s="85">
        <f>'Section 12 data'!$K$32</f>
        <v>144.20500000000001</v>
      </c>
      <c r="E16" s="198">
        <f>'Section 12 data'!$L$32</f>
        <v>64.56</v>
      </c>
      <c r="F16" s="629">
        <f t="shared" si="0"/>
        <v>144.29300000000001</v>
      </c>
    </row>
    <row r="17" spans="2:6" ht="15" customHeight="1" x14ac:dyDescent="0.2">
      <c r="B17" s="86" t="s">
        <v>80</v>
      </c>
      <c r="C17" s="87">
        <f>'Section 12 data'!$J$8</f>
        <v>15.721</v>
      </c>
      <c r="D17" s="87">
        <f>'Section 12 data'!$K$8</f>
        <v>2782.7249999999999</v>
      </c>
      <c r="E17" s="314">
        <f>'Section 12 data'!$L$8</f>
        <v>10.01</v>
      </c>
      <c r="F17" s="87">
        <f t="shared" si="0"/>
        <v>2798.4459999999999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4">
        <f>'Section 12 data'!$R$13</f>
        <v>154.81200000000001</v>
      </c>
      <c r="E8" s="198">
        <f>'Section 12 data'!$S$13</f>
        <v>104.54</v>
      </c>
      <c r="F8" s="629">
        <f>SUM(C8,D8)</f>
        <v>154.81200000000001</v>
      </c>
    </row>
    <row r="9" spans="2:6" ht="15" customHeight="1" x14ac:dyDescent="0.2">
      <c r="B9" s="82" t="s">
        <v>335</v>
      </c>
      <c r="C9" s="67">
        <f>'Section 12 data'!$Q$14</f>
        <v>3.9279999999999999</v>
      </c>
      <c r="D9" s="634">
        <f>'Section 12 data'!$R$14</f>
        <v>3444.4690000000001</v>
      </c>
      <c r="E9" s="198">
        <f>'Section 12 data'!$S$14</f>
        <v>21.94</v>
      </c>
      <c r="F9" s="629">
        <f t="shared" ref="F9:F15" si="0">SUM(C9,D9)</f>
        <v>3448.3969999999999</v>
      </c>
    </row>
    <row r="10" spans="2:6" ht="15" customHeight="1" x14ac:dyDescent="0.2">
      <c r="B10" s="81" t="s">
        <v>336</v>
      </c>
      <c r="C10" s="67">
        <f>'Section 12 data'!$Q$15</f>
        <v>8.2319999999999993</v>
      </c>
      <c r="D10" s="634">
        <f>'Section 12 data'!$R$15</f>
        <v>2509.931</v>
      </c>
      <c r="E10" s="198">
        <f>'Section 12 data'!$S$15</f>
        <v>12.759184528351014</v>
      </c>
      <c r="F10" s="629">
        <f t="shared" si="0"/>
        <v>2518.163</v>
      </c>
    </row>
    <row r="11" spans="2:6" ht="15" customHeight="1" x14ac:dyDescent="0.2">
      <c r="B11" s="81" t="s">
        <v>337</v>
      </c>
      <c r="C11" s="67">
        <f>'Section 12 data'!$Q$16</f>
        <v>77.096999999999994</v>
      </c>
      <c r="D11" s="634">
        <f>'Section 12 data'!$R$16</f>
        <v>1690.577</v>
      </c>
      <c r="E11" s="198">
        <f>'Section 12 data'!$S$16</f>
        <v>21.177368737492458</v>
      </c>
      <c r="F11" s="629">
        <f t="shared" si="0"/>
        <v>1767.674</v>
      </c>
    </row>
    <row r="12" spans="2:6" ht="15" customHeight="1" x14ac:dyDescent="0.2">
      <c r="B12" s="81" t="s">
        <v>338</v>
      </c>
      <c r="C12" s="67">
        <f>'Section 12 data'!$Q$17</f>
        <v>36.256</v>
      </c>
      <c r="D12" s="634">
        <f>'Section 12 data'!$R$17</f>
        <v>529.35699999999997</v>
      </c>
      <c r="E12" s="198">
        <f>'Section 12 data'!$S$17</f>
        <v>22.26</v>
      </c>
      <c r="F12" s="629">
        <f t="shared" si="0"/>
        <v>565.61299999999994</v>
      </c>
    </row>
    <row r="13" spans="2:6" ht="15" customHeight="1" x14ac:dyDescent="0.2">
      <c r="B13" s="81" t="s">
        <v>339</v>
      </c>
      <c r="C13" s="67">
        <f>'Section 12 data'!$Q$18</f>
        <v>5.9290000000000003</v>
      </c>
      <c r="D13" s="634">
        <f>'Section 12 data'!$R$18</f>
        <v>699.22699999999998</v>
      </c>
      <c r="E13" s="198">
        <f>'Section 12 data'!$S$18</f>
        <v>35.340000000000003</v>
      </c>
      <c r="F13" s="629">
        <f t="shared" si="0"/>
        <v>705.15599999999995</v>
      </c>
    </row>
    <row r="14" spans="2:6" ht="15" customHeight="1" x14ac:dyDescent="0.2">
      <c r="B14" s="81" t="s">
        <v>268</v>
      </c>
      <c r="C14" s="67">
        <f>'Section 12 data'!$Q$19</f>
        <v>2.9889999999999999</v>
      </c>
      <c r="D14" s="634">
        <f>'Section 12 data'!$R$19</f>
        <v>79.646000000000001</v>
      </c>
      <c r="E14" s="198">
        <f>'Section 12 data'!$S$19</f>
        <v>54.3107517572722</v>
      </c>
      <c r="F14" s="629">
        <f t="shared" si="0"/>
        <v>82.635000000000005</v>
      </c>
    </row>
    <row r="15" spans="2:6" ht="15" customHeight="1" x14ac:dyDescent="0.2">
      <c r="B15" s="83" t="s">
        <v>80</v>
      </c>
      <c r="C15" s="635">
        <f>'Section 12 data'!$Q$8</f>
        <v>134.43100000000001</v>
      </c>
      <c r="D15" s="635">
        <f>'Section 12 data'!$R$8</f>
        <v>9108.02</v>
      </c>
      <c r="E15" s="314">
        <f>'Section 12 data'!$S$8</f>
        <v>10.75</v>
      </c>
      <c r="F15" s="636">
        <f t="shared" si="0"/>
        <v>9242.4510000000009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12 data'!$Q$24</f>
        <v>0</v>
      </c>
      <c r="D8" s="631">
        <f>'Section 12 data'!$R$24</f>
        <v>57.963999999999999</v>
      </c>
      <c r="E8" s="198">
        <f>'Section 12 data'!$S$24</f>
        <v>105.38</v>
      </c>
      <c r="F8" s="632">
        <f>SUM(C8,D8)</f>
        <v>57.963999999999999</v>
      </c>
    </row>
    <row r="9" spans="2:6" ht="15" customHeight="1" x14ac:dyDescent="0.2">
      <c r="B9" s="79" t="s">
        <v>341</v>
      </c>
      <c r="C9" s="630">
        <f>'Section 12 data'!$Q$25</f>
        <v>9.9659999999999993</v>
      </c>
      <c r="D9" s="631">
        <f>'Section 12 data'!$R$25</f>
        <v>2952.6469999999999</v>
      </c>
      <c r="E9" s="198">
        <f>'Section 12 data'!$S$25</f>
        <v>25.19</v>
      </c>
      <c r="F9" s="632">
        <f t="shared" ref="F9:F17" si="0">SUM(C9,D9)</f>
        <v>2962.6129999999998</v>
      </c>
    </row>
    <row r="10" spans="2:6" ht="15" customHeight="1" x14ac:dyDescent="0.2">
      <c r="B10" s="80" t="s">
        <v>342</v>
      </c>
      <c r="C10" s="630">
        <f>'Section 12 data'!$Q$26</f>
        <v>77.299000000000007</v>
      </c>
      <c r="D10" s="631">
        <f>'Section 12 data'!$R$26</f>
        <v>1665.874</v>
      </c>
      <c r="E10" s="198">
        <f>'Section 12 data'!$S$26</f>
        <v>15.54</v>
      </c>
      <c r="F10" s="632">
        <f t="shared" si="0"/>
        <v>1743.173</v>
      </c>
    </row>
    <row r="11" spans="2:6" ht="15" customHeight="1" x14ac:dyDescent="0.2">
      <c r="B11" s="78" t="s">
        <v>343</v>
      </c>
      <c r="C11" s="630">
        <f>'Section 12 data'!$Q$27</f>
        <v>34.923999999999999</v>
      </c>
      <c r="D11" s="631">
        <f>'Section 12 data'!$R$27</f>
        <v>1639.67</v>
      </c>
      <c r="E11" s="198">
        <f>'Section 12 data'!$S$27</f>
        <v>23.52</v>
      </c>
      <c r="F11" s="632">
        <f t="shared" si="0"/>
        <v>1674.5940000000001</v>
      </c>
    </row>
    <row r="12" spans="2:6" ht="15" customHeight="1" x14ac:dyDescent="0.2">
      <c r="B12" s="78" t="s">
        <v>344</v>
      </c>
      <c r="C12" s="630">
        <f>'Section 12 data'!$Q$28</f>
        <v>6.843</v>
      </c>
      <c r="D12" s="631">
        <f>'Section 12 data'!$R$28</f>
        <v>1724.962</v>
      </c>
      <c r="E12" s="198">
        <f>'Section 12 data'!$S$28</f>
        <v>19.29</v>
      </c>
      <c r="F12" s="632">
        <f t="shared" si="0"/>
        <v>1731.8050000000001</v>
      </c>
    </row>
    <row r="13" spans="2:6" ht="15" customHeight="1" x14ac:dyDescent="0.2">
      <c r="B13" s="78" t="s">
        <v>345</v>
      </c>
      <c r="C13" s="630">
        <f>'Section 12 data'!$Q$29</f>
        <v>5.1340000000000003</v>
      </c>
      <c r="D13" s="631">
        <f>'Section 12 data'!$R$29</f>
        <v>653.18899999999996</v>
      </c>
      <c r="E13" s="198">
        <f>'Section 12 data'!$S$29</f>
        <v>18.309999999999999</v>
      </c>
      <c r="F13" s="632">
        <f t="shared" si="0"/>
        <v>658.32299999999998</v>
      </c>
    </row>
    <row r="14" spans="2:6" ht="15" customHeight="1" x14ac:dyDescent="0.2">
      <c r="B14" s="78" t="s">
        <v>346</v>
      </c>
      <c r="C14" s="630">
        <f>'Section 12 data'!$Q$30</f>
        <v>0.25</v>
      </c>
      <c r="D14" s="631">
        <f>'Section 12 data'!$R$30</f>
        <v>341.05799999999999</v>
      </c>
      <c r="E14" s="198">
        <f>'Section 12 data'!$S$30</f>
        <v>20.36</v>
      </c>
      <c r="F14" s="632">
        <f t="shared" si="0"/>
        <v>341.30799999999999</v>
      </c>
    </row>
    <row r="15" spans="2:6" ht="15" customHeight="1" x14ac:dyDescent="0.2">
      <c r="B15" s="78" t="s">
        <v>347</v>
      </c>
      <c r="C15" s="630">
        <f>'Section 12 data'!$Q$31</f>
        <v>2E-3</v>
      </c>
      <c r="D15" s="631">
        <f>'Section 12 data'!$R$31</f>
        <v>51.110999999999997</v>
      </c>
      <c r="E15" s="198">
        <f>'Section 12 data'!$S$31</f>
        <v>52.58</v>
      </c>
      <c r="F15" s="632">
        <f t="shared" si="0"/>
        <v>51.113</v>
      </c>
    </row>
    <row r="16" spans="2:6" ht="15" customHeight="1" x14ac:dyDescent="0.2">
      <c r="B16" s="78" t="s">
        <v>270</v>
      </c>
      <c r="C16" s="630">
        <f>'Section 12 data'!$Q$32</f>
        <v>1.2E-2</v>
      </c>
      <c r="D16" s="631">
        <f>'Section 12 data'!$R$32</f>
        <v>21.547000000000001</v>
      </c>
      <c r="E16" s="198">
        <f>'Section 12 data'!$S$32</f>
        <v>68.47</v>
      </c>
      <c r="F16" s="632">
        <f t="shared" si="0"/>
        <v>21.559000000000001</v>
      </c>
    </row>
    <row r="17" spans="2:6" ht="15" customHeight="1" x14ac:dyDescent="0.2">
      <c r="B17" s="72" t="s">
        <v>80</v>
      </c>
      <c r="C17" s="87">
        <f>'Section 12 data'!$Q$8</f>
        <v>134.43100000000001</v>
      </c>
      <c r="D17" s="87">
        <f>'Section 12 data'!$R$8</f>
        <v>9108.02</v>
      </c>
      <c r="E17" s="314">
        <f>'Section 12 data'!$S$8</f>
        <v>10.75</v>
      </c>
      <c r="F17" s="87">
        <f t="shared" si="0"/>
        <v>9242.4510000000009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39" t="s">
        <v>376</v>
      </c>
      <c r="C5" s="907" t="s">
        <v>273</v>
      </c>
      <c r="D5" s="907"/>
      <c r="E5" s="907"/>
      <c r="F5" s="899"/>
      <c r="H5" s="839" t="s">
        <v>376</v>
      </c>
      <c r="I5" s="788" t="s">
        <v>274</v>
      </c>
      <c r="J5" s="858"/>
      <c r="K5" s="858"/>
      <c r="L5" s="787"/>
    </row>
    <row r="6" spans="2:12" ht="45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57">
        <f>'Section 12 data'!$C$8</f>
        <v>9.7869999999999999E-2</v>
      </c>
      <c r="D9" s="57">
        <f>'Section 12 data'!$D$8</f>
        <v>10.66949</v>
      </c>
      <c r="E9" s="58">
        <f>'Section 12 data'!$E$8</f>
        <v>7.76</v>
      </c>
      <c r="F9" s="76">
        <f>SUM(C9,D9)</f>
        <v>10.76736</v>
      </c>
      <c r="G9" s="25"/>
      <c r="H9" s="28" t="str">
        <f>Index!$B$4</f>
        <v>Thames</v>
      </c>
      <c r="I9" s="59">
        <f>'Section 12 data'!$G$7</f>
        <v>73.585939999999994</v>
      </c>
      <c r="J9" s="60">
        <f>'Section 12 data'!$G$5</f>
        <v>88.609620000000007</v>
      </c>
      <c r="K9" s="43">
        <f>IF(I9=0,0,100*F9/I9)</f>
        <v>14.632360475384294</v>
      </c>
      <c r="L9" s="61">
        <f>IF(J9=0,0,100*F9/J9)</f>
        <v>12.151457144269438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39" t="s">
        <v>376</v>
      </c>
      <c r="C5" s="907" t="s">
        <v>281</v>
      </c>
      <c r="D5" s="907"/>
      <c r="E5" s="907"/>
      <c r="F5" s="899"/>
      <c r="G5" s="25"/>
      <c r="H5" s="839" t="s">
        <v>376</v>
      </c>
      <c r="I5" s="788" t="s">
        <v>282</v>
      </c>
      <c r="J5" s="858"/>
      <c r="K5" s="858"/>
      <c r="L5" s="787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Thames</v>
      </c>
      <c r="C9" s="67">
        <f>'Section 12 data'!$J$8</f>
        <v>15.721</v>
      </c>
      <c r="D9" s="67">
        <f>'Section 12 data'!$K$8</f>
        <v>2782.7249999999999</v>
      </c>
      <c r="E9" s="58">
        <f>'Section 12 data'!$L$8</f>
        <v>10.01</v>
      </c>
      <c r="F9" s="77">
        <f>SUM(C9,D9)</f>
        <v>2798.4459999999999</v>
      </c>
      <c r="G9" s="25"/>
      <c r="H9" s="28" t="str">
        <f>Index!$B$4</f>
        <v>Thames</v>
      </c>
      <c r="I9" s="68">
        <f>'Section 12 data'!$N$7</f>
        <v>16691.351999999999</v>
      </c>
      <c r="J9" s="43">
        <f>'Section 12 data'!$N$5</f>
        <v>22055.275000000001</v>
      </c>
      <c r="K9" s="43">
        <f>IF(I9=0,0,100*F9/I9)</f>
        <v>16.765843773470237</v>
      </c>
      <c r="L9" s="61">
        <f>IF(J9=0,0,100*F9/J9)</f>
        <v>12.688329662631727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39" t="s">
        <v>380</v>
      </c>
      <c r="C5" s="907" t="s">
        <v>283</v>
      </c>
      <c r="D5" s="907"/>
      <c r="E5" s="907"/>
      <c r="F5" s="899"/>
      <c r="G5" s="25"/>
      <c r="H5" s="839" t="s">
        <v>380</v>
      </c>
      <c r="I5" s="788" t="s">
        <v>284</v>
      </c>
      <c r="J5" s="858"/>
      <c r="K5" s="858"/>
      <c r="L5" s="787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67">
        <f>'Section 12 data'!$Q$8</f>
        <v>134.43100000000001</v>
      </c>
      <c r="D9" s="67">
        <f>'Section 12 data'!$R$8</f>
        <v>9108.02</v>
      </c>
      <c r="E9" s="58">
        <f>'Section 12 data'!$S$8</f>
        <v>10.75</v>
      </c>
      <c r="F9" s="77">
        <f>SUM(C9,D9)</f>
        <v>9242.4510000000009</v>
      </c>
      <c r="G9" s="25"/>
      <c r="H9" s="28" t="str">
        <f>Index!$B$4</f>
        <v>Thames</v>
      </c>
      <c r="I9" s="68">
        <f>'Section 12 data'!$U$7</f>
        <v>82949.718999999997</v>
      </c>
      <c r="J9" s="43">
        <f>'Section 12 data'!$U$5</f>
        <v>94267.02</v>
      </c>
      <c r="K9" s="43">
        <f>IF(I9=0,0,100*F9/I9)</f>
        <v>11.142233043610432</v>
      </c>
      <c r="L9" s="61">
        <f>IF(J9=0,0,100*F9/J9)</f>
        <v>9.804543519037729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13 data'!$C$13</f>
        <v>1.093E-2</v>
      </c>
      <c r="D8" s="646">
        <f>'Section 13 data'!$D$13</f>
        <v>0.52970000000000006</v>
      </c>
      <c r="E8" s="198">
        <f>'Section 13 data'!$E$13</f>
        <v>29.67</v>
      </c>
      <c r="F8" s="647">
        <f>SUM(C8,D8)</f>
        <v>0.54063000000000005</v>
      </c>
    </row>
    <row r="9" spans="2:6" ht="15" customHeight="1" x14ac:dyDescent="0.2">
      <c r="B9" s="100" t="s">
        <v>335</v>
      </c>
      <c r="C9" s="645">
        <f>'Section 13 data'!$C$14</f>
        <v>5.7000000000000002E-3</v>
      </c>
      <c r="D9" s="646">
        <f>'Section 13 data'!$D$14</f>
        <v>0.66054000000000002</v>
      </c>
      <c r="E9" s="198">
        <f>'Section 13 data'!$E$14</f>
        <v>23.04</v>
      </c>
      <c r="F9" s="647">
        <f t="shared" ref="F9:F15" si="0">SUM(C9,D9)</f>
        <v>0.66624000000000005</v>
      </c>
    </row>
    <row r="10" spans="2:6" ht="15" customHeight="1" x14ac:dyDescent="0.2">
      <c r="B10" s="99" t="s">
        <v>336</v>
      </c>
      <c r="C10" s="645">
        <f>'Section 13 data'!$C$15</f>
        <v>1.6879999999999999E-2</v>
      </c>
      <c r="D10" s="646">
        <f>'Section 13 data'!$D$15</f>
        <v>1.47271</v>
      </c>
      <c r="E10" s="198">
        <f>'Section 13 data'!$E$15</f>
        <v>17.959259998310863</v>
      </c>
      <c r="F10" s="647">
        <f t="shared" si="0"/>
        <v>1.48959</v>
      </c>
    </row>
    <row r="11" spans="2:6" ht="15" customHeight="1" x14ac:dyDescent="0.2">
      <c r="B11" s="99" t="s">
        <v>337</v>
      </c>
      <c r="C11" s="645">
        <f>'Section 13 data'!$C$16</f>
        <v>9.6860000000000002E-2</v>
      </c>
      <c r="D11" s="646">
        <f>'Section 13 data'!$D$16</f>
        <v>1.1687000000000001</v>
      </c>
      <c r="E11" s="198">
        <f>'Section 13 data'!$E$16</f>
        <v>25.562911355288676</v>
      </c>
      <c r="F11" s="647">
        <f t="shared" si="0"/>
        <v>1.26556</v>
      </c>
    </row>
    <row r="12" spans="2:6" ht="15" customHeight="1" x14ac:dyDescent="0.2">
      <c r="B12" s="99" t="s">
        <v>338</v>
      </c>
      <c r="C12" s="645">
        <f>'Section 13 data'!$C$17</f>
        <v>4.9299999999999997E-2</v>
      </c>
      <c r="D12" s="646">
        <f>'Section 13 data'!$D$17</f>
        <v>2.3808400000000001</v>
      </c>
      <c r="E12" s="198">
        <f>'Section 13 data'!$E$17</f>
        <v>15.81</v>
      </c>
      <c r="F12" s="647">
        <f t="shared" si="0"/>
        <v>2.4301400000000002</v>
      </c>
    </row>
    <row r="13" spans="2:6" ht="15" customHeight="1" x14ac:dyDescent="0.2">
      <c r="B13" s="99" t="s">
        <v>339</v>
      </c>
      <c r="C13" s="645">
        <f>'Section 13 data'!$C$18</f>
        <v>0.15965000000000001</v>
      </c>
      <c r="D13" s="646">
        <f>'Section 13 data'!$D$18</f>
        <v>3.1225200000000002</v>
      </c>
      <c r="E13" s="198">
        <f>'Section 13 data'!$E$18</f>
        <v>17.600000000000001</v>
      </c>
      <c r="F13" s="647">
        <f t="shared" si="0"/>
        <v>3.2821700000000003</v>
      </c>
    </row>
    <row r="14" spans="2:6" ht="15" customHeight="1" x14ac:dyDescent="0.2">
      <c r="B14" s="99" t="s">
        <v>268</v>
      </c>
      <c r="C14" s="645">
        <f>'Section 13 data'!$C$19</f>
        <v>0.10881</v>
      </c>
      <c r="D14" s="646">
        <f>'Section 13 data'!$D$19</f>
        <v>1.7933600000000001</v>
      </c>
      <c r="E14" s="198">
        <f>'Section 13 data'!$E$19</f>
        <v>19.142372291529949</v>
      </c>
      <c r="F14" s="647">
        <f t="shared" si="0"/>
        <v>1.9021700000000001</v>
      </c>
    </row>
    <row r="15" spans="2:6" ht="15" customHeight="1" x14ac:dyDescent="0.2">
      <c r="B15" s="101" t="s">
        <v>80</v>
      </c>
      <c r="C15" s="102">
        <f>'Section 13 data'!$C$8</f>
        <v>0.44812000000000002</v>
      </c>
      <c r="D15" s="102">
        <f>'Section 13 data'!$D$8</f>
        <v>11.128360000000001</v>
      </c>
      <c r="E15" s="314">
        <f>'Section 13 data'!$E$8</f>
        <v>7.67</v>
      </c>
      <c r="F15" s="102">
        <f t="shared" si="0"/>
        <v>11.57648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="80" zoomScaleNormal="8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1"/>
      <c r="B3" s="793" t="s">
        <v>679</v>
      </c>
      <c r="C3" s="794"/>
      <c r="D3" s="794"/>
      <c r="E3" s="794"/>
      <c r="F3" s="795"/>
      <c r="H3" s="793" t="s">
        <v>679</v>
      </c>
      <c r="I3" s="796"/>
      <c r="J3" s="796"/>
      <c r="K3" s="796"/>
      <c r="L3" s="796"/>
      <c r="M3" s="796"/>
      <c r="N3" s="797"/>
      <c r="P3" s="793" t="s">
        <v>679</v>
      </c>
      <c r="Q3" s="794"/>
      <c r="R3" s="794"/>
      <c r="S3" s="794"/>
      <c r="T3" s="795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482</v>
      </c>
      <c r="E4" s="283" t="s">
        <v>480</v>
      </c>
      <c r="F4" s="281" t="s">
        <v>378</v>
      </c>
      <c r="H4" s="282" t="s">
        <v>308</v>
      </c>
      <c r="I4" s="283" t="s">
        <v>379</v>
      </c>
      <c r="J4" s="280" t="s">
        <v>482</v>
      </c>
      <c r="K4" s="283" t="s">
        <v>82</v>
      </c>
      <c r="L4" s="283" t="s">
        <v>309</v>
      </c>
      <c r="M4" s="283" t="s">
        <v>480</v>
      </c>
      <c r="N4" s="284" t="s">
        <v>378</v>
      </c>
      <c r="P4" s="279" t="s">
        <v>487</v>
      </c>
      <c r="Q4" s="280" t="s">
        <v>379</v>
      </c>
      <c r="R4" s="280" t="s">
        <v>482</v>
      </c>
      <c r="S4" s="283" t="s">
        <v>480</v>
      </c>
      <c r="T4" s="281" t="s">
        <v>378</v>
      </c>
    </row>
    <row r="5" spans="1:20" x14ac:dyDescent="0.2">
      <c r="A5" s="271"/>
      <c r="B5" s="297" t="s">
        <v>105</v>
      </c>
      <c r="C5" s="298">
        <v>2013</v>
      </c>
      <c r="D5" s="287">
        <v>219.81800000000001</v>
      </c>
      <c r="E5" s="327"/>
      <c r="F5" s="335"/>
      <c r="G5" s="319"/>
      <c r="H5" s="297" t="s">
        <v>105</v>
      </c>
      <c r="I5" s="298">
        <v>2013</v>
      </c>
      <c r="J5" s="274">
        <v>16425.967000000001</v>
      </c>
      <c r="K5" s="274">
        <v>3.95</v>
      </c>
      <c r="L5" s="327">
        <f t="shared" ref="L5:L15" si="0">(K5*J5)/100</f>
        <v>648.82569650000005</v>
      </c>
      <c r="M5" s="327"/>
      <c r="N5" s="335"/>
      <c r="O5" s="319"/>
      <c r="P5" s="297" t="s">
        <v>105</v>
      </c>
      <c r="Q5" s="298">
        <v>2013</v>
      </c>
      <c r="R5" s="327">
        <f>D5+J5</f>
        <v>16645.785</v>
      </c>
      <c r="S5" s="327"/>
      <c r="T5" s="335"/>
    </row>
    <row r="6" spans="1:20" x14ac:dyDescent="0.2">
      <c r="A6" s="271"/>
      <c r="B6" s="285"/>
      <c r="C6" s="286">
        <v>2017</v>
      </c>
      <c r="D6" s="277">
        <v>237.67</v>
      </c>
      <c r="E6" s="328"/>
      <c r="F6" s="336"/>
      <c r="G6" s="319"/>
      <c r="H6" s="331"/>
      <c r="I6" s="286">
        <v>2017</v>
      </c>
      <c r="J6" s="275">
        <v>16919.883000000002</v>
      </c>
      <c r="K6" s="275">
        <v>3.74</v>
      </c>
      <c r="L6" s="328">
        <f t="shared" si="0"/>
        <v>632.80362420000017</v>
      </c>
      <c r="M6" s="328"/>
      <c r="N6" s="336"/>
      <c r="O6" s="319"/>
      <c r="P6" s="331"/>
      <c r="Q6" s="286">
        <v>2017</v>
      </c>
      <c r="R6" s="328">
        <f t="shared" ref="R6:R15" si="1">D6+J6</f>
        <v>17157.553</v>
      </c>
      <c r="S6" s="328"/>
      <c r="T6" s="336"/>
    </row>
    <row r="7" spans="1:20" x14ac:dyDescent="0.2">
      <c r="A7" s="271"/>
      <c r="B7" s="285"/>
      <c r="C7" s="286">
        <v>2022</v>
      </c>
      <c r="D7" s="277">
        <v>260.44200000000001</v>
      </c>
      <c r="E7" s="328"/>
      <c r="F7" s="336"/>
      <c r="G7" s="319"/>
      <c r="H7" s="331"/>
      <c r="I7" s="286">
        <v>2022</v>
      </c>
      <c r="J7" s="275">
        <v>17707.998</v>
      </c>
      <c r="K7" s="275">
        <v>3.67</v>
      </c>
      <c r="L7" s="328">
        <f t="shared" si="0"/>
        <v>649.88352659999998</v>
      </c>
      <c r="M7" s="328"/>
      <c r="N7" s="336"/>
      <c r="O7" s="319"/>
      <c r="P7" s="331"/>
      <c r="Q7" s="286">
        <v>2022</v>
      </c>
      <c r="R7" s="328">
        <f t="shared" si="1"/>
        <v>17968.439999999999</v>
      </c>
      <c r="S7" s="328"/>
      <c r="T7" s="336"/>
    </row>
    <row r="8" spans="1:20" x14ac:dyDescent="0.2">
      <c r="A8" s="271"/>
      <c r="B8" s="285"/>
      <c r="C8" s="286">
        <v>2027</v>
      </c>
      <c r="D8" s="277">
        <v>281.67099999999999</v>
      </c>
      <c r="E8" s="328"/>
      <c r="F8" s="336"/>
      <c r="G8" s="319"/>
      <c r="H8" s="331"/>
      <c r="I8" s="286">
        <v>2027</v>
      </c>
      <c r="J8" s="275">
        <v>19123.087</v>
      </c>
      <c r="K8" s="275">
        <v>3.49</v>
      </c>
      <c r="L8" s="328">
        <f t="shared" si="0"/>
        <v>667.39573629999995</v>
      </c>
      <c r="M8" s="328"/>
      <c r="N8" s="336"/>
      <c r="O8" s="319"/>
      <c r="P8" s="331"/>
      <c r="Q8" s="286">
        <v>2027</v>
      </c>
      <c r="R8" s="328">
        <f t="shared" si="1"/>
        <v>19404.757999999998</v>
      </c>
      <c r="S8" s="328"/>
      <c r="T8" s="336"/>
    </row>
    <row r="9" spans="1:20" x14ac:dyDescent="0.2">
      <c r="A9" s="271"/>
      <c r="B9" s="285"/>
      <c r="C9" s="286">
        <v>2032</v>
      </c>
      <c r="D9" s="277">
        <v>303.13299999999998</v>
      </c>
      <c r="E9" s="328"/>
      <c r="F9" s="336"/>
      <c r="G9" s="319"/>
      <c r="H9" s="331"/>
      <c r="I9" s="286">
        <v>2032</v>
      </c>
      <c r="J9" s="275">
        <v>20433.901000000002</v>
      </c>
      <c r="K9" s="275">
        <v>3.4</v>
      </c>
      <c r="L9" s="328">
        <f t="shared" si="0"/>
        <v>694.75263400000006</v>
      </c>
      <c r="M9" s="328"/>
      <c r="N9" s="336"/>
      <c r="O9" s="319"/>
      <c r="P9" s="331"/>
      <c r="Q9" s="286">
        <v>2032</v>
      </c>
      <c r="R9" s="328">
        <f t="shared" si="1"/>
        <v>20737.034000000003</v>
      </c>
      <c r="S9" s="328"/>
      <c r="T9" s="336"/>
    </row>
    <row r="10" spans="1:20" x14ac:dyDescent="0.2">
      <c r="A10" s="271"/>
      <c r="B10" s="285"/>
      <c r="C10" s="286">
        <v>2037</v>
      </c>
      <c r="D10" s="277">
        <v>318.72399999999999</v>
      </c>
      <c r="E10" s="328"/>
      <c r="F10" s="336"/>
      <c r="G10" s="319"/>
      <c r="H10" s="331"/>
      <c r="I10" s="286">
        <v>2037</v>
      </c>
      <c r="J10" s="275">
        <v>21965.685000000001</v>
      </c>
      <c r="K10" s="275">
        <v>3.31</v>
      </c>
      <c r="L10" s="328">
        <f t="shared" si="0"/>
        <v>727.06417350000004</v>
      </c>
      <c r="M10" s="328"/>
      <c r="N10" s="336"/>
      <c r="O10" s="319"/>
      <c r="P10" s="331"/>
      <c r="Q10" s="286">
        <v>2037</v>
      </c>
      <c r="R10" s="328">
        <f t="shared" si="1"/>
        <v>22284.409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262.44799999999998</v>
      </c>
      <c r="E11" s="328"/>
      <c r="F11" s="336"/>
      <c r="G11" s="319"/>
      <c r="H11" s="331"/>
      <c r="I11" s="286">
        <v>2042</v>
      </c>
      <c r="J11" s="275">
        <v>23473.284</v>
      </c>
      <c r="K11" s="275">
        <v>3.21</v>
      </c>
      <c r="L11" s="328">
        <f t="shared" si="0"/>
        <v>753.49241639999991</v>
      </c>
      <c r="M11" s="328"/>
      <c r="N11" s="336"/>
      <c r="O11" s="319"/>
      <c r="P11" s="331"/>
      <c r="Q11" s="286">
        <v>2042</v>
      </c>
      <c r="R11" s="328">
        <f t="shared" si="1"/>
        <v>23735.732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252.61199999999999</v>
      </c>
      <c r="E12" s="328"/>
      <c r="F12" s="336"/>
      <c r="G12" s="319"/>
      <c r="H12" s="331"/>
      <c r="I12" s="286">
        <v>2047</v>
      </c>
      <c r="J12" s="275">
        <v>24643.317999999999</v>
      </c>
      <c r="K12" s="275">
        <v>3.13</v>
      </c>
      <c r="L12" s="328">
        <f t="shared" si="0"/>
        <v>771.33585339999991</v>
      </c>
      <c r="M12" s="328"/>
      <c r="N12" s="336"/>
      <c r="O12" s="319"/>
      <c r="P12" s="331"/>
      <c r="Q12" s="286">
        <v>2047</v>
      </c>
      <c r="R12" s="328">
        <f t="shared" si="1"/>
        <v>24895.93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266.89999999999998</v>
      </c>
      <c r="E13" s="328"/>
      <c r="F13" s="336"/>
      <c r="G13" s="319"/>
      <c r="H13" s="331"/>
      <c r="I13" s="286">
        <v>2052</v>
      </c>
      <c r="J13" s="275">
        <v>25496.342000000001</v>
      </c>
      <c r="K13" s="275">
        <v>3.1</v>
      </c>
      <c r="L13" s="328">
        <f t="shared" si="0"/>
        <v>790.38660200000004</v>
      </c>
      <c r="M13" s="328"/>
      <c r="N13" s="336"/>
      <c r="O13" s="319"/>
      <c r="P13" s="331"/>
      <c r="Q13" s="286">
        <v>2052</v>
      </c>
      <c r="R13" s="328">
        <f t="shared" si="1"/>
        <v>25763.242000000002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265.05799999999999</v>
      </c>
      <c r="E14" s="328"/>
      <c r="F14" s="336"/>
      <c r="G14" s="319"/>
      <c r="H14" s="331"/>
      <c r="I14" s="286">
        <v>2057</v>
      </c>
      <c r="J14" s="275">
        <v>26362.544000000002</v>
      </c>
      <c r="K14" s="275">
        <v>3.08</v>
      </c>
      <c r="L14" s="328">
        <f t="shared" si="0"/>
        <v>811.96635520000007</v>
      </c>
      <c r="M14" s="328"/>
      <c r="N14" s="336"/>
      <c r="O14" s="319"/>
      <c r="P14" s="331"/>
      <c r="Q14" s="286">
        <v>2057</v>
      </c>
      <c r="R14" s="328">
        <f t="shared" si="1"/>
        <v>26627.602000000003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276.21499999999997</v>
      </c>
      <c r="E15" s="329"/>
      <c r="F15" s="337"/>
      <c r="G15" s="319"/>
      <c r="H15" s="332"/>
      <c r="I15" s="291">
        <v>2062</v>
      </c>
      <c r="J15" s="333">
        <v>27024.035</v>
      </c>
      <c r="K15" s="333">
        <v>3.11</v>
      </c>
      <c r="L15" s="329">
        <f t="shared" si="0"/>
        <v>840.44748849999985</v>
      </c>
      <c r="M15" s="329"/>
      <c r="N15" s="337"/>
      <c r="O15" s="319"/>
      <c r="P15" s="332"/>
      <c r="Q15" s="291">
        <v>2062</v>
      </c>
      <c r="R15" s="329">
        <f t="shared" si="1"/>
        <v>27300.25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ht="15" x14ac:dyDescent="0.2">
      <c r="A18" s="271"/>
      <c r="B18" s="793" t="s">
        <v>680</v>
      </c>
      <c r="C18" s="798"/>
      <c r="D18" s="798"/>
      <c r="E18" s="798"/>
      <c r="F18" s="799"/>
      <c r="H18" s="793" t="s">
        <v>680</v>
      </c>
      <c r="I18" s="796"/>
      <c r="J18" s="796"/>
      <c r="K18" s="796"/>
      <c r="L18" s="796"/>
      <c r="M18" s="796"/>
      <c r="N18" s="797"/>
      <c r="P18" s="793" t="s">
        <v>680</v>
      </c>
      <c r="Q18" s="798"/>
      <c r="R18" s="798"/>
      <c r="S18" s="798"/>
      <c r="T18" s="799"/>
    </row>
    <row r="19" spans="1:20" ht="13.5" thickBot="1" x14ac:dyDescent="0.25">
      <c r="A19" s="271"/>
      <c r="B19" s="279" t="s">
        <v>78</v>
      </c>
      <c r="C19" s="280" t="s">
        <v>481</v>
      </c>
      <c r="D19" s="280" t="s">
        <v>377</v>
      </c>
      <c r="E19" s="283" t="s">
        <v>480</v>
      </c>
      <c r="F19" s="281" t="s">
        <v>378</v>
      </c>
      <c r="H19" s="282" t="s">
        <v>308</v>
      </c>
      <c r="I19" s="280" t="s">
        <v>481</v>
      </c>
      <c r="J19" s="280" t="s">
        <v>377</v>
      </c>
      <c r="K19" s="283" t="s">
        <v>82</v>
      </c>
      <c r="L19" s="283" t="s">
        <v>309</v>
      </c>
      <c r="M19" s="283" t="s">
        <v>480</v>
      </c>
      <c r="N19" s="284" t="s">
        <v>378</v>
      </c>
      <c r="P19" s="279" t="s">
        <v>487</v>
      </c>
      <c r="Q19" s="280" t="s">
        <v>481</v>
      </c>
      <c r="R19" s="280" t="s">
        <v>377</v>
      </c>
      <c r="S19" s="283" t="s">
        <v>480</v>
      </c>
      <c r="T19" s="281" t="s">
        <v>378</v>
      </c>
    </row>
    <row r="20" spans="1:20" x14ac:dyDescent="0.2">
      <c r="A20" s="271"/>
      <c r="B20" s="297" t="s">
        <v>105</v>
      </c>
      <c r="C20" s="298" t="s">
        <v>331</v>
      </c>
      <c r="D20" s="287">
        <v>230.60599999999999</v>
      </c>
      <c r="E20" s="327">
        <v>4</v>
      </c>
      <c r="F20" s="335">
        <f>D20*E20</f>
        <v>922.42399999999998</v>
      </c>
      <c r="H20" s="297" t="s">
        <v>105</v>
      </c>
      <c r="I20" s="298" t="s">
        <v>331</v>
      </c>
      <c r="J20" s="288">
        <v>16708.457999999999</v>
      </c>
      <c r="K20" s="288">
        <v>3.79</v>
      </c>
      <c r="L20" s="327">
        <f t="shared" ref="L20:L30" si="2">(K20*J20)/100</f>
        <v>633.25055819999989</v>
      </c>
      <c r="M20" s="327">
        <v>4</v>
      </c>
      <c r="N20" s="335">
        <f>J20*M20</f>
        <v>66833.831999999995</v>
      </c>
      <c r="P20" s="297" t="s">
        <v>105</v>
      </c>
      <c r="Q20" s="298" t="s">
        <v>331</v>
      </c>
      <c r="R20" s="327">
        <f>D20+J20</f>
        <v>16939.063999999998</v>
      </c>
      <c r="S20" s="327">
        <v>4</v>
      </c>
      <c r="T20" s="335">
        <f>R20*S20</f>
        <v>67756.255999999994</v>
      </c>
    </row>
    <row r="21" spans="1:20" x14ac:dyDescent="0.2">
      <c r="A21" s="271"/>
      <c r="B21" s="285"/>
      <c r="C21" s="286" t="s">
        <v>222</v>
      </c>
      <c r="D21" s="277">
        <v>251.297</v>
      </c>
      <c r="E21" s="328">
        <v>5</v>
      </c>
      <c r="F21" s="336">
        <f t="shared" ref="F21:F30" si="3">D21*E21</f>
        <v>1256.4849999999999</v>
      </c>
      <c r="H21" s="285"/>
      <c r="I21" s="286" t="s">
        <v>222</v>
      </c>
      <c r="J21" s="273">
        <v>17371.004000000001</v>
      </c>
      <c r="K21" s="273">
        <v>3.66</v>
      </c>
      <c r="L21" s="328">
        <f t="shared" si="2"/>
        <v>635.77874640000005</v>
      </c>
      <c r="M21" s="328">
        <v>5</v>
      </c>
      <c r="N21" s="336">
        <f t="shared" ref="N21:N30" si="4">J21*M21</f>
        <v>86855.02</v>
      </c>
      <c r="P21" s="285"/>
      <c r="Q21" s="286" t="s">
        <v>222</v>
      </c>
      <c r="R21" s="328">
        <f t="shared" ref="R21:R30" si="5">D21+J21</f>
        <v>17622.300999999999</v>
      </c>
      <c r="S21" s="328">
        <v>5</v>
      </c>
      <c r="T21" s="336">
        <f t="shared" ref="T21:T30" si="6">R21*S21</f>
        <v>88111.505000000005</v>
      </c>
    </row>
    <row r="22" spans="1:20" x14ac:dyDescent="0.2">
      <c r="A22" s="271"/>
      <c r="B22" s="285"/>
      <c r="C22" s="286" t="s">
        <v>225</v>
      </c>
      <c r="D22" s="277">
        <v>273.12700000000001</v>
      </c>
      <c r="E22" s="328">
        <v>5</v>
      </c>
      <c r="F22" s="336">
        <f t="shared" si="3"/>
        <v>1365.635</v>
      </c>
      <c r="H22" s="285"/>
      <c r="I22" s="286" t="s">
        <v>225</v>
      </c>
      <c r="J22" s="273">
        <v>18516.621999999999</v>
      </c>
      <c r="K22" s="273">
        <v>3.55</v>
      </c>
      <c r="L22" s="328">
        <f t="shared" si="2"/>
        <v>657.34008099999994</v>
      </c>
      <c r="M22" s="328">
        <v>5</v>
      </c>
      <c r="N22" s="336">
        <f t="shared" si="4"/>
        <v>92583.11</v>
      </c>
      <c r="P22" s="285"/>
      <c r="Q22" s="286" t="s">
        <v>225</v>
      </c>
      <c r="R22" s="328">
        <f t="shared" si="5"/>
        <v>18789.749</v>
      </c>
      <c r="S22" s="328">
        <v>5</v>
      </c>
      <c r="T22" s="336">
        <f t="shared" si="6"/>
        <v>93948.744999999995</v>
      </c>
    </row>
    <row r="23" spans="1:20" x14ac:dyDescent="0.2">
      <c r="A23" s="271"/>
      <c r="B23" s="285"/>
      <c r="C23" s="286" t="s">
        <v>226</v>
      </c>
      <c r="D23" s="277">
        <v>294.51400000000001</v>
      </c>
      <c r="E23" s="328">
        <v>5</v>
      </c>
      <c r="F23" s="336">
        <f t="shared" si="3"/>
        <v>1472.5700000000002</v>
      </c>
      <c r="H23" s="285"/>
      <c r="I23" s="286" t="s">
        <v>226</v>
      </c>
      <c r="J23" s="273">
        <v>19956.578000000001</v>
      </c>
      <c r="K23" s="273">
        <v>3.39</v>
      </c>
      <c r="L23" s="328">
        <f t="shared" si="2"/>
        <v>676.52799420000008</v>
      </c>
      <c r="M23" s="328">
        <v>5</v>
      </c>
      <c r="N23" s="336">
        <f t="shared" si="4"/>
        <v>99782.890000000014</v>
      </c>
      <c r="P23" s="285"/>
      <c r="Q23" s="286" t="s">
        <v>226</v>
      </c>
      <c r="R23" s="328">
        <f t="shared" si="5"/>
        <v>20251.092000000001</v>
      </c>
      <c r="S23" s="328">
        <v>5</v>
      </c>
      <c r="T23" s="336">
        <f t="shared" si="6"/>
        <v>101255.46</v>
      </c>
    </row>
    <row r="24" spans="1:20" x14ac:dyDescent="0.2">
      <c r="A24" s="271"/>
      <c r="B24" s="285"/>
      <c r="C24" s="286" t="s">
        <v>227</v>
      </c>
      <c r="D24" s="277">
        <v>312.30700000000002</v>
      </c>
      <c r="E24" s="328">
        <v>5</v>
      </c>
      <c r="F24" s="336">
        <f t="shared" si="3"/>
        <v>1561.5350000000001</v>
      </c>
      <c r="H24" s="285"/>
      <c r="I24" s="286" t="s">
        <v>227</v>
      </c>
      <c r="J24" s="273">
        <v>21348.038</v>
      </c>
      <c r="K24" s="273">
        <v>3.35</v>
      </c>
      <c r="L24" s="328">
        <f t="shared" si="2"/>
        <v>715.1592730000001</v>
      </c>
      <c r="M24" s="328">
        <v>5</v>
      </c>
      <c r="N24" s="336">
        <f t="shared" si="4"/>
        <v>106740.19</v>
      </c>
      <c r="P24" s="285"/>
      <c r="Q24" s="286" t="s">
        <v>227</v>
      </c>
      <c r="R24" s="328">
        <f t="shared" si="5"/>
        <v>21660.345000000001</v>
      </c>
      <c r="S24" s="328">
        <v>5</v>
      </c>
      <c r="T24" s="336">
        <f t="shared" si="6"/>
        <v>108301.72500000001</v>
      </c>
    </row>
    <row r="25" spans="1:20" x14ac:dyDescent="0.2">
      <c r="A25" s="271"/>
      <c r="B25" s="285"/>
      <c r="C25" s="286" t="s">
        <v>228</v>
      </c>
      <c r="D25" s="277">
        <v>315.11</v>
      </c>
      <c r="E25" s="328">
        <v>5</v>
      </c>
      <c r="F25" s="336">
        <f t="shared" si="3"/>
        <v>1575.5500000000002</v>
      </c>
      <c r="H25" s="285"/>
      <c r="I25" s="286" t="s">
        <v>228</v>
      </c>
      <c r="J25" s="273">
        <v>22871.025000000001</v>
      </c>
      <c r="K25" s="273">
        <v>3.25</v>
      </c>
      <c r="L25" s="328">
        <f t="shared" si="2"/>
        <v>743.30831250000006</v>
      </c>
      <c r="M25" s="328">
        <v>5</v>
      </c>
      <c r="N25" s="336">
        <f t="shared" si="4"/>
        <v>114355.125</v>
      </c>
      <c r="P25" s="285"/>
      <c r="Q25" s="286" t="s">
        <v>228</v>
      </c>
      <c r="R25" s="328">
        <f t="shared" si="5"/>
        <v>23186.135000000002</v>
      </c>
      <c r="S25" s="328">
        <v>5</v>
      </c>
      <c r="T25" s="336">
        <f t="shared" si="6"/>
        <v>115930.67500000002</v>
      </c>
    </row>
    <row r="26" spans="1:20" x14ac:dyDescent="0.2">
      <c r="A26" s="271"/>
      <c r="B26" s="285"/>
      <c r="C26" s="286" t="s">
        <v>332</v>
      </c>
      <c r="D26" s="277">
        <v>261.09899999999999</v>
      </c>
      <c r="E26" s="328">
        <v>5</v>
      </c>
      <c r="F26" s="336">
        <f t="shared" si="3"/>
        <v>1305.4949999999999</v>
      </c>
      <c r="H26" s="285"/>
      <c r="I26" s="286" t="s">
        <v>332</v>
      </c>
      <c r="J26" s="273">
        <v>24143.491000000002</v>
      </c>
      <c r="K26" s="273">
        <v>3.16</v>
      </c>
      <c r="L26" s="328">
        <f t="shared" si="2"/>
        <v>762.9343156000001</v>
      </c>
      <c r="M26" s="328">
        <v>5</v>
      </c>
      <c r="N26" s="336">
        <f t="shared" si="4"/>
        <v>120717.45500000002</v>
      </c>
      <c r="P26" s="285"/>
      <c r="Q26" s="286" t="s">
        <v>332</v>
      </c>
      <c r="R26" s="328">
        <f t="shared" si="5"/>
        <v>24404.59</v>
      </c>
      <c r="S26" s="328">
        <v>5</v>
      </c>
      <c r="T26" s="336">
        <f t="shared" si="6"/>
        <v>122022.95</v>
      </c>
    </row>
    <row r="27" spans="1:20" x14ac:dyDescent="0.2">
      <c r="A27" s="271"/>
      <c r="B27" s="285"/>
      <c r="C27" s="286" t="s">
        <v>333</v>
      </c>
      <c r="D27" s="277">
        <v>262.12799999999999</v>
      </c>
      <c r="E27" s="328">
        <v>5</v>
      </c>
      <c r="F27" s="336">
        <f t="shared" si="3"/>
        <v>1310.6399999999999</v>
      </c>
      <c r="H27" s="285"/>
      <c r="I27" s="286" t="s">
        <v>333</v>
      </c>
      <c r="J27" s="273">
        <v>25148.959999999999</v>
      </c>
      <c r="K27" s="273">
        <v>3.1</v>
      </c>
      <c r="L27" s="328">
        <f t="shared" si="2"/>
        <v>779.61775999999998</v>
      </c>
      <c r="M27" s="328">
        <v>5</v>
      </c>
      <c r="N27" s="336">
        <f t="shared" si="4"/>
        <v>125744.79999999999</v>
      </c>
      <c r="P27" s="285"/>
      <c r="Q27" s="286" t="s">
        <v>333</v>
      </c>
      <c r="R27" s="328">
        <f t="shared" si="5"/>
        <v>25411.088</v>
      </c>
      <c r="S27" s="328">
        <v>5</v>
      </c>
      <c r="T27" s="336">
        <f t="shared" si="6"/>
        <v>127055.44</v>
      </c>
    </row>
    <row r="28" spans="1:20" x14ac:dyDescent="0.2">
      <c r="A28" s="271"/>
      <c r="B28" s="285"/>
      <c r="C28" s="286" t="s">
        <v>231</v>
      </c>
      <c r="D28" s="277">
        <v>268.51299999999998</v>
      </c>
      <c r="E28" s="328">
        <v>5</v>
      </c>
      <c r="F28" s="336">
        <f t="shared" si="3"/>
        <v>1342.5649999999998</v>
      </c>
      <c r="H28" s="285"/>
      <c r="I28" s="286" t="s">
        <v>231</v>
      </c>
      <c r="J28" s="273">
        <v>26050.309000000001</v>
      </c>
      <c r="K28" s="273">
        <v>3.07</v>
      </c>
      <c r="L28" s="328">
        <f t="shared" si="2"/>
        <v>799.74448629999995</v>
      </c>
      <c r="M28" s="328">
        <v>5</v>
      </c>
      <c r="N28" s="336">
        <f t="shared" si="4"/>
        <v>130251.54500000001</v>
      </c>
      <c r="P28" s="285"/>
      <c r="Q28" s="286" t="s">
        <v>231</v>
      </c>
      <c r="R28" s="328">
        <f t="shared" si="5"/>
        <v>26318.822</v>
      </c>
      <c r="S28" s="328">
        <v>5</v>
      </c>
      <c r="T28" s="336">
        <f t="shared" si="6"/>
        <v>131594.10999999999</v>
      </c>
    </row>
    <row r="29" spans="1:20" x14ac:dyDescent="0.2">
      <c r="A29" s="271"/>
      <c r="B29" s="285"/>
      <c r="C29" s="286" t="s">
        <v>232</v>
      </c>
      <c r="D29" s="277">
        <v>274.779</v>
      </c>
      <c r="E29" s="328">
        <v>5</v>
      </c>
      <c r="F29" s="336">
        <f t="shared" si="3"/>
        <v>1373.895</v>
      </c>
      <c r="H29" s="285"/>
      <c r="I29" s="286" t="s">
        <v>232</v>
      </c>
      <c r="J29" s="273">
        <v>26796.014999999999</v>
      </c>
      <c r="K29" s="273">
        <v>3.09</v>
      </c>
      <c r="L29" s="328">
        <f t="shared" si="2"/>
        <v>827.9968634999999</v>
      </c>
      <c r="M29" s="328">
        <v>5</v>
      </c>
      <c r="N29" s="336">
        <f t="shared" si="4"/>
        <v>133980.07500000001</v>
      </c>
      <c r="P29" s="285"/>
      <c r="Q29" s="286" t="s">
        <v>232</v>
      </c>
      <c r="R29" s="328">
        <f t="shared" si="5"/>
        <v>27070.793999999998</v>
      </c>
      <c r="S29" s="328">
        <v>5</v>
      </c>
      <c r="T29" s="336">
        <f t="shared" si="6"/>
        <v>135353.97</v>
      </c>
    </row>
    <row r="30" spans="1:20" ht="13.5" thickBot="1" x14ac:dyDescent="0.25">
      <c r="A30" s="271"/>
      <c r="B30" s="290"/>
      <c r="C30" s="291" t="s">
        <v>233</v>
      </c>
      <c r="D30" s="292">
        <v>276.262</v>
      </c>
      <c r="E30" s="329">
        <v>5</v>
      </c>
      <c r="F30" s="337">
        <f t="shared" si="3"/>
        <v>1381.31</v>
      </c>
      <c r="H30" s="290"/>
      <c r="I30" s="291" t="s">
        <v>233</v>
      </c>
      <c r="J30" s="293">
        <v>27485.172999999999</v>
      </c>
      <c r="K30" s="293">
        <v>3.11</v>
      </c>
      <c r="L30" s="329">
        <f t="shared" si="2"/>
        <v>854.78888029999985</v>
      </c>
      <c r="M30" s="329">
        <v>5</v>
      </c>
      <c r="N30" s="337">
        <f t="shared" si="4"/>
        <v>137425.86499999999</v>
      </c>
      <c r="P30" s="290"/>
      <c r="Q30" s="291" t="s">
        <v>233</v>
      </c>
      <c r="R30" s="329">
        <f t="shared" si="5"/>
        <v>27761.434999999998</v>
      </c>
      <c r="S30" s="329">
        <v>5</v>
      </c>
      <c r="T30" s="337">
        <f t="shared" si="6"/>
        <v>138807.17499999999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ht="15" x14ac:dyDescent="0.2">
      <c r="A33" s="271"/>
      <c r="B33" s="793" t="s">
        <v>681</v>
      </c>
      <c r="C33" s="794"/>
      <c r="D33" s="794"/>
      <c r="E33" s="794"/>
      <c r="F33" s="795"/>
      <c r="H33" s="793" t="s">
        <v>681</v>
      </c>
      <c r="I33" s="796"/>
      <c r="J33" s="796"/>
      <c r="K33" s="796"/>
      <c r="L33" s="796"/>
      <c r="M33" s="796"/>
      <c r="N33" s="797"/>
      <c r="P33" s="793" t="s">
        <v>681</v>
      </c>
      <c r="Q33" s="794"/>
      <c r="R33" s="794"/>
      <c r="S33" s="794"/>
      <c r="T33" s="795"/>
    </row>
    <row r="34" spans="1:20" ht="13.5" thickBot="1" x14ac:dyDescent="0.25">
      <c r="A34" s="271"/>
      <c r="B34" s="279" t="s">
        <v>78</v>
      </c>
      <c r="C34" s="280" t="s">
        <v>481</v>
      </c>
      <c r="D34" s="280" t="s">
        <v>377</v>
      </c>
      <c r="E34" s="283" t="s">
        <v>480</v>
      </c>
      <c r="F34" s="281" t="s">
        <v>378</v>
      </c>
      <c r="H34" s="282" t="s">
        <v>308</v>
      </c>
      <c r="I34" s="280" t="s">
        <v>481</v>
      </c>
      <c r="J34" s="280" t="s">
        <v>377</v>
      </c>
      <c r="K34" s="283" t="s">
        <v>82</v>
      </c>
      <c r="L34" s="283" t="s">
        <v>309</v>
      </c>
      <c r="M34" s="283" t="s">
        <v>480</v>
      </c>
      <c r="N34" s="284" t="s">
        <v>378</v>
      </c>
      <c r="P34" s="279" t="s">
        <v>487</v>
      </c>
      <c r="Q34" s="280" t="s">
        <v>481</v>
      </c>
      <c r="R34" s="280" t="s">
        <v>377</v>
      </c>
      <c r="S34" s="283" t="s">
        <v>480</v>
      </c>
      <c r="T34" s="281" t="s">
        <v>378</v>
      </c>
    </row>
    <row r="35" spans="1:20" x14ac:dyDescent="0.2">
      <c r="A35" s="271"/>
      <c r="B35" s="297" t="s">
        <v>105</v>
      </c>
      <c r="C35" s="298" t="s">
        <v>331</v>
      </c>
      <c r="D35" s="287">
        <v>4.9909999999999997</v>
      </c>
      <c r="E35" s="327">
        <v>4</v>
      </c>
      <c r="F35" s="335">
        <f>D35*E35</f>
        <v>19.963999999999999</v>
      </c>
      <c r="H35" s="297" t="s">
        <v>105</v>
      </c>
      <c r="I35" s="298" t="s">
        <v>331</v>
      </c>
      <c r="J35" s="288">
        <v>395.54399999999998</v>
      </c>
      <c r="K35" s="288">
        <v>3.42</v>
      </c>
      <c r="L35" s="327">
        <f t="shared" ref="L35:L45" si="7">(K35*J35)/100</f>
        <v>13.527604799999999</v>
      </c>
      <c r="M35" s="327">
        <v>4</v>
      </c>
      <c r="N35" s="335">
        <f>J35*M35</f>
        <v>1582.1759999999999</v>
      </c>
      <c r="P35" s="297" t="s">
        <v>105</v>
      </c>
      <c r="Q35" s="298" t="s">
        <v>331</v>
      </c>
      <c r="R35" s="327">
        <f>D35+J35</f>
        <v>400.53499999999997</v>
      </c>
      <c r="S35" s="327">
        <v>4</v>
      </c>
      <c r="T35" s="335">
        <f>R35*S35</f>
        <v>1602.1399999999999</v>
      </c>
    </row>
    <row r="36" spans="1:20" x14ac:dyDescent="0.2">
      <c r="A36" s="271"/>
      <c r="B36" s="285"/>
      <c r="C36" s="286" t="s">
        <v>222</v>
      </c>
      <c r="D36" s="277">
        <v>4.8970000000000002</v>
      </c>
      <c r="E36" s="328">
        <v>5</v>
      </c>
      <c r="F36" s="336">
        <f t="shared" ref="F36:F45" si="8">D36*E36</f>
        <v>24.484999999999999</v>
      </c>
      <c r="H36" s="285"/>
      <c r="I36" s="286" t="s">
        <v>222</v>
      </c>
      <c r="J36" s="273">
        <v>410.97399999999999</v>
      </c>
      <c r="K36" s="273">
        <v>3.06</v>
      </c>
      <c r="L36" s="328">
        <f t="shared" si="7"/>
        <v>12.575804399999999</v>
      </c>
      <c r="M36" s="328">
        <v>5</v>
      </c>
      <c r="N36" s="336">
        <f t="shared" ref="N36:N45" si="9">J36*M36</f>
        <v>2054.87</v>
      </c>
      <c r="P36" s="285"/>
      <c r="Q36" s="286" t="s">
        <v>222</v>
      </c>
      <c r="R36" s="328">
        <f t="shared" ref="R36:R45" si="10">D36+J36</f>
        <v>415.87099999999998</v>
      </c>
      <c r="S36" s="328">
        <v>5</v>
      </c>
      <c r="T36" s="336">
        <f t="shared" ref="T36:T45" si="11">R36*S36</f>
        <v>2079.355</v>
      </c>
    </row>
    <row r="37" spans="1:20" x14ac:dyDescent="0.2">
      <c r="A37" s="271"/>
      <c r="B37" s="285"/>
      <c r="C37" s="286" t="s">
        <v>225</v>
      </c>
      <c r="D37" s="277">
        <v>4.7649999999999997</v>
      </c>
      <c r="E37" s="328">
        <v>5</v>
      </c>
      <c r="F37" s="336">
        <f t="shared" si="8"/>
        <v>23.824999999999999</v>
      </c>
      <c r="H37" s="285"/>
      <c r="I37" s="286" t="s">
        <v>225</v>
      </c>
      <c r="J37" s="273">
        <v>419.50900000000001</v>
      </c>
      <c r="K37" s="273">
        <v>2.96</v>
      </c>
      <c r="L37" s="328">
        <f t="shared" si="7"/>
        <v>12.4174664</v>
      </c>
      <c r="M37" s="328">
        <v>5</v>
      </c>
      <c r="N37" s="336">
        <f t="shared" si="9"/>
        <v>2097.5450000000001</v>
      </c>
      <c r="P37" s="285"/>
      <c r="Q37" s="286" t="s">
        <v>225</v>
      </c>
      <c r="R37" s="328">
        <f t="shared" si="10"/>
        <v>424.274</v>
      </c>
      <c r="S37" s="328">
        <v>5</v>
      </c>
      <c r="T37" s="336">
        <f t="shared" si="11"/>
        <v>2121.37</v>
      </c>
    </row>
    <row r="38" spans="1:20" x14ac:dyDescent="0.2">
      <c r="A38" s="271"/>
      <c r="B38" s="285"/>
      <c r="C38" s="286" t="s">
        <v>226</v>
      </c>
      <c r="D38" s="277">
        <v>4.88</v>
      </c>
      <c r="E38" s="328">
        <v>5</v>
      </c>
      <c r="F38" s="336">
        <f t="shared" si="8"/>
        <v>24.4</v>
      </c>
      <c r="H38" s="285"/>
      <c r="I38" s="286" t="s">
        <v>226</v>
      </c>
      <c r="J38" s="273">
        <v>419.87200000000001</v>
      </c>
      <c r="K38" s="273">
        <v>2.73</v>
      </c>
      <c r="L38" s="328">
        <f t="shared" si="7"/>
        <v>11.4625056</v>
      </c>
      <c r="M38" s="328">
        <v>5</v>
      </c>
      <c r="N38" s="336">
        <f t="shared" si="9"/>
        <v>2099.36</v>
      </c>
      <c r="P38" s="285"/>
      <c r="Q38" s="286" t="s">
        <v>226</v>
      </c>
      <c r="R38" s="328">
        <f t="shared" si="10"/>
        <v>424.75200000000001</v>
      </c>
      <c r="S38" s="328">
        <v>5</v>
      </c>
      <c r="T38" s="336">
        <f t="shared" si="11"/>
        <v>2123.7600000000002</v>
      </c>
    </row>
    <row r="39" spans="1:20" x14ac:dyDescent="0.2">
      <c r="A39" s="271"/>
      <c r="B39" s="285"/>
      <c r="C39" s="286" t="s">
        <v>227</v>
      </c>
      <c r="D39" s="277">
        <v>4.7859999999999996</v>
      </c>
      <c r="E39" s="328">
        <v>5</v>
      </c>
      <c r="F39" s="336">
        <f t="shared" si="8"/>
        <v>23.93</v>
      </c>
      <c r="H39" s="285"/>
      <c r="I39" s="286" t="s">
        <v>227</v>
      </c>
      <c r="J39" s="273">
        <v>405.834</v>
      </c>
      <c r="K39" s="273">
        <v>2.72</v>
      </c>
      <c r="L39" s="328">
        <f t="shared" si="7"/>
        <v>11.0386848</v>
      </c>
      <c r="M39" s="328">
        <v>5</v>
      </c>
      <c r="N39" s="336">
        <f t="shared" si="9"/>
        <v>2029.17</v>
      </c>
      <c r="P39" s="285"/>
      <c r="Q39" s="286" t="s">
        <v>227</v>
      </c>
      <c r="R39" s="328">
        <f t="shared" si="10"/>
        <v>410.62</v>
      </c>
      <c r="S39" s="328">
        <v>5</v>
      </c>
      <c r="T39" s="336">
        <f t="shared" si="11"/>
        <v>2053.1</v>
      </c>
    </row>
    <row r="40" spans="1:20" x14ac:dyDescent="0.2">
      <c r="A40" s="271"/>
      <c r="B40" s="285"/>
      <c r="C40" s="286" t="s">
        <v>228</v>
      </c>
      <c r="D40" s="277">
        <v>4.87</v>
      </c>
      <c r="E40" s="328">
        <v>5</v>
      </c>
      <c r="F40" s="336">
        <f t="shared" si="8"/>
        <v>24.35</v>
      </c>
      <c r="H40" s="285"/>
      <c r="I40" s="286" t="s">
        <v>228</v>
      </c>
      <c r="J40" s="273">
        <v>392.08800000000002</v>
      </c>
      <c r="K40" s="273">
        <v>2.72</v>
      </c>
      <c r="L40" s="328">
        <f t="shared" si="7"/>
        <v>10.664793600000001</v>
      </c>
      <c r="M40" s="328">
        <v>5</v>
      </c>
      <c r="N40" s="336">
        <f t="shared" si="9"/>
        <v>1960.44</v>
      </c>
      <c r="P40" s="285"/>
      <c r="Q40" s="286" t="s">
        <v>228</v>
      </c>
      <c r="R40" s="328">
        <f t="shared" si="10"/>
        <v>396.95800000000003</v>
      </c>
      <c r="S40" s="328">
        <v>5</v>
      </c>
      <c r="T40" s="336">
        <f t="shared" si="11"/>
        <v>1984.7900000000002</v>
      </c>
    </row>
    <row r="41" spans="1:20" x14ac:dyDescent="0.2">
      <c r="A41" s="271"/>
      <c r="B41" s="285"/>
      <c r="C41" s="286" t="s">
        <v>332</v>
      </c>
      <c r="D41" s="277">
        <v>4.234</v>
      </c>
      <c r="E41" s="328">
        <v>5</v>
      </c>
      <c r="F41" s="336">
        <f t="shared" si="8"/>
        <v>21.17</v>
      </c>
      <c r="H41" s="285"/>
      <c r="I41" s="286" t="s">
        <v>332</v>
      </c>
      <c r="J41" s="273">
        <v>370.18599999999998</v>
      </c>
      <c r="K41" s="273">
        <v>2.73</v>
      </c>
      <c r="L41" s="328">
        <f t="shared" si="7"/>
        <v>10.1060778</v>
      </c>
      <c r="M41" s="328">
        <v>5</v>
      </c>
      <c r="N41" s="336">
        <f t="shared" si="9"/>
        <v>1850.9299999999998</v>
      </c>
      <c r="P41" s="285"/>
      <c r="Q41" s="286" t="s">
        <v>332</v>
      </c>
      <c r="R41" s="328">
        <f t="shared" si="10"/>
        <v>374.41999999999996</v>
      </c>
      <c r="S41" s="328">
        <v>5</v>
      </c>
      <c r="T41" s="336">
        <f t="shared" si="11"/>
        <v>1872.1</v>
      </c>
    </row>
    <row r="42" spans="1:20" x14ac:dyDescent="0.2">
      <c r="A42" s="271"/>
      <c r="B42" s="285"/>
      <c r="C42" s="286" t="s">
        <v>333</v>
      </c>
      <c r="D42" s="277">
        <v>4.4779999999999998</v>
      </c>
      <c r="E42" s="328">
        <v>5</v>
      </c>
      <c r="F42" s="336">
        <f t="shared" si="8"/>
        <v>22.39</v>
      </c>
      <c r="H42" s="285"/>
      <c r="I42" s="286" t="s">
        <v>333</v>
      </c>
      <c r="J42" s="273">
        <v>344.78199999999998</v>
      </c>
      <c r="K42" s="273">
        <v>2.81</v>
      </c>
      <c r="L42" s="328">
        <f t="shared" si="7"/>
        <v>9.6883742000000002</v>
      </c>
      <c r="M42" s="328">
        <v>5</v>
      </c>
      <c r="N42" s="336">
        <f t="shared" si="9"/>
        <v>1723.9099999999999</v>
      </c>
      <c r="P42" s="285"/>
      <c r="Q42" s="286" t="s">
        <v>333</v>
      </c>
      <c r="R42" s="328">
        <f t="shared" si="10"/>
        <v>349.26</v>
      </c>
      <c r="S42" s="328">
        <v>5</v>
      </c>
      <c r="T42" s="336">
        <f t="shared" si="11"/>
        <v>1746.3</v>
      </c>
    </row>
    <row r="43" spans="1:20" x14ac:dyDescent="0.2">
      <c r="A43" s="271"/>
      <c r="B43" s="285"/>
      <c r="C43" s="286" t="s">
        <v>231</v>
      </c>
      <c r="D43" s="277">
        <v>4.7590000000000003</v>
      </c>
      <c r="E43" s="328">
        <v>5</v>
      </c>
      <c r="F43" s="336">
        <f t="shared" si="8"/>
        <v>23.795000000000002</v>
      </c>
      <c r="H43" s="285"/>
      <c r="I43" s="286" t="s">
        <v>231</v>
      </c>
      <c r="J43" s="273">
        <v>316.66899999999998</v>
      </c>
      <c r="K43" s="273">
        <v>2.88</v>
      </c>
      <c r="L43" s="328">
        <f t="shared" si="7"/>
        <v>9.1200671999999994</v>
      </c>
      <c r="M43" s="328">
        <v>5</v>
      </c>
      <c r="N43" s="336">
        <f t="shared" si="9"/>
        <v>1583.3449999999998</v>
      </c>
      <c r="P43" s="285"/>
      <c r="Q43" s="286" t="s">
        <v>231</v>
      </c>
      <c r="R43" s="328">
        <f t="shared" si="10"/>
        <v>321.428</v>
      </c>
      <c r="S43" s="328">
        <v>5</v>
      </c>
      <c r="T43" s="336">
        <f t="shared" si="11"/>
        <v>1607.1399999999999</v>
      </c>
    </row>
    <row r="44" spans="1:20" x14ac:dyDescent="0.2">
      <c r="A44" s="271"/>
      <c r="B44" s="285"/>
      <c r="C44" s="286" t="s">
        <v>232</v>
      </c>
      <c r="D44" s="277">
        <v>4.9039999999999999</v>
      </c>
      <c r="E44" s="328">
        <v>5</v>
      </c>
      <c r="F44" s="336">
        <f t="shared" si="8"/>
        <v>24.52</v>
      </c>
      <c r="H44" s="285"/>
      <c r="I44" s="286" t="s">
        <v>232</v>
      </c>
      <c r="J44" s="273">
        <v>287.54199999999997</v>
      </c>
      <c r="K44" s="273">
        <v>2.77</v>
      </c>
      <c r="L44" s="328">
        <f t="shared" si="7"/>
        <v>7.9649133999999995</v>
      </c>
      <c r="M44" s="328">
        <v>5</v>
      </c>
      <c r="N44" s="336">
        <f t="shared" si="9"/>
        <v>1437.7099999999998</v>
      </c>
      <c r="P44" s="285"/>
      <c r="Q44" s="286" t="s">
        <v>232</v>
      </c>
      <c r="R44" s="328">
        <f t="shared" si="10"/>
        <v>292.44599999999997</v>
      </c>
      <c r="S44" s="328">
        <v>5</v>
      </c>
      <c r="T44" s="336">
        <f t="shared" si="11"/>
        <v>1462.2299999999998</v>
      </c>
    </row>
    <row r="45" spans="1:20" ht="13.5" thickBot="1" x14ac:dyDescent="0.25">
      <c r="A45" s="271"/>
      <c r="B45" s="290"/>
      <c r="C45" s="291" t="s">
        <v>233</v>
      </c>
      <c r="D45" s="292">
        <v>4.944</v>
      </c>
      <c r="E45" s="329">
        <v>5</v>
      </c>
      <c r="F45" s="337">
        <f t="shared" si="8"/>
        <v>24.72</v>
      </c>
      <c r="H45" s="290"/>
      <c r="I45" s="291" t="s">
        <v>233</v>
      </c>
      <c r="J45" s="293">
        <v>267.685</v>
      </c>
      <c r="K45" s="293">
        <v>2.87</v>
      </c>
      <c r="L45" s="329">
        <f t="shared" si="7"/>
        <v>7.6825595</v>
      </c>
      <c r="M45" s="329">
        <v>5</v>
      </c>
      <c r="N45" s="337">
        <f t="shared" si="9"/>
        <v>1338.425</v>
      </c>
      <c r="P45" s="290"/>
      <c r="Q45" s="291" t="s">
        <v>233</v>
      </c>
      <c r="R45" s="329">
        <f t="shared" si="10"/>
        <v>272.62900000000002</v>
      </c>
      <c r="S45" s="329">
        <v>5</v>
      </c>
      <c r="T45" s="337">
        <f t="shared" si="11"/>
        <v>1363.145</v>
      </c>
    </row>
    <row r="47" spans="1:20" ht="13.5" thickBot="1" x14ac:dyDescent="0.25"/>
    <row r="48" spans="1:20" ht="15" x14ac:dyDescent="0.2">
      <c r="A48" s="271"/>
      <c r="B48" s="793" t="s">
        <v>682</v>
      </c>
      <c r="C48" s="794"/>
      <c r="D48" s="794"/>
      <c r="E48" s="794"/>
      <c r="F48" s="795"/>
      <c r="H48" s="793" t="s">
        <v>682</v>
      </c>
      <c r="I48" s="796"/>
      <c r="J48" s="796"/>
      <c r="K48" s="796"/>
      <c r="L48" s="796"/>
      <c r="M48" s="796"/>
      <c r="N48" s="797"/>
      <c r="P48" s="793" t="s">
        <v>682</v>
      </c>
      <c r="Q48" s="794"/>
      <c r="R48" s="794"/>
      <c r="S48" s="794"/>
      <c r="T48" s="795"/>
    </row>
    <row r="49" spans="1:20" ht="13.5" thickBot="1" x14ac:dyDescent="0.25">
      <c r="A49" s="271"/>
      <c r="B49" s="279" t="s">
        <v>78</v>
      </c>
      <c r="C49" s="280" t="s">
        <v>481</v>
      </c>
      <c r="D49" s="280" t="s">
        <v>377</v>
      </c>
      <c r="E49" s="283" t="s">
        <v>480</v>
      </c>
      <c r="F49" s="281" t="s">
        <v>378</v>
      </c>
      <c r="H49" s="282" t="s">
        <v>308</v>
      </c>
      <c r="I49" s="280" t="s">
        <v>481</v>
      </c>
      <c r="J49" s="280" t="s">
        <v>377</v>
      </c>
      <c r="K49" s="283" t="s">
        <v>82</v>
      </c>
      <c r="L49" s="283" t="s">
        <v>309</v>
      </c>
      <c r="M49" s="283" t="s">
        <v>480</v>
      </c>
      <c r="N49" s="284" t="s">
        <v>378</v>
      </c>
      <c r="P49" s="279" t="s">
        <v>487</v>
      </c>
      <c r="Q49" s="280" t="s">
        <v>481</v>
      </c>
      <c r="R49" s="280" t="s">
        <v>377</v>
      </c>
      <c r="S49" s="283" t="s">
        <v>480</v>
      </c>
      <c r="T49" s="281" t="s">
        <v>378</v>
      </c>
    </row>
    <row r="50" spans="1:20" x14ac:dyDescent="0.2">
      <c r="A50" s="271"/>
      <c r="B50" s="297" t="s">
        <v>105</v>
      </c>
      <c r="C50" s="298" t="s">
        <v>331</v>
      </c>
      <c r="D50" s="287">
        <v>0.53100000000000003</v>
      </c>
      <c r="E50" s="327">
        <v>4</v>
      </c>
      <c r="F50" s="335">
        <f>D50*E50</f>
        <v>2.1240000000000001</v>
      </c>
      <c r="H50" s="297" t="s">
        <v>105</v>
      </c>
      <c r="I50" s="298" t="s">
        <v>331</v>
      </c>
      <c r="J50" s="288">
        <v>272.06400000000002</v>
      </c>
      <c r="K50" s="288">
        <v>15.85</v>
      </c>
      <c r="L50" s="327">
        <f t="shared" ref="L50:L60" si="12">(K50*J50)/100</f>
        <v>43.122143999999999</v>
      </c>
      <c r="M50" s="327">
        <v>4</v>
      </c>
      <c r="N50" s="335">
        <f>J50*M50</f>
        <v>1088.2560000000001</v>
      </c>
      <c r="P50" s="297" t="s">
        <v>105</v>
      </c>
      <c r="Q50" s="298" t="s">
        <v>331</v>
      </c>
      <c r="R50" s="327">
        <f>D50+J50</f>
        <v>272.59500000000003</v>
      </c>
      <c r="S50" s="327">
        <v>4</v>
      </c>
      <c r="T50" s="335">
        <f>R50*S50</f>
        <v>1090.3800000000001</v>
      </c>
    </row>
    <row r="51" spans="1:20" x14ac:dyDescent="0.2">
      <c r="A51" s="271"/>
      <c r="B51" s="285"/>
      <c r="C51" s="286" t="s">
        <v>222</v>
      </c>
      <c r="D51" s="277">
        <v>0.35399999999999998</v>
      </c>
      <c r="E51" s="328">
        <v>5</v>
      </c>
      <c r="F51" s="336">
        <f t="shared" ref="F51:F60" si="13">D51*E51</f>
        <v>1.77</v>
      </c>
      <c r="H51" s="285"/>
      <c r="I51" s="286" t="s">
        <v>222</v>
      </c>
      <c r="J51" s="273">
        <v>253.17</v>
      </c>
      <c r="K51" s="273">
        <v>14.51</v>
      </c>
      <c r="L51" s="328">
        <f t="shared" si="12"/>
        <v>36.734966999999997</v>
      </c>
      <c r="M51" s="328">
        <v>5</v>
      </c>
      <c r="N51" s="336">
        <f t="shared" ref="N51:N60" si="14">J51*M51</f>
        <v>1265.8499999999999</v>
      </c>
      <c r="P51" s="285"/>
      <c r="Q51" s="286" t="s">
        <v>222</v>
      </c>
      <c r="R51" s="328">
        <f t="shared" ref="R51:R60" si="15">D51+J51</f>
        <v>253.524</v>
      </c>
      <c r="S51" s="328">
        <v>5</v>
      </c>
      <c r="T51" s="336">
        <f t="shared" ref="T51:T60" si="16">R51*S51</f>
        <v>1267.6199999999999</v>
      </c>
    </row>
    <row r="52" spans="1:20" x14ac:dyDescent="0.2">
      <c r="A52" s="271"/>
      <c r="B52" s="285"/>
      <c r="C52" s="286" t="s">
        <v>225</v>
      </c>
      <c r="D52" s="277">
        <v>0.51900000000000002</v>
      </c>
      <c r="E52" s="328">
        <v>5</v>
      </c>
      <c r="F52" s="336">
        <f t="shared" si="13"/>
        <v>2.5950000000000002</v>
      </c>
      <c r="H52" s="285"/>
      <c r="I52" s="286" t="s">
        <v>225</v>
      </c>
      <c r="J52" s="273">
        <v>136.49100000000001</v>
      </c>
      <c r="K52" s="273">
        <v>18.68</v>
      </c>
      <c r="L52" s="328">
        <f t="shared" si="12"/>
        <v>25.496518800000004</v>
      </c>
      <c r="M52" s="328">
        <v>5</v>
      </c>
      <c r="N52" s="336">
        <f t="shared" si="14"/>
        <v>682.45500000000004</v>
      </c>
      <c r="P52" s="285"/>
      <c r="Q52" s="286" t="s">
        <v>225</v>
      </c>
      <c r="R52" s="328">
        <f t="shared" si="15"/>
        <v>137.01000000000002</v>
      </c>
      <c r="S52" s="328">
        <v>5</v>
      </c>
      <c r="T52" s="336">
        <f t="shared" si="16"/>
        <v>685.05000000000007</v>
      </c>
    </row>
    <row r="53" spans="1:20" x14ac:dyDescent="0.2">
      <c r="A53" s="271"/>
      <c r="B53" s="285"/>
      <c r="C53" s="286" t="s">
        <v>226</v>
      </c>
      <c r="D53" s="277">
        <v>0.58699999999999997</v>
      </c>
      <c r="E53" s="328">
        <v>5</v>
      </c>
      <c r="F53" s="336">
        <f t="shared" si="13"/>
        <v>2.9349999999999996</v>
      </c>
      <c r="H53" s="285"/>
      <c r="I53" s="286" t="s">
        <v>226</v>
      </c>
      <c r="J53" s="273">
        <v>157.709</v>
      </c>
      <c r="K53" s="273">
        <v>27.29</v>
      </c>
      <c r="L53" s="328">
        <f t="shared" si="12"/>
        <v>43.038786099999996</v>
      </c>
      <c r="M53" s="328">
        <v>5</v>
      </c>
      <c r="N53" s="336">
        <f t="shared" si="14"/>
        <v>788.54500000000007</v>
      </c>
      <c r="P53" s="285"/>
      <c r="Q53" s="286" t="s">
        <v>226</v>
      </c>
      <c r="R53" s="328">
        <f t="shared" si="15"/>
        <v>158.29599999999999</v>
      </c>
      <c r="S53" s="328">
        <v>5</v>
      </c>
      <c r="T53" s="336">
        <f t="shared" si="16"/>
        <v>791.48</v>
      </c>
    </row>
    <row r="54" spans="1:20" x14ac:dyDescent="0.2">
      <c r="A54" s="271"/>
      <c r="B54" s="285"/>
      <c r="C54" s="286" t="s">
        <v>227</v>
      </c>
      <c r="D54" s="277">
        <v>1.6679999999999999</v>
      </c>
      <c r="E54" s="328">
        <v>5</v>
      </c>
      <c r="F54" s="336">
        <f t="shared" si="13"/>
        <v>8.34</v>
      </c>
      <c r="H54" s="285"/>
      <c r="I54" s="286" t="s">
        <v>227</v>
      </c>
      <c r="J54" s="273">
        <v>99.477999999999994</v>
      </c>
      <c r="K54" s="273">
        <v>12.59</v>
      </c>
      <c r="L54" s="328">
        <f t="shared" si="12"/>
        <v>12.524280199999998</v>
      </c>
      <c r="M54" s="328">
        <v>5</v>
      </c>
      <c r="N54" s="336">
        <f t="shared" si="14"/>
        <v>497.39</v>
      </c>
      <c r="P54" s="285"/>
      <c r="Q54" s="286" t="s">
        <v>227</v>
      </c>
      <c r="R54" s="328">
        <f t="shared" si="15"/>
        <v>101.146</v>
      </c>
      <c r="S54" s="328">
        <v>5</v>
      </c>
      <c r="T54" s="336">
        <f t="shared" si="16"/>
        <v>505.73</v>
      </c>
    </row>
    <row r="55" spans="1:20" x14ac:dyDescent="0.2">
      <c r="A55" s="271"/>
      <c r="B55" s="285"/>
      <c r="C55" s="286" t="s">
        <v>228</v>
      </c>
      <c r="D55" s="277">
        <v>16.125</v>
      </c>
      <c r="E55" s="328">
        <v>5</v>
      </c>
      <c r="F55" s="336">
        <f t="shared" si="13"/>
        <v>80.625</v>
      </c>
      <c r="H55" s="285"/>
      <c r="I55" s="286" t="s">
        <v>228</v>
      </c>
      <c r="J55" s="273">
        <v>90.569000000000003</v>
      </c>
      <c r="K55" s="273">
        <v>12.39</v>
      </c>
      <c r="L55" s="328">
        <f t="shared" si="12"/>
        <v>11.221499100000001</v>
      </c>
      <c r="M55" s="328">
        <v>5</v>
      </c>
      <c r="N55" s="336">
        <f t="shared" si="14"/>
        <v>452.84500000000003</v>
      </c>
      <c r="P55" s="285"/>
      <c r="Q55" s="286" t="s">
        <v>228</v>
      </c>
      <c r="R55" s="328">
        <f t="shared" si="15"/>
        <v>106.694</v>
      </c>
      <c r="S55" s="328">
        <v>5</v>
      </c>
      <c r="T55" s="336">
        <f t="shared" si="16"/>
        <v>533.47</v>
      </c>
    </row>
    <row r="56" spans="1:20" x14ac:dyDescent="0.2">
      <c r="A56" s="271"/>
      <c r="B56" s="285"/>
      <c r="C56" s="286" t="s">
        <v>332</v>
      </c>
      <c r="D56" s="277">
        <v>6.2009999999999996</v>
      </c>
      <c r="E56" s="328">
        <v>5</v>
      </c>
      <c r="F56" s="336">
        <f t="shared" si="13"/>
        <v>31.004999999999999</v>
      </c>
      <c r="H56" s="285"/>
      <c r="I56" s="286" t="s">
        <v>332</v>
      </c>
      <c r="J56" s="273">
        <v>136.179</v>
      </c>
      <c r="K56" s="273">
        <v>16.23</v>
      </c>
      <c r="L56" s="328">
        <f t="shared" si="12"/>
        <v>22.101851700000001</v>
      </c>
      <c r="M56" s="328">
        <v>5</v>
      </c>
      <c r="N56" s="336">
        <f t="shared" si="14"/>
        <v>680.89499999999998</v>
      </c>
      <c r="P56" s="285"/>
      <c r="Q56" s="286" t="s">
        <v>332</v>
      </c>
      <c r="R56" s="328">
        <f t="shared" si="15"/>
        <v>142.38</v>
      </c>
      <c r="S56" s="328">
        <v>5</v>
      </c>
      <c r="T56" s="336">
        <f t="shared" si="16"/>
        <v>711.9</v>
      </c>
    </row>
    <row r="57" spans="1:20" x14ac:dyDescent="0.2">
      <c r="A57" s="271"/>
      <c r="B57" s="285"/>
      <c r="C57" s="286" t="s">
        <v>333</v>
      </c>
      <c r="D57" s="277">
        <v>1.621</v>
      </c>
      <c r="E57" s="328">
        <v>5</v>
      </c>
      <c r="F57" s="336">
        <f t="shared" si="13"/>
        <v>8.1050000000000004</v>
      </c>
      <c r="H57" s="285"/>
      <c r="I57" s="286" t="s">
        <v>333</v>
      </c>
      <c r="J57" s="273">
        <v>174.178</v>
      </c>
      <c r="K57" s="273">
        <v>19.13</v>
      </c>
      <c r="L57" s="328">
        <f t="shared" si="12"/>
        <v>33.320251399999997</v>
      </c>
      <c r="M57" s="328">
        <v>5</v>
      </c>
      <c r="N57" s="336">
        <f t="shared" si="14"/>
        <v>870.89</v>
      </c>
      <c r="P57" s="285"/>
      <c r="Q57" s="286" t="s">
        <v>333</v>
      </c>
      <c r="R57" s="328">
        <f t="shared" si="15"/>
        <v>175.79900000000001</v>
      </c>
      <c r="S57" s="328">
        <v>5</v>
      </c>
      <c r="T57" s="336">
        <f t="shared" si="16"/>
        <v>878.995</v>
      </c>
    </row>
    <row r="58" spans="1:20" x14ac:dyDescent="0.2">
      <c r="A58" s="271"/>
      <c r="B58" s="285"/>
      <c r="C58" s="286" t="s">
        <v>231</v>
      </c>
      <c r="D58" s="277">
        <v>5.1280000000000001</v>
      </c>
      <c r="E58" s="328">
        <v>5</v>
      </c>
      <c r="F58" s="336">
        <f t="shared" si="13"/>
        <v>25.64</v>
      </c>
      <c r="H58" s="285"/>
      <c r="I58" s="286" t="s">
        <v>231</v>
      </c>
      <c r="J58" s="273">
        <v>143.429</v>
      </c>
      <c r="K58" s="273">
        <v>14.01</v>
      </c>
      <c r="L58" s="328">
        <f t="shared" si="12"/>
        <v>20.094402899999999</v>
      </c>
      <c r="M58" s="328">
        <v>5</v>
      </c>
      <c r="N58" s="336">
        <f t="shared" si="14"/>
        <v>717.14499999999998</v>
      </c>
      <c r="P58" s="285"/>
      <c r="Q58" s="286" t="s">
        <v>231</v>
      </c>
      <c r="R58" s="328">
        <f t="shared" si="15"/>
        <v>148.55700000000002</v>
      </c>
      <c r="S58" s="328">
        <v>5</v>
      </c>
      <c r="T58" s="336">
        <f t="shared" si="16"/>
        <v>742.78500000000008</v>
      </c>
    </row>
    <row r="59" spans="1:20" x14ac:dyDescent="0.2">
      <c r="A59" s="271"/>
      <c r="B59" s="285"/>
      <c r="C59" s="286" t="s">
        <v>232</v>
      </c>
      <c r="D59" s="277">
        <v>2.6720000000000002</v>
      </c>
      <c r="E59" s="328">
        <v>5</v>
      </c>
      <c r="F59" s="336">
        <f t="shared" si="13"/>
        <v>13.360000000000001</v>
      </c>
      <c r="H59" s="285"/>
      <c r="I59" s="286" t="s">
        <v>232</v>
      </c>
      <c r="J59" s="273">
        <v>155.244</v>
      </c>
      <c r="K59" s="273">
        <v>16.16</v>
      </c>
      <c r="L59" s="328">
        <f t="shared" si="12"/>
        <v>25.087430399999999</v>
      </c>
      <c r="M59" s="328">
        <v>5</v>
      </c>
      <c r="N59" s="336">
        <f t="shared" si="14"/>
        <v>776.22</v>
      </c>
      <c r="P59" s="285"/>
      <c r="Q59" s="286" t="s">
        <v>232</v>
      </c>
      <c r="R59" s="328">
        <f t="shared" si="15"/>
        <v>157.916</v>
      </c>
      <c r="S59" s="328">
        <v>5</v>
      </c>
      <c r="T59" s="336">
        <f t="shared" si="16"/>
        <v>789.57999999999993</v>
      </c>
    </row>
    <row r="60" spans="1:20" ht="13.5" thickBot="1" x14ac:dyDescent="0.25">
      <c r="A60" s="271"/>
      <c r="B60" s="290"/>
      <c r="C60" s="291" t="s">
        <v>233</v>
      </c>
      <c r="D60" s="292">
        <v>6.3620000000000001</v>
      </c>
      <c r="E60" s="329">
        <v>5</v>
      </c>
      <c r="F60" s="337">
        <f t="shared" si="13"/>
        <v>31.810000000000002</v>
      </c>
      <c r="H60" s="290"/>
      <c r="I60" s="291" t="s">
        <v>233</v>
      </c>
      <c r="J60" s="293">
        <v>140.435</v>
      </c>
      <c r="K60" s="293">
        <v>19.27</v>
      </c>
      <c r="L60" s="329">
        <f t="shared" si="12"/>
        <v>27.061824499999997</v>
      </c>
      <c r="M60" s="329">
        <v>5</v>
      </c>
      <c r="N60" s="337">
        <f t="shared" si="14"/>
        <v>702.17499999999995</v>
      </c>
      <c r="P60" s="290"/>
      <c r="Q60" s="291" t="s">
        <v>233</v>
      </c>
      <c r="R60" s="329">
        <f t="shared" si="15"/>
        <v>146.797</v>
      </c>
      <c r="S60" s="329">
        <v>5</v>
      </c>
      <c r="T60" s="337">
        <f t="shared" si="16"/>
        <v>733.98500000000001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4" t="s">
        <v>745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5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6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ht="25.5" x14ac:dyDescent="0.2">
      <c r="B66" s="721" t="s">
        <v>105</v>
      </c>
      <c r="C66" s="722">
        <v>0.53100000000000003</v>
      </c>
      <c r="D66" s="722">
        <v>0.35399999999999998</v>
      </c>
      <c r="E66" s="722">
        <v>0.51900000000000002</v>
      </c>
      <c r="F66" s="722">
        <v>0.58699999999999997</v>
      </c>
      <c r="G66" s="722">
        <v>1.6679999999999999</v>
      </c>
      <c r="H66" s="722">
        <v>16.125</v>
      </c>
      <c r="I66" s="722">
        <v>6.2009999999999996</v>
      </c>
      <c r="J66" s="722">
        <v>1.621</v>
      </c>
      <c r="K66" s="722">
        <v>5.1280000000000001</v>
      </c>
      <c r="L66" s="722">
        <v>2.6720000000000002</v>
      </c>
      <c r="M66" s="723">
        <v>6.3620000000000001</v>
      </c>
    </row>
    <row r="67" spans="2:24" x14ac:dyDescent="0.2">
      <c r="B67" s="724" t="s">
        <v>94</v>
      </c>
      <c r="C67" s="725">
        <v>0.17699999999999999</v>
      </c>
      <c r="D67" s="725">
        <v>0.127</v>
      </c>
      <c r="E67" s="725">
        <v>0.105</v>
      </c>
      <c r="F67" s="725">
        <v>0.154</v>
      </c>
      <c r="G67" s="725">
        <v>1.196</v>
      </c>
      <c r="H67" s="725">
        <v>2.1360000000000001</v>
      </c>
      <c r="I67" s="725">
        <v>4.6319999999999997</v>
      </c>
      <c r="J67" s="725">
        <v>0.39200000000000002</v>
      </c>
      <c r="K67" s="725">
        <v>3.8210000000000002</v>
      </c>
      <c r="L67" s="725">
        <v>1.149</v>
      </c>
      <c r="M67" s="726">
        <v>4.7050000000000001</v>
      </c>
    </row>
    <row r="68" spans="2:24" x14ac:dyDescent="0.2">
      <c r="B68" s="724" t="s">
        <v>95</v>
      </c>
      <c r="C68" s="725">
        <v>0.125</v>
      </c>
      <c r="D68" s="725">
        <v>1E-3</v>
      </c>
      <c r="E68" s="725">
        <v>0.08</v>
      </c>
      <c r="F68" s="725">
        <v>0.16300000000000001</v>
      </c>
      <c r="G68" s="725">
        <v>0.14199999999999999</v>
      </c>
      <c r="H68" s="725">
        <v>11.196</v>
      </c>
      <c r="I68" s="725">
        <v>0.49399999999999999</v>
      </c>
      <c r="J68" s="725">
        <v>0.28000000000000003</v>
      </c>
      <c r="K68" s="725">
        <v>0.504</v>
      </c>
      <c r="L68" s="725">
        <v>0.751</v>
      </c>
      <c r="M68" s="726">
        <v>0.93100000000000005</v>
      </c>
    </row>
    <row r="69" spans="2:24" x14ac:dyDescent="0.2">
      <c r="B69" s="724" t="s">
        <v>96</v>
      </c>
      <c r="C69" s="725">
        <v>2E-3</v>
      </c>
      <c r="D69" s="725">
        <v>0</v>
      </c>
      <c r="E69" s="725">
        <v>2E-3</v>
      </c>
      <c r="F69" s="725">
        <v>0</v>
      </c>
      <c r="G69" s="725">
        <v>1E-3</v>
      </c>
      <c r="H69" s="725">
        <v>4.9000000000000002E-2</v>
      </c>
      <c r="I69" s="725">
        <v>6.0000000000000001E-3</v>
      </c>
      <c r="J69" s="725">
        <v>9.1999999999999998E-2</v>
      </c>
      <c r="K69" s="725">
        <v>1.6E-2</v>
      </c>
      <c r="L69" s="725">
        <v>1.2E-2</v>
      </c>
      <c r="M69" s="726">
        <v>1.6E-2</v>
      </c>
    </row>
    <row r="70" spans="2:24" x14ac:dyDescent="0.2">
      <c r="B70" s="724" t="s">
        <v>97</v>
      </c>
      <c r="C70" s="725">
        <v>1.4E-2</v>
      </c>
      <c r="D70" s="725">
        <v>1.2999999999999999E-2</v>
      </c>
      <c r="E70" s="725">
        <v>0.02</v>
      </c>
      <c r="F70" s="725">
        <v>2.1000000000000001E-2</v>
      </c>
      <c r="G70" s="725">
        <v>0.02</v>
      </c>
      <c r="H70" s="725">
        <v>0.52400000000000002</v>
      </c>
      <c r="I70" s="725">
        <v>0.219</v>
      </c>
      <c r="J70" s="725">
        <v>0.159</v>
      </c>
      <c r="K70" s="725">
        <v>0.13900000000000001</v>
      </c>
      <c r="L70" s="725">
        <v>0.13500000000000001</v>
      </c>
      <c r="M70" s="726">
        <v>9.9000000000000005E-2</v>
      </c>
    </row>
    <row r="71" spans="2:24" x14ac:dyDescent="0.2">
      <c r="B71" s="724" t="s">
        <v>98</v>
      </c>
      <c r="C71" s="725">
        <v>7.8E-2</v>
      </c>
      <c r="D71" s="725">
        <v>5.8000000000000003E-2</v>
      </c>
      <c r="E71" s="725">
        <v>0.114</v>
      </c>
      <c r="F71" s="725">
        <v>9.4E-2</v>
      </c>
      <c r="G71" s="725">
        <v>0.13</v>
      </c>
      <c r="H71" s="725">
        <v>0.28299999999999997</v>
      </c>
      <c r="I71" s="725">
        <v>0.14099999999999999</v>
      </c>
      <c r="J71" s="725">
        <v>0.185</v>
      </c>
      <c r="K71" s="725">
        <v>0.23400000000000001</v>
      </c>
      <c r="L71" s="725">
        <v>0.23300000000000001</v>
      </c>
      <c r="M71" s="726">
        <v>0.16500000000000001</v>
      </c>
    </row>
    <row r="72" spans="2:24" x14ac:dyDescent="0.2">
      <c r="B72" s="724" t="s">
        <v>99</v>
      </c>
      <c r="C72" s="725">
        <v>0.01</v>
      </c>
      <c r="D72" s="725">
        <v>4.2999999999999997E-2</v>
      </c>
      <c r="E72" s="725">
        <v>1.4999999999999999E-2</v>
      </c>
      <c r="F72" s="725">
        <v>2.5999999999999999E-2</v>
      </c>
      <c r="G72" s="725">
        <v>2.1999999999999999E-2</v>
      </c>
      <c r="H72" s="725">
        <v>1.9E-2</v>
      </c>
      <c r="I72" s="725">
        <v>1.9E-2</v>
      </c>
      <c r="J72" s="725">
        <v>2.9000000000000001E-2</v>
      </c>
      <c r="K72" s="725">
        <v>4.7E-2</v>
      </c>
      <c r="L72" s="725">
        <v>4.2000000000000003E-2</v>
      </c>
      <c r="M72" s="726">
        <v>7.8E-2</v>
      </c>
    </row>
    <row r="73" spans="2:24" x14ac:dyDescent="0.2">
      <c r="B73" s="724" t="s">
        <v>100</v>
      </c>
      <c r="C73" s="725">
        <v>0</v>
      </c>
      <c r="D73" s="725">
        <v>0</v>
      </c>
      <c r="E73" s="725">
        <v>0</v>
      </c>
      <c r="F73" s="725">
        <v>0</v>
      </c>
      <c r="G73" s="725">
        <v>0</v>
      </c>
      <c r="H73" s="725">
        <v>0</v>
      </c>
      <c r="I73" s="725">
        <v>0</v>
      </c>
      <c r="J73" s="725">
        <v>0</v>
      </c>
      <c r="K73" s="725">
        <v>0</v>
      </c>
      <c r="L73" s="725">
        <v>0</v>
      </c>
      <c r="M73" s="726">
        <v>0</v>
      </c>
    </row>
    <row r="74" spans="2:24" x14ac:dyDescent="0.2">
      <c r="B74" s="724" t="s">
        <v>101</v>
      </c>
      <c r="C74" s="725">
        <v>0</v>
      </c>
      <c r="D74" s="725">
        <v>0</v>
      </c>
      <c r="E74" s="725">
        <v>0</v>
      </c>
      <c r="F74" s="725">
        <v>0</v>
      </c>
      <c r="G74" s="725">
        <v>0</v>
      </c>
      <c r="H74" s="725">
        <v>0</v>
      </c>
      <c r="I74" s="725">
        <v>0</v>
      </c>
      <c r="J74" s="725">
        <v>0</v>
      </c>
      <c r="K74" s="725">
        <v>0</v>
      </c>
      <c r="L74" s="725">
        <v>0</v>
      </c>
      <c r="M74" s="726">
        <v>0</v>
      </c>
    </row>
    <row r="75" spans="2:24" x14ac:dyDescent="0.2">
      <c r="B75" s="724" t="s">
        <v>102</v>
      </c>
      <c r="C75" s="725">
        <v>1.4E-2</v>
      </c>
      <c r="D75" s="725">
        <v>0</v>
      </c>
      <c r="E75" s="725">
        <v>1.4999999999999999E-2</v>
      </c>
      <c r="F75" s="725">
        <v>3.0000000000000001E-3</v>
      </c>
      <c r="G75" s="725">
        <v>8.0000000000000002E-3</v>
      </c>
      <c r="H75" s="725">
        <v>4.4999999999999998E-2</v>
      </c>
      <c r="I75" s="725">
        <v>8.0000000000000002E-3</v>
      </c>
      <c r="J75" s="725">
        <v>4.0000000000000001E-3</v>
      </c>
      <c r="K75" s="725">
        <v>0.01</v>
      </c>
      <c r="L75" s="725">
        <v>3.0000000000000001E-3</v>
      </c>
      <c r="M75" s="726">
        <v>1.2999999999999999E-2</v>
      </c>
    </row>
    <row r="76" spans="2:24" x14ac:dyDescent="0.2">
      <c r="B76" s="724" t="s">
        <v>103</v>
      </c>
      <c r="C76" s="725">
        <v>0</v>
      </c>
      <c r="D76" s="725">
        <v>0</v>
      </c>
      <c r="E76" s="725">
        <v>0</v>
      </c>
      <c r="F76" s="725">
        <v>0</v>
      </c>
      <c r="G76" s="725">
        <v>0</v>
      </c>
      <c r="H76" s="725">
        <v>0</v>
      </c>
      <c r="I76" s="725">
        <v>0</v>
      </c>
      <c r="J76" s="725">
        <v>0</v>
      </c>
      <c r="K76" s="725">
        <v>0</v>
      </c>
      <c r="L76" s="725">
        <v>0</v>
      </c>
      <c r="M76" s="726">
        <v>0</v>
      </c>
    </row>
    <row r="77" spans="2:24" ht="13.5" thickBot="1" x14ac:dyDescent="0.25">
      <c r="B77" s="757" t="s">
        <v>104</v>
      </c>
      <c r="C77" s="727">
        <v>0.111</v>
      </c>
      <c r="D77" s="727">
        <v>0.111</v>
      </c>
      <c r="E77" s="727">
        <v>0.16900000000000001</v>
      </c>
      <c r="F77" s="727">
        <v>0.126</v>
      </c>
      <c r="G77" s="727">
        <v>0.15</v>
      </c>
      <c r="H77" s="727">
        <v>1.873</v>
      </c>
      <c r="I77" s="727">
        <v>0.68</v>
      </c>
      <c r="J77" s="727">
        <v>0.48099999999999998</v>
      </c>
      <c r="K77" s="727">
        <v>0.35599999999999998</v>
      </c>
      <c r="L77" s="727">
        <v>0.34799999999999998</v>
      </c>
      <c r="M77" s="728">
        <v>0.35499999999999998</v>
      </c>
    </row>
    <row r="80" spans="2:24" x14ac:dyDescent="0.2">
      <c r="B80" s="784" t="s">
        <v>745</v>
      </c>
      <c r="C80" s="787" t="s">
        <v>331</v>
      </c>
      <c r="D80" s="788"/>
      <c r="E80" s="787" t="s">
        <v>222</v>
      </c>
      <c r="F80" s="788"/>
      <c r="G80" s="787" t="s">
        <v>225</v>
      </c>
      <c r="H80" s="788"/>
      <c r="I80" s="787" t="s">
        <v>226</v>
      </c>
      <c r="J80" s="788"/>
      <c r="K80" s="787" t="s">
        <v>227</v>
      </c>
      <c r="L80" s="788"/>
      <c r="M80" s="787" t="s">
        <v>228</v>
      </c>
      <c r="N80" s="788"/>
      <c r="O80" s="787" t="s">
        <v>332</v>
      </c>
      <c r="P80" s="788"/>
      <c r="Q80" s="787" t="s">
        <v>333</v>
      </c>
      <c r="R80" s="788"/>
      <c r="S80" s="787" t="s">
        <v>231</v>
      </c>
      <c r="T80" s="788"/>
      <c r="U80" s="787" t="s">
        <v>232</v>
      </c>
      <c r="V80" s="788"/>
      <c r="W80" s="787" t="s">
        <v>233</v>
      </c>
      <c r="X80" s="789"/>
    </row>
    <row r="81" spans="2:24" x14ac:dyDescent="0.2">
      <c r="B81" s="785"/>
      <c r="C81" s="790" t="s">
        <v>79</v>
      </c>
      <c r="D81" s="791"/>
      <c r="E81" s="790" t="s">
        <v>79</v>
      </c>
      <c r="F81" s="791"/>
      <c r="G81" s="790" t="s">
        <v>79</v>
      </c>
      <c r="H81" s="791"/>
      <c r="I81" s="790" t="s">
        <v>79</v>
      </c>
      <c r="J81" s="791"/>
      <c r="K81" s="790" t="s">
        <v>79</v>
      </c>
      <c r="L81" s="791"/>
      <c r="M81" s="790" t="s">
        <v>79</v>
      </c>
      <c r="N81" s="791"/>
      <c r="O81" s="790"/>
      <c r="P81" s="791"/>
      <c r="Q81" s="790"/>
      <c r="R81" s="791"/>
      <c r="S81" s="790"/>
      <c r="T81" s="791"/>
      <c r="U81" s="790"/>
      <c r="V81" s="791"/>
      <c r="W81" s="790"/>
      <c r="X81" s="792"/>
    </row>
    <row r="82" spans="2:24" ht="41.25" thickBot="1" x14ac:dyDescent="0.25">
      <c r="B82" s="786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ht="25.5" x14ac:dyDescent="0.2">
      <c r="B83" s="721" t="s">
        <v>105</v>
      </c>
      <c r="C83" s="722">
        <v>272.06400000000002</v>
      </c>
      <c r="D83" s="731">
        <v>15.85</v>
      </c>
      <c r="E83" s="722">
        <v>253.17</v>
      </c>
      <c r="F83" s="731">
        <v>14.51</v>
      </c>
      <c r="G83" s="722">
        <v>136.49100000000001</v>
      </c>
      <c r="H83" s="731">
        <v>18.68</v>
      </c>
      <c r="I83" s="722">
        <v>157.709</v>
      </c>
      <c r="J83" s="731">
        <v>27.29</v>
      </c>
      <c r="K83" s="722">
        <v>99.477999999999994</v>
      </c>
      <c r="L83" s="731">
        <v>12.59</v>
      </c>
      <c r="M83" s="722">
        <v>90.569000000000003</v>
      </c>
      <c r="N83" s="731">
        <v>12.39</v>
      </c>
      <c r="O83" s="722">
        <v>136.179</v>
      </c>
      <c r="P83" s="731">
        <v>16.23</v>
      </c>
      <c r="Q83" s="722">
        <v>174.178</v>
      </c>
      <c r="R83" s="731">
        <v>19.13</v>
      </c>
      <c r="S83" s="722">
        <v>143.429</v>
      </c>
      <c r="T83" s="731">
        <v>14.01</v>
      </c>
      <c r="U83" s="722">
        <v>155.244</v>
      </c>
      <c r="V83" s="731">
        <v>16.16</v>
      </c>
      <c r="W83" s="722">
        <v>140.435</v>
      </c>
      <c r="X83" s="732">
        <v>19.27</v>
      </c>
    </row>
    <row r="84" spans="2:24" x14ac:dyDescent="0.2">
      <c r="B84" s="724" t="s">
        <v>94</v>
      </c>
      <c r="C84" s="725">
        <v>29.305</v>
      </c>
      <c r="D84" s="733">
        <v>30.73</v>
      </c>
      <c r="E84" s="725">
        <v>43.325000000000003</v>
      </c>
      <c r="F84" s="733">
        <v>36.869999999999997</v>
      </c>
      <c r="G84" s="725">
        <v>36.188000000000002</v>
      </c>
      <c r="H84" s="733">
        <v>54.92</v>
      </c>
      <c r="I84" s="725">
        <v>21.856999999999999</v>
      </c>
      <c r="J84" s="733">
        <v>33.6</v>
      </c>
      <c r="K84" s="725">
        <v>22.114000000000001</v>
      </c>
      <c r="L84" s="733">
        <v>33.630000000000003</v>
      </c>
      <c r="M84" s="725">
        <v>19.603999999999999</v>
      </c>
      <c r="N84" s="733">
        <v>28.58</v>
      </c>
      <c r="O84" s="725">
        <v>15.430999999999999</v>
      </c>
      <c r="P84" s="733">
        <v>22.12</v>
      </c>
      <c r="Q84" s="725">
        <v>56.436</v>
      </c>
      <c r="R84" s="733">
        <v>47.05</v>
      </c>
      <c r="S84" s="725">
        <v>17.527999999999999</v>
      </c>
      <c r="T84" s="733">
        <v>37.61</v>
      </c>
      <c r="U84" s="725">
        <v>20.34</v>
      </c>
      <c r="V84" s="733">
        <v>43.12</v>
      </c>
      <c r="W84" s="725">
        <v>10.584</v>
      </c>
      <c r="X84" s="734">
        <v>16.97</v>
      </c>
    </row>
    <row r="85" spans="2:24" x14ac:dyDescent="0.2">
      <c r="B85" s="724" t="s">
        <v>95</v>
      </c>
      <c r="C85" s="725">
        <v>91.180999999999997</v>
      </c>
      <c r="D85" s="733">
        <v>34.65</v>
      </c>
      <c r="E85" s="725">
        <v>80.837999999999994</v>
      </c>
      <c r="F85" s="733">
        <v>27.67</v>
      </c>
      <c r="G85" s="725">
        <v>40.816000000000003</v>
      </c>
      <c r="H85" s="733">
        <v>30.75</v>
      </c>
      <c r="I85" s="725">
        <v>96.438000000000002</v>
      </c>
      <c r="J85" s="733">
        <v>42.63</v>
      </c>
      <c r="K85" s="725">
        <v>35.854999999999997</v>
      </c>
      <c r="L85" s="733">
        <v>22.38</v>
      </c>
      <c r="M85" s="725">
        <v>29.068999999999999</v>
      </c>
      <c r="N85" s="733">
        <v>28.09</v>
      </c>
      <c r="O85" s="725">
        <v>48.57</v>
      </c>
      <c r="P85" s="733">
        <v>36.65</v>
      </c>
      <c r="Q85" s="725">
        <v>50.947000000000003</v>
      </c>
      <c r="R85" s="733">
        <v>33.47</v>
      </c>
      <c r="S85" s="725">
        <v>45.777999999999999</v>
      </c>
      <c r="T85" s="733">
        <v>31.87</v>
      </c>
      <c r="U85" s="725">
        <v>54.002000000000002</v>
      </c>
      <c r="V85" s="733">
        <v>35.020000000000003</v>
      </c>
      <c r="W85" s="725">
        <v>53.764000000000003</v>
      </c>
      <c r="X85" s="734">
        <v>46.17</v>
      </c>
    </row>
    <row r="86" spans="2:24" x14ac:dyDescent="0.2">
      <c r="B86" s="724" t="s">
        <v>96</v>
      </c>
      <c r="C86" s="725">
        <v>17.542999999999999</v>
      </c>
      <c r="D86" s="733">
        <v>57.06</v>
      </c>
      <c r="E86" s="725">
        <v>19.067</v>
      </c>
      <c r="F86" s="733">
        <v>52.61</v>
      </c>
      <c r="G86" s="725">
        <v>4.7060000000000004</v>
      </c>
      <c r="H86" s="733">
        <v>45.13</v>
      </c>
      <c r="I86" s="725">
        <v>1.2070000000000001</v>
      </c>
      <c r="J86" s="733">
        <v>28.1</v>
      </c>
      <c r="K86" s="725">
        <v>3.0089999999999999</v>
      </c>
      <c r="L86" s="733">
        <v>40.18</v>
      </c>
      <c r="M86" s="725">
        <v>2.8610000000000002</v>
      </c>
      <c r="N86" s="733">
        <v>43.05</v>
      </c>
      <c r="O86" s="725">
        <v>5.69</v>
      </c>
      <c r="P86" s="733">
        <v>25.93</v>
      </c>
      <c r="Q86" s="725">
        <v>4.5919999999999996</v>
      </c>
      <c r="R86" s="733">
        <v>31.11</v>
      </c>
      <c r="S86" s="725">
        <v>6.6559999999999997</v>
      </c>
      <c r="T86" s="733">
        <v>41.94</v>
      </c>
      <c r="U86" s="725">
        <v>8.0030000000000001</v>
      </c>
      <c r="V86" s="733">
        <v>54.92</v>
      </c>
      <c r="W86" s="725">
        <v>5.7409999999999997</v>
      </c>
      <c r="X86" s="734">
        <v>44.54</v>
      </c>
    </row>
    <row r="87" spans="2:24" x14ac:dyDescent="0.2">
      <c r="B87" s="724" t="s">
        <v>97</v>
      </c>
      <c r="C87" s="725">
        <v>83.165000000000006</v>
      </c>
      <c r="D87" s="733">
        <v>22.06</v>
      </c>
      <c r="E87" s="725">
        <v>64.938000000000002</v>
      </c>
      <c r="F87" s="733">
        <v>20.18</v>
      </c>
      <c r="G87" s="725">
        <v>22.061</v>
      </c>
      <c r="H87" s="733">
        <v>25.07</v>
      </c>
      <c r="I87" s="725">
        <v>9.1199999999999992</v>
      </c>
      <c r="J87" s="733">
        <v>29.78</v>
      </c>
      <c r="K87" s="725">
        <v>12.542999999999999</v>
      </c>
      <c r="L87" s="733">
        <v>18.14</v>
      </c>
      <c r="M87" s="725">
        <v>17.28</v>
      </c>
      <c r="N87" s="733">
        <v>17.2</v>
      </c>
      <c r="O87" s="725">
        <v>20.928000000000001</v>
      </c>
      <c r="P87" s="733">
        <v>15.86</v>
      </c>
      <c r="Q87" s="725">
        <v>18.574999999999999</v>
      </c>
      <c r="R87" s="733">
        <v>17.760000000000002</v>
      </c>
      <c r="S87" s="725">
        <v>36.979999999999997</v>
      </c>
      <c r="T87" s="733">
        <v>18.96</v>
      </c>
      <c r="U87" s="725">
        <v>46.567</v>
      </c>
      <c r="V87" s="733">
        <v>25.43</v>
      </c>
      <c r="W87" s="725">
        <v>34.716999999999999</v>
      </c>
      <c r="X87" s="734">
        <v>22.75</v>
      </c>
    </row>
    <row r="88" spans="2:24" x14ac:dyDescent="0.2">
      <c r="B88" s="724" t="s">
        <v>98</v>
      </c>
      <c r="C88" s="725">
        <v>13.048999999999999</v>
      </c>
      <c r="D88" s="733">
        <v>33.770000000000003</v>
      </c>
      <c r="E88" s="725">
        <v>16.225000000000001</v>
      </c>
      <c r="F88" s="733">
        <v>28.06</v>
      </c>
      <c r="G88" s="725">
        <v>9.2520000000000007</v>
      </c>
      <c r="H88" s="733">
        <v>26.79</v>
      </c>
      <c r="I88" s="725">
        <v>7.367</v>
      </c>
      <c r="J88" s="733">
        <v>41.11</v>
      </c>
      <c r="K88" s="725">
        <v>3.956</v>
      </c>
      <c r="L88" s="733">
        <v>28.56</v>
      </c>
      <c r="M88" s="725">
        <v>4.5220000000000002</v>
      </c>
      <c r="N88" s="733">
        <v>18.84</v>
      </c>
      <c r="O88" s="725">
        <v>8.8279999999999994</v>
      </c>
      <c r="P88" s="733">
        <v>20.3</v>
      </c>
      <c r="Q88" s="725">
        <v>8.7759999999999998</v>
      </c>
      <c r="R88" s="733">
        <v>20.73</v>
      </c>
      <c r="S88" s="725">
        <v>8.0890000000000004</v>
      </c>
      <c r="T88" s="733">
        <v>21.08</v>
      </c>
      <c r="U88" s="725">
        <v>7.6680000000000001</v>
      </c>
      <c r="V88" s="733">
        <v>22.15</v>
      </c>
      <c r="W88" s="725">
        <v>12.022</v>
      </c>
      <c r="X88" s="734">
        <v>25.04</v>
      </c>
    </row>
    <row r="89" spans="2:24" x14ac:dyDescent="0.2">
      <c r="B89" s="724" t="s">
        <v>99</v>
      </c>
      <c r="C89" s="725">
        <v>10.627000000000001</v>
      </c>
      <c r="D89" s="733">
        <v>78.41</v>
      </c>
      <c r="E89" s="725">
        <v>2.181</v>
      </c>
      <c r="F89" s="733">
        <v>31.41</v>
      </c>
      <c r="G89" s="725">
        <v>4.3470000000000004</v>
      </c>
      <c r="H89" s="733">
        <v>46.33</v>
      </c>
      <c r="I89" s="725">
        <v>4.0439999999999996</v>
      </c>
      <c r="J89" s="733">
        <v>49.08</v>
      </c>
      <c r="K89" s="725">
        <v>7.8310000000000004</v>
      </c>
      <c r="L89" s="733">
        <v>60.01</v>
      </c>
      <c r="M89" s="725">
        <v>1.7509999999999999</v>
      </c>
      <c r="N89" s="733">
        <v>33.04</v>
      </c>
      <c r="O89" s="725">
        <v>7.87</v>
      </c>
      <c r="P89" s="733">
        <v>56.69</v>
      </c>
      <c r="Q89" s="725">
        <v>8.5139999999999993</v>
      </c>
      <c r="R89" s="733">
        <v>63.92</v>
      </c>
      <c r="S89" s="725">
        <v>1.107</v>
      </c>
      <c r="T89" s="733">
        <v>34.26</v>
      </c>
      <c r="U89" s="725">
        <v>1.617</v>
      </c>
      <c r="V89" s="733">
        <v>40.76</v>
      </c>
      <c r="W89" s="725">
        <v>3.3370000000000002</v>
      </c>
      <c r="X89" s="734">
        <v>69.069999999999993</v>
      </c>
    </row>
    <row r="90" spans="2:24" x14ac:dyDescent="0.2">
      <c r="B90" s="724" t="s">
        <v>100</v>
      </c>
      <c r="C90" s="725">
        <v>0.95799999999999996</v>
      </c>
      <c r="D90" s="733">
        <v>31.89</v>
      </c>
      <c r="E90" s="725">
        <v>1.881</v>
      </c>
      <c r="F90" s="733">
        <v>28.99</v>
      </c>
      <c r="G90" s="725">
        <v>2.54</v>
      </c>
      <c r="H90" s="733">
        <v>56.5</v>
      </c>
      <c r="I90" s="725">
        <v>1.0580000000000001</v>
      </c>
      <c r="J90" s="733">
        <v>23.11</v>
      </c>
      <c r="K90" s="725">
        <v>2.452</v>
      </c>
      <c r="L90" s="733">
        <v>31.08</v>
      </c>
      <c r="M90" s="725">
        <v>1.8560000000000001</v>
      </c>
      <c r="N90" s="733">
        <v>31.73</v>
      </c>
      <c r="O90" s="725">
        <v>2.3290000000000002</v>
      </c>
      <c r="P90" s="733">
        <v>35.4</v>
      </c>
      <c r="Q90" s="725">
        <v>3.89</v>
      </c>
      <c r="R90" s="733">
        <v>24.69</v>
      </c>
      <c r="S90" s="725">
        <v>2.726</v>
      </c>
      <c r="T90" s="733">
        <v>40.35</v>
      </c>
      <c r="U90" s="725">
        <v>1.7350000000000001</v>
      </c>
      <c r="V90" s="733">
        <v>28.29</v>
      </c>
      <c r="W90" s="725">
        <v>0.84099999999999997</v>
      </c>
      <c r="X90" s="734">
        <v>28.52</v>
      </c>
    </row>
    <row r="91" spans="2:24" x14ac:dyDescent="0.2">
      <c r="B91" s="724" t="s">
        <v>101</v>
      </c>
      <c r="C91" s="725">
        <v>0.55400000000000005</v>
      </c>
      <c r="D91" s="733">
        <v>39.43</v>
      </c>
      <c r="E91" s="725">
        <v>0.68799999999999994</v>
      </c>
      <c r="F91" s="733">
        <v>27.91</v>
      </c>
      <c r="G91" s="725">
        <v>0.77200000000000002</v>
      </c>
      <c r="H91" s="733">
        <v>25.37</v>
      </c>
      <c r="I91" s="725">
        <v>0.84</v>
      </c>
      <c r="J91" s="733">
        <v>23.72</v>
      </c>
      <c r="K91" s="725">
        <v>1.1319999999999999</v>
      </c>
      <c r="L91" s="733">
        <v>21.64</v>
      </c>
      <c r="M91" s="725">
        <v>1.35</v>
      </c>
      <c r="N91" s="733">
        <v>19.23</v>
      </c>
      <c r="O91" s="725">
        <v>1.31</v>
      </c>
      <c r="P91" s="733">
        <v>18.16</v>
      </c>
      <c r="Q91" s="725">
        <v>1.319</v>
      </c>
      <c r="R91" s="733">
        <v>18.09</v>
      </c>
      <c r="S91" s="725">
        <v>1.3180000000000001</v>
      </c>
      <c r="T91" s="733">
        <v>18.09</v>
      </c>
      <c r="U91" s="725">
        <v>1.32</v>
      </c>
      <c r="V91" s="733">
        <v>18.079999999999998</v>
      </c>
      <c r="W91" s="725">
        <v>1.7070000000000001</v>
      </c>
      <c r="X91" s="734">
        <v>20.260000000000002</v>
      </c>
    </row>
    <row r="92" spans="2:24" x14ac:dyDescent="0.2">
      <c r="B92" s="724" t="s">
        <v>102</v>
      </c>
      <c r="C92" s="725">
        <v>0.92200000000000004</v>
      </c>
      <c r="D92" s="733">
        <v>60.67</v>
      </c>
      <c r="E92" s="725">
        <v>0.89600000000000002</v>
      </c>
      <c r="F92" s="733">
        <v>60.84</v>
      </c>
      <c r="G92" s="725">
        <v>1.294</v>
      </c>
      <c r="H92" s="733">
        <v>59.99</v>
      </c>
      <c r="I92" s="725">
        <v>0.96</v>
      </c>
      <c r="J92" s="733">
        <v>65.27</v>
      </c>
      <c r="K92" s="725">
        <v>0.42</v>
      </c>
      <c r="L92" s="733">
        <v>54.46</v>
      </c>
      <c r="M92" s="725">
        <v>0.74099999999999999</v>
      </c>
      <c r="N92" s="733">
        <v>42.91</v>
      </c>
      <c r="O92" s="725">
        <v>1.212</v>
      </c>
      <c r="P92" s="733">
        <v>53.26</v>
      </c>
      <c r="Q92" s="725">
        <v>0.628</v>
      </c>
      <c r="R92" s="733">
        <v>51.37</v>
      </c>
      <c r="S92" s="725">
        <v>1.49</v>
      </c>
      <c r="T92" s="733">
        <v>48.12</v>
      </c>
      <c r="U92" s="725">
        <v>1.3620000000000001</v>
      </c>
      <c r="V92" s="733">
        <v>74.11</v>
      </c>
      <c r="W92" s="725">
        <v>0.872</v>
      </c>
      <c r="X92" s="734">
        <v>64.64</v>
      </c>
    </row>
    <row r="93" spans="2:24" x14ac:dyDescent="0.2">
      <c r="B93" s="724" t="s">
        <v>103</v>
      </c>
      <c r="C93" s="725">
        <v>0.34899999999999998</v>
      </c>
      <c r="D93" s="733">
        <v>32.47</v>
      </c>
      <c r="E93" s="725">
        <v>0.38</v>
      </c>
      <c r="F93" s="733">
        <v>26.32</v>
      </c>
      <c r="G93" s="725">
        <v>0.53800000000000003</v>
      </c>
      <c r="H93" s="733">
        <v>23.51</v>
      </c>
      <c r="I93" s="725">
        <v>0.76100000000000001</v>
      </c>
      <c r="J93" s="733">
        <v>25.32</v>
      </c>
      <c r="K93" s="725">
        <v>1.0069999999999999</v>
      </c>
      <c r="L93" s="733">
        <v>21.55</v>
      </c>
      <c r="M93" s="725">
        <v>1.274</v>
      </c>
      <c r="N93" s="733">
        <v>22.84</v>
      </c>
      <c r="O93" s="725">
        <v>2.246</v>
      </c>
      <c r="P93" s="733">
        <v>37.71</v>
      </c>
      <c r="Q93" s="725">
        <v>1.161</v>
      </c>
      <c r="R93" s="733">
        <v>24.25</v>
      </c>
      <c r="S93" s="725">
        <v>2.0249999999999999</v>
      </c>
      <c r="T93" s="733">
        <v>29.69</v>
      </c>
      <c r="U93" s="725">
        <v>1.169</v>
      </c>
      <c r="V93" s="733">
        <v>25.63</v>
      </c>
      <c r="W93" s="725">
        <v>1.9670000000000001</v>
      </c>
      <c r="X93" s="734">
        <v>31.1</v>
      </c>
    </row>
    <row r="94" spans="2:24" ht="13.5" thickBot="1" x14ac:dyDescent="0.25">
      <c r="B94" s="757" t="s">
        <v>104</v>
      </c>
      <c r="C94" s="727">
        <v>19.931999999999999</v>
      </c>
      <c r="D94" s="735">
        <v>40.799999999999997</v>
      </c>
      <c r="E94" s="727">
        <v>22.832999999999998</v>
      </c>
      <c r="F94" s="735">
        <v>36.58</v>
      </c>
      <c r="G94" s="727">
        <v>11.661</v>
      </c>
      <c r="H94" s="735">
        <v>22.44</v>
      </c>
      <c r="I94" s="727">
        <v>11.275</v>
      </c>
      <c r="J94" s="735">
        <v>26.2</v>
      </c>
      <c r="K94" s="727">
        <v>7.5960000000000001</v>
      </c>
      <c r="L94" s="735">
        <v>14.68</v>
      </c>
      <c r="M94" s="727">
        <v>8.7970000000000006</v>
      </c>
      <c r="N94" s="735">
        <v>14.19</v>
      </c>
      <c r="O94" s="727">
        <v>16.318000000000001</v>
      </c>
      <c r="P94" s="735">
        <v>28.55</v>
      </c>
      <c r="Q94" s="727">
        <v>17.113</v>
      </c>
      <c r="R94" s="735">
        <v>39.69</v>
      </c>
      <c r="S94" s="727">
        <v>18.081</v>
      </c>
      <c r="T94" s="735">
        <v>22.66</v>
      </c>
      <c r="U94" s="727">
        <v>9.3390000000000004</v>
      </c>
      <c r="V94" s="735">
        <v>21.71</v>
      </c>
      <c r="W94" s="727">
        <v>13.099</v>
      </c>
      <c r="X94" s="736">
        <v>26.13</v>
      </c>
    </row>
    <row r="97" spans="2:14" x14ac:dyDescent="0.2">
      <c r="B97" s="784" t="s">
        <v>745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5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6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ht="25.5" x14ac:dyDescent="0.2">
      <c r="B100" s="753" t="s">
        <v>105</v>
      </c>
      <c r="C100" s="754">
        <f t="shared" ref="C100:C108" si="17">C83</f>
        <v>272.06400000000002</v>
      </c>
      <c r="D100" s="754">
        <f t="shared" ref="D100:D108" si="18">E83</f>
        <v>253.17</v>
      </c>
      <c r="E100" s="754">
        <f t="shared" ref="E100:E108" si="19">G83</f>
        <v>136.49100000000001</v>
      </c>
      <c r="F100" s="754">
        <f t="shared" ref="F100:F108" si="20">I83</f>
        <v>157.709</v>
      </c>
      <c r="G100" s="754">
        <f t="shared" ref="G100:G108" si="21">K83</f>
        <v>99.477999999999994</v>
      </c>
      <c r="H100" s="754">
        <f t="shared" ref="H100:H108" si="22">M83</f>
        <v>90.569000000000003</v>
      </c>
      <c r="I100" s="754">
        <f t="shared" ref="I100:I108" si="23">O83</f>
        <v>136.179</v>
      </c>
      <c r="J100" s="754">
        <f t="shared" ref="J100:J108" si="24">Q83</f>
        <v>174.178</v>
      </c>
      <c r="K100" s="754">
        <f t="shared" ref="K100:K108" si="25">S83</f>
        <v>143.429</v>
      </c>
      <c r="L100" s="754">
        <f t="shared" ref="L100:L108" si="26">U83</f>
        <v>155.244</v>
      </c>
      <c r="M100" s="755">
        <f t="shared" ref="M100:M108" si="27">W83</f>
        <v>140.435</v>
      </c>
      <c r="N100" s="722"/>
    </row>
    <row r="101" spans="2:14" x14ac:dyDescent="0.2">
      <c r="B101" s="743" t="s">
        <v>94</v>
      </c>
      <c r="C101" s="744">
        <f t="shared" si="17"/>
        <v>29.305</v>
      </c>
      <c r="D101" s="744">
        <f t="shared" si="18"/>
        <v>43.325000000000003</v>
      </c>
      <c r="E101" s="744">
        <f t="shared" si="19"/>
        <v>36.188000000000002</v>
      </c>
      <c r="F101" s="744">
        <f t="shared" si="20"/>
        <v>21.856999999999999</v>
      </c>
      <c r="G101" s="744">
        <f t="shared" si="21"/>
        <v>22.114000000000001</v>
      </c>
      <c r="H101" s="744">
        <f t="shared" si="22"/>
        <v>19.603999999999999</v>
      </c>
      <c r="I101" s="744">
        <f t="shared" si="23"/>
        <v>15.430999999999999</v>
      </c>
      <c r="J101" s="744">
        <f t="shared" si="24"/>
        <v>56.436</v>
      </c>
      <c r="K101" s="744">
        <f t="shared" si="25"/>
        <v>17.527999999999999</v>
      </c>
      <c r="L101" s="744">
        <f t="shared" si="26"/>
        <v>20.34</v>
      </c>
      <c r="M101" s="745">
        <f t="shared" si="27"/>
        <v>10.584</v>
      </c>
      <c r="N101" s="725"/>
    </row>
    <row r="102" spans="2:14" x14ac:dyDescent="0.2">
      <c r="B102" s="743" t="s">
        <v>95</v>
      </c>
      <c r="C102" s="744">
        <f t="shared" si="17"/>
        <v>91.180999999999997</v>
      </c>
      <c r="D102" s="744">
        <f t="shared" si="18"/>
        <v>80.837999999999994</v>
      </c>
      <c r="E102" s="744">
        <f t="shared" si="19"/>
        <v>40.816000000000003</v>
      </c>
      <c r="F102" s="744">
        <f t="shared" si="20"/>
        <v>96.438000000000002</v>
      </c>
      <c r="G102" s="744">
        <f t="shared" si="21"/>
        <v>35.854999999999997</v>
      </c>
      <c r="H102" s="744">
        <f t="shared" si="22"/>
        <v>29.068999999999999</v>
      </c>
      <c r="I102" s="744">
        <f t="shared" si="23"/>
        <v>48.57</v>
      </c>
      <c r="J102" s="744">
        <f t="shared" si="24"/>
        <v>50.947000000000003</v>
      </c>
      <c r="K102" s="744">
        <f t="shared" si="25"/>
        <v>45.777999999999999</v>
      </c>
      <c r="L102" s="744">
        <f t="shared" si="26"/>
        <v>54.002000000000002</v>
      </c>
      <c r="M102" s="745">
        <f t="shared" si="27"/>
        <v>53.764000000000003</v>
      </c>
      <c r="N102" s="725"/>
    </row>
    <row r="103" spans="2:14" x14ac:dyDescent="0.2">
      <c r="B103" s="743" t="s">
        <v>96</v>
      </c>
      <c r="C103" s="744">
        <f t="shared" si="17"/>
        <v>17.542999999999999</v>
      </c>
      <c r="D103" s="744">
        <f t="shared" si="18"/>
        <v>19.067</v>
      </c>
      <c r="E103" s="744">
        <f t="shared" si="19"/>
        <v>4.7060000000000004</v>
      </c>
      <c r="F103" s="744">
        <f t="shared" si="20"/>
        <v>1.2070000000000001</v>
      </c>
      <c r="G103" s="744">
        <f t="shared" si="21"/>
        <v>3.0089999999999999</v>
      </c>
      <c r="H103" s="744">
        <f t="shared" si="22"/>
        <v>2.8610000000000002</v>
      </c>
      <c r="I103" s="744">
        <f t="shared" si="23"/>
        <v>5.69</v>
      </c>
      <c r="J103" s="744">
        <f t="shared" si="24"/>
        <v>4.5919999999999996</v>
      </c>
      <c r="K103" s="744">
        <f t="shared" si="25"/>
        <v>6.6559999999999997</v>
      </c>
      <c r="L103" s="744">
        <f t="shared" si="26"/>
        <v>8.0030000000000001</v>
      </c>
      <c r="M103" s="745">
        <f t="shared" si="27"/>
        <v>5.7409999999999997</v>
      </c>
      <c r="N103" s="725"/>
    </row>
    <row r="104" spans="2:14" x14ac:dyDescent="0.2">
      <c r="B104" s="743" t="s">
        <v>97</v>
      </c>
      <c r="C104" s="744">
        <f t="shared" si="17"/>
        <v>83.165000000000006</v>
      </c>
      <c r="D104" s="744">
        <f t="shared" si="18"/>
        <v>64.938000000000002</v>
      </c>
      <c r="E104" s="744">
        <f t="shared" si="19"/>
        <v>22.061</v>
      </c>
      <c r="F104" s="744">
        <f t="shared" si="20"/>
        <v>9.1199999999999992</v>
      </c>
      <c r="G104" s="744">
        <f t="shared" si="21"/>
        <v>12.542999999999999</v>
      </c>
      <c r="H104" s="744">
        <f t="shared" si="22"/>
        <v>17.28</v>
      </c>
      <c r="I104" s="744">
        <f t="shared" si="23"/>
        <v>20.928000000000001</v>
      </c>
      <c r="J104" s="744">
        <f t="shared" si="24"/>
        <v>18.574999999999999</v>
      </c>
      <c r="K104" s="744">
        <f t="shared" si="25"/>
        <v>36.979999999999997</v>
      </c>
      <c r="L104" s="744">
        <f t="shared" si="26"/>
        <v>46.567</v>
      </c>
      <c r="M104" s="745">
        <f t="shared" si="27"/>
        <v>34.716999999999999</v>
      </c>
      <c r="N104" s="725"/>
    </row>
    <row r="105" spans="2:14" x14ac:dyDescent="0.2">
      <c r="B105" s="743" t="s">
        <v>98</v>
      </c>
      <c r="C105" s="744">
        <f t="shared" si="17"/>
        <v>13.048999999999999</v>
      </c>
      <c r="D105" s="744">
        <f t="shared" si="18"/>
        <v>16.225000000000001</v>
      </c>
      <c r="E105" s="744">
        <f t="shared" si="19"/>
        <v>9.2520000000000007</v>
      </c>
      <c r="F105" s="744">
        <f t="shared" si="20"/>
        <v>7.367</v>
      </c>
      <c r="G105" s="744">
        <f t="shared" si="21"/>
        <v>3.956</v>
      </c>
      <c r="H105" s="744">
        <f t="shared" si="22"/>
        <v>4.5220000000000002</v>
      </c>
      <c r="I105" s="744">
        <f t="shared" si="23"/>
        <v>8.8279999999999994</v>
      </c>
      <c r="J105" s="744">
        <f t="shared" si="24"/>
        <v>8.7759999999999998</v>
      </c>
      <c r="K105" s="744">
        <f t="shared" si="25"/>
        <v>8.0890000000000004</v>
      </c>
      <c r="L105" s="744">
        <f t="shared" si="26"/>
        <v>7.6680000000000001</v>
      </c>
      <c r="M105" s="745">
        <f t="shared" si="27"/>
        <v>12.022</v>
      </c>
      <c r="N105" s="725"/>
    </row>
    <row r="106" spans="2:14" x14ac:dyDescent="0.2">
      <c r="B106" s="743" t="s">
        <v>99</v>
      </c>
      <c r="C106" s="744">
        <f t="shared" si="17"/>
        <v>10.627000000000001</v>
      </c>
      <c r="D106" s="744">
        <f t="shared" si="18"/>
        <v>2.181</v>
      </c>
      <c r="E106" s="744">
        <f t="shared" si="19"/>
        <v>4.3470000000000004</v>
      </c>
      <c r="F106" s="744">
        <f t="shared" si="20"/>
        <v>4.0439999999999996</v>
      </c>
      <c r="G106" s="744">
        <f t="shared" si="21"/>
        <v>7.8310000000000004</v>
      </c>
      <c r="H106" s="744">
        <f t="shared" si="22"/>
        <v>1.7509999999999999</v>
      </c>
      <c r="I106" s="744">
        <f t="shared" si="23"/>
        <v>7.87</v>
      </c>
      <c r="J106" s="744">
        <f t="shared" si="24"/>
        <v>8.5139999999999993</v>
      </c>
      <c r="K106" s="744">
        <f t="shared" si="25"/>
        <v>1.107</v>
      </c>
      <c r="L106" s="744">
        <f t="shared" si="26"/>
        <v>1.617</v>
      </c>
      <c r="M106" s="745">
        <f t="shared" si="27"/>
        <v>3.3370000000000002</v>
      </c>
      <c r="N106" s="725"/>
    </row>
    <row r="107" spans="2:14" x14ac:dyDescent="0.2">
      <c r="B107" s="743" t="s">
        <v>100</v>
      </c>
      <c r="C107" s="744">
        <f t="shared" si="17"/>
        <v>0.95799999999999996</v>
      </c>
      <c r="D107" s="744">
        <f t="shared" si="18"/>
        <v>1.881</v>
      </c>
      <c r="E107" s="744">
        <f t="shared" si="19"/>
        <v>2.54</v>
      </c>
      <c r="F107" s="744">
        <f t="shared" si="20"/>
        <v>1.0580000000000001</v>
      </c>
      <c r="G107" s="744">
        <f t="shared" si="21"/>
        <v>2.452</v>
      </c>
      <c r="H107" s="744">
        <f t="shared" si="22"/>
        <v>1.8560000000000001</v>
      </c>
      <c r="I107" s="744">
        <f t="shared" si="23"/>
        <v>2.3290000000000002</v>
      </c>
      <c r="J107" s="744">
        <f t="shared" si="24"/>
        <v>3.89</v>
      </c>
      <c r="K107" s="744">
        <f t="shared" si="25"/>
        <v>2.726</v>
      </c>
      <c r="L107" s="744">
        <f t="shared" si="26"/>
        <v>1.7350000000000001</v>
      </c>
      <c r="M107" s="745">
        <f t="shared" si="27"/>
        <v>0.84099999999999997</v>
      </c>
      <c r="N107" s="725"/>
    </row>
    <row r="108" spans="2:14" x14ac:dyDescent="0.2">
      <c r="B108" s="743" t="s">
        <v>101</v>
      </c>
      <c r="C108" s="744">
        <f t="shared" si="17"/>
        <v>0.55400000000000005</v>
      </c>
      <c r="D108" s="744">
        <f t="shared" si="18"/>
        <v>0.68799999999999994</v>
      </c>
      <c r="E108" s="744">
        <f t="shared" si="19"/>
        <v>0.77200000000000002</v>
      </c>
      <c r="F108" s="744">
        <f t="shared" si="20"/>
        <v>0.84</v>
      </c>
      <c r="G108" s="744">
        <f t="shared" si="21"/>
        <v>1.1319999999999999</v>
      </c>
      <c r="H108" s="744">
        <f t="shared" si="22"/>
        <v>1.35</v>
      </c>
      <c r="I108" s="744">
        <f t="shared" si="23"/>
        <v>1.31</v>
      </c>
      <c r="J108" s="744">
        <f t="shared" si="24"/>
        <v>1.319</v>
      </c>
      <c r="K108" s="744">
        <f t="shared" si="25"/>
        <v>1.3180000000000001</v>
      </c>
      <c r="L108" s="744">
        <f t="shared" si="26"/>
        <v>1.32</v>
      </c>
      <c r="M108" s="745">
        <f t="shared" si="27"/>
        <v>1.7070000000000001</v>
      </c>
      <c r="N108" s="725"/>
    </row>
    <row r="109" spans="2:14" x14ac:dyDescent="0.2">
      <c r="B109" s="743" t="s">
        <v>102</v>
      </c>
      <c r="C109" s="744">
        <f t="shared" ref="C109:C111" si="28">C92</f>
        <v>0.92200000000000004</v>
      </c>
      <c r="D109" s="744">
        <f t="shared" ref="D109:D111" si="29">E92</f>
        <v>0.89600000000000002</v>
      </c>
      <c r="E109" s="744">
        <f t="shared" ref="E109:E111" si="30">G92</f>
        <v>1.294</v>
      </c>
      <c r="F109" s="744">
        <f t="shared" ref="F109:F111" si="31">I92</f>
        <v>0.96</v>
      </c>
      <c r="G109" s="744">
        <f t="shared" ref="G109:G111" si="32">K92</f>
        <v>0.42</v>
      </c>
      <c r="H109" s="744">
        <f t="shared" ref="H109:H111" si="33">M92</f>
        <v>0.74099999999999999</v>
      </c>
      <c r="I109" s="744">
        <f t="shared" ref="I109:I111" si="34">O92</f>
        <v>1.212</v>
      </c>
      <c r="J109" s="744">
        <f t="shared" ref="J109:J111" si="35">Q92</f>
        <v>0.628</v>
      </c>
      <c r="K109" s="744">
        <f t="shared" ref="K109:K111" si="36">S92</f>
        <v>1.49</v>
      </c>
      <c r="L109" s="744">
        <f t="shared" ref="L109:L111" si="37">U92</f>
        <v>1.3620000000000001</v>
      </c>
      <c r="M109" s="745">
        <f t="shared" ref="M109:M111" si="38">W92</f>
        <v>0.872</v>
      </c>
      <c r="N109" s="725"/>
    </row>
    <row r="110" spans="2:14" x14ac:dyDescent="0.2">
      <c r="B110" s="743" t="s">
        <v>103</v>
      </c>
      <c r="C110" s="744">
        <f t="shared" si="28"/>
        <v>0.34899999999999998</v>
      </c>
      <c r="D110" s="744">
        <f t="shared" si="29"/>
        <v>0.38</v>
      </c>
      <c r="E110" s="744">
        <f t="shared" si="30"/>
        <v>0.53800000000000003</v>
      </c>
      <c r="F110" s="744">
        <f t="shared" si="31"/>
        <v>0.76100000000000001</v>
      </c>
      <c r="G110" s="744">
        <f t="shared" si="32"/>
        <v>1.0069999999999999</v>
      </c>
      <c r="H110" s="744">
        <f t="shared" si="33"/>
        <v>1.274</v>
      </c>
      <c r="I110" s="744">
        <f t="shared" si="34"/>
        <v>2.246</v>
      </c>
      <c r="J110" s="744">
        <f t="shared" si="35"/>
        <v>1.161</v>
      </c>
      <c r="K110" s="744">
        <f t="shared" si="36"/>
        <v>2.0249999999999999</v>
      </c>
      <c r="L110" s="744">
        <f t="shared" si="37"/>
        <v>1.169</v>
      </c>
      <c r="M110" s="745">
        <f t="shared" si="38"/>
        <v>1.9670000000000001</v>
      </c>
      <c r="N110" s="725"/>
    </row>
    <row r="111" spans="2:14" ht="13.5" thickBot="1" x14ac:dyDescent="0.25">
      <c r="B111" s="746" t="s">
        <v>104</v>
      </c>
      <c r="C111" s="747">
        <f t="shared" si="28"/>
        <v>19.931999999999999</v>
      </c>
      <c r="D111" s="747">
        <f t="shared" si="29"/>
        <v>22.832999999999998</v>
      </c>
      <c r="E111" s="747">
        <f t="shared" si="30"/>
        <v>11.661</v>
      </c>
      <c r="F111" s="747">
        <f t="shared" si="31"/>
        <v>11.275</v>
      </c>
      <c r="G111" s="747">
        <f t="shared" si="32"/>
        <v>7.5960000000000001</v>
      </c>
      <c r="H111" s="747">
        <f t="shared" si="33"/>
        <v>8.7970000000000006</v>
      </c>
      <c r="I111" s="747">
        <f t="shared" si="34"/>
        <v>16.318000000000001</v>
      </c>
      <c r="J111" s="747">
        <f t="shared" si="35"/>
        <v>17.113</v>
      </c>
      <c r="K111" s="747">
        <f t="shared" si="36"/>
        <v>18.081</v>
      </c>
      <c r="L111" s="747">
        <f t="shared" si="37"/>
        <v>9.3390000000000004</v>
      </c>
      <c r="M111" s="748">
        <f t="shared" si="38"/>
        <v>13.099</v>
      </c>
      <c r="N111" s="725"/>
    </row>
    <row r="114" spans="2:14" x14ac:dyDescent="0.2">
      <c r="B114" s="784" t="s">
        <v>745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5"/>
      <c r="C115" s="717" t="s">
        <v>487</v>
      </c>
      <c r="D115" s="717" t="s">
        <v>487</v>
      </c>
      <c r="E115" s="717" t="s">
        <v>487</v>
      </c>
      <c r="F115" s="717" t="s">
        <v>487</v>
      </c>
      <c r="G115" s="717" t="s">
        <v>487</v>
      </c>
      <c r="H115" s="717" t="s">
        <v>487</v>
      </c>
      <c r="I115" s="717" t="s">
        <v>487</v>
      </c>
      <c r="J115" s="717" t="s">
        <v>487</v>
      </c>
      <c r="K115" s="717" t="s">
        <v>487</v>
      </c>
      <c r="L115" s="717" t="s">
        <v>487</v>
      </c>
      <c r="M115" s="719" t="s">
        <v>487</v>
      </c>
      <c r="N115" s="738"/>
    </row>
    <row r="116" spans="2:14" ht="41.25" thickBot="1" x14ac:dyDescent="0.25">
      <c r="B116" s="786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ht="25.5" x14ac:dyDescent="0.2">
      <c r="B117" s="753" t="s">
        <v>105</v>
      </c>
      <c r="C117" s="754">
        <f t="shared" ref="C117:C128" si="39">SUM(C66,C83)</f>
        <v>272.59500000000003</v>
      </c>
      <c r="D117" s="754">
        <f t="shared" ref="D117:D128" si="40">SUM(D66,E83)</f>
        <v>253.524</v>
      </c>
      <c r="E117" s="754">
        <f t="shared" ref="E117:E128" si="41">SUM(E66,G83)</f>
        <v>137.01000000000002</v>
      </c>
      <c r="F117" s="754">
        <f t="shared" ref="F117:F128" si="42">SUM(F66,I83)</f>
        <v>158.29599999999999</v>
      </c>
      <c r="G117" s="754">
        <f t="shared" ref="G117:G128" si="43">SUM(G66,K83)</f>
        <v>101.146</v>
      </c>
      <c r="H117" s="754">
        <f t="shared" ref="H117:H128" si="44">SUM(H66,M83)</f>
        <v>106.694</v>
      </c>
      <c r="I117" s="754">
        <f t="shared" ref="I117:I128" si="45">SUM(I66,O83)</f>
        <v>142.38</v>
      </c>
      <c r="J117" s="754">
        <f t="shared" ref="J117:J128" si="46">SUM(J66,Q83)</f>
        <v>175.79900000000001</v>
      </c>
      <c r="K117" s="754">
        <f t="shared" ref="K117:K128" si="47">SUM(K66,S83)</f>
        <v>148.55700000000002</v>
      </c>
      <c r="L117" s="754">
        <f t="shared" ref="L117:L128" si="48">SUM(L66,U83)</f>
        <v>157.916</v>
      </c>
      <c r="M117" s="755">
        <f t="shared" ref="M117:M128" si="49">SUM(M66,W83)</f>
        <v>146.797</v>
      </c>
      <c r="N117" s="722"/>
    </row>
    <row r="118" spans="2:14" x14ac:dyDescent="0.2">
      <c r="B118" s="743" t="s">
        <v>94</v>
      </c>
      <c r="C118" s="744">
        <f t="shared" si="39"/>
        <v>29.481999999999999</v>
      </c>
      <c r="D118" s="744">
        <f t="shared" si="40"/>
        <v>43.452000000000005</v>
      </c>
      <c r="E118" s="744">
        <f t="shared" si="41"/>
        <v>36.292999999999999</v>
      </c>
      <c r="F118" s="744">
        <f t="shared" si="42"/>
        <v>22.010999999999999</v>
      </c>
      <c r="G118" s="744">
        <f t="shared" si="43"/>
        <v>23.310000000000002</v>
      </c>
      <c r="H118" s="744">
        <f t="shared" si="44"/>
        <v>21.74</v>
      </c>
      <c r="I118" s="744">
        <f t="shared" si="45"/>
        <v>20.062999999999999</v>
      </c>
      <c r="J118" s="744">
        <f t="shared" si="46"/>
        <v>56.828000000000003</v>
      </c>
      <c r="K118" s="744">
        <f t="shared" si="47"/>
        <v>21.349</v>
      </c>
      <c r="L118" s="744">
        <f t="shared" si="48"/>
        <v>21.489000000000001</v>
      </c>
      <c r="M118" s="745">
        <f t="shared" si="49"/>
        <v>15.289</v>
      </c>
      <c r="N118" s="725"/>
    </row>
    <row r="119" spans="2:14" x14ac:dyDescent="0.2">
      <c r="B119" s="743" t="s">
        <v>95</v>
      </c>
      <c r="C119" s="744">
        <f t="shared" si="39"/>
        <v>91.305999999999997</v>
      </c>
      <c r="D119" s="744">
        <f t="shared" si="40"/>
        <v>80.838999999999999</v>
      </c>
      <c r="E119" s="744">
        <f t="shared" si="41"/>
        <v>40.896000000000001</v>
      </c>
      <c r="F119" s="744">
        <f t="shared" si="42"/>
        <v>96.600999999999999</v>
      </c>
      <c r="G119" s="744">
        <f t="shared" si="43"/>
        <v>35.997</v>
      </c>
      <c r="H119" s="744">
        <f t="shared" si="44"/>
        <v>40.265000000000001</v>
      </c>
      <c r="I119" s="744">
        <f t="shared" si="45"/>
        <v>49.064</v>
      </c>
      <c r="J119" s="744">
        <f t="shared" si="46"/>
        <v>51.227000000000004</v>
      </c>
      <c r="K119" s="744">
        <f t="shared" si="47"/>
        <v>46.281999999999996</v>
      </c>
      <c r="L119" s="744">
        <f t="shared" si="48"/>
        <v>54.753</v>
      </c>
      <c r="M119" s="745">
        <f t="shared" si="49"/>
        <v>54.695</v>
      </c>
      <c r="N119" s="725"/>
    </row>
    <row r="120" spans="2:14" x14ac:dyDescent="0.2">
      <c r="B120" s="743" t="s">
        <v>96</v>
      </c>
      <c r="C120" s="744">
        <f t="shared" si="39"/>
        <v>17.544999999999998</v>
      </c>
      <c r="D120" s="744">
        <f t="shared" si="40"/>
        <v>19.067</v>
      </c>
      <c r="E120" s="744">
        <f t="shared" si="41"/>
        <v>4.7080000000000002</v>
      </c>
      <c r="F120" s="744">
        <f t="shared" si="42"/>
        <v>1.2070000000000001</v>
      </c>
      <c r="G120" s="744">
        <f t="shared" si="43"/>
        <v>3.01</v>
      </c>
      <c r="H120" s="744">
        <f t="shared" si="44"/>
        <v>2.91</v>
      </c>
      <c r="I120" s="744">
        <f t="shared" si="45"/>
        <v>5.6960000000000006</v>
      </c>
      <c r="J120" s="744">
        <f t="shared" si="46"/>
        <v>4.6839999999999993</v>
      </c>
      <c r="K120" s="744">
        <f t="shared" si="47"/>
        <v>6.6719999999999997</v>
      </c>
      <c r="L120" s="744">
        <f t="shared" si="48"/>
        <v>8.0150000000000006</v>
      </c>
      <c r="M120" s="745">
        <f t="shared" si="49"/>
        <v>5.7569999999999997</v>
      </c>
      <c r="N120" s="725"/>
    </row>
    <row r="121" spans="2:14" x14ac:dyDescent="0.2">
      <c r="B121" s="743" t="s">
        <v>97</v>
      </c>
      <c r="C121" s="744">
        <f t="shared" si="39"/>
        <v>83.179000000000002</v>
      </c>
      <c r="D121" s="744">
        <f t="shared" si="40"/>
        <v>64.951000000000008</v>
      </c>
      <c r="E121" s="744">
        <f t="shared" si="41"/>
        <v>22.081</v>
      </c>
      <c r="F121" s="744">
        <f t="shared" si="42"/>
        <v>9.141</v>
      </c>
      <c r="G121" s="744">
        <f t="shared" si="43"/>
        <v>12.562999999999999</v>
      </c>
      <c r="H121" s="744">
        <f t="shared" si="44"/>
        <v>17.804000000000002</v>
      </c>
      <c r="I121" s="744">
        <f t="shared" si="45"/>
        <v>21.147000000000002</v>
      </c>
      <c r="J121" s="744">
        <f t="shared" si="46"/>
        <v>18.733999999999998</v>
      </c>
      <c r="K121" s="744">
        <f t="shared" si="47"/>
        <v>37.119</v>
      </c>
      <c r="L121" s="744">
        <f t="shared" si="48"/>
        <v>46.701999999999998</v>
      </c>
      <c r="M121" s="745">
        <f t="shared" si="49"/>
        <v>34.815999999999995</v>
      </c>
      <c r="N121" s="725"/>
    </row>
    <row r="122" spans="2:14" x14ac:dyDescent="0.2">
      <c r="B122" s="743" t="s">
        <v>98</v>
      </c>
      <c r="C122" s="744">
        <f t="shared" si="39"/>
        <v>13.126999999999999</v>
      </c>
      <c r="D122" s="744">
        <f t="shared" si="40"/>
        <v>16.283000000000001</v>
      </c>
      <c r="E122" s="744">
        <f t="shared" si="41"/>
        <v>9.3660000000000014</v>
      </c>
      <c r="F122" s="744">
        <f t="shared" si="42"/>
        <v>7.4610000000000003</v>
      </c>
      <c r="G122" s="744">
        <f t="shared" si="43"/>
        <v>4.0860000000000003</v>
      </c>
      <c r="H122" s="744">
        <f t="shared" si="44"/>
        <v>4.8050000000000006</v>
      </c>
      <c r="I122" s="744">
        <f t="shared" si="45"/>
        <v>8.9689999999999994</v>
      </c>
      <c r="J122" s="744">
        <f t="shared" si="46"/>
        <v>8.9610000000000003</v>
      </c>
      <c r="K122" s="744">
        <f t="shared" si="47"/>
        <v>8.3230000000000004</v>
      </c>
      <c r="L122" s="744">
        <f t="shared" si="48"/>
        <v>7.9009999999999998</v>
      </c>
      <c r="M122" s="745">
        <f t="shared" si="49"/>
        <v>12.186999999999999</v>
      </c>
      <c r="N122" s="725"/>
    </row>
    <row r="123" spans="2:14" x14ac:dyDescent="0.2">
      <c r="B123" s="743" t="s">
        <v>99</v>
      </c>
      <c r="C123" s="744">
        <f t="shared" si="39"/>
        <v>10.637</v>
      </c>
      <c r="D123" s="744">
        <f t="shared" si="40"/>
        <v>2.2240000000000002</v>
      </c>
      <c r="E123" s="744">
        <f t="shared" si="41"/>
        <v>4.3620000000000001</v>
      </c>
      <c r="F123" s="744">
        <f t="shared" si="42"/>
        <v>4.0699999999999994</v>
      </c>
      <c r="G123" s="744">
        <f t="shared" si="43"/>
        <v>7.8530000000000006</v>
      </c>
      <c r="H123" s="744">
        <f t="shared" si="44"/>
        <v>1.7699999999999998</v>
      </c>
      <c r="I123" s="744">
        <f t="shared" si="45"/>
        <v>7.8890000000000002</v>
      </c>
      <c r="J123" s="744">
        <f t="shared" si="46"/>
        <v>8.5429999999999993</v>
      </c>
      <c r="K123" s="744">
        <f t="shared" si="47"/>
        <v>1.1539999999999999</v>
      </c>
      <c r="L123" s="744">
        <f t="shared" si="48"/>
        <v>1.659</v>
      </c>
      <c r="M123" s="745">
        <f t="shared" si="49"/>
        <v>3.415</v>
      </c>
      <c r="N123" s="725"/>
    </row>
    <row r="124" spans="2:14" x14ac:dyDescent="0.2">
      <c r="B124" s="743" t="s">
        <v>100</v>
      </c>
      <c r="C124" s="744">
        <f t="shared" si="39"/>
        <v>0.95799999999999996</v>
      </c>
      <c r="D124" s="744">
        <f t="shared" si="40"/>
        <v>1.881</v>
      </c>
      <c r="E124" s="744">
        <f t="shared" si="41"/>
        <v>2.54</v>
      </c>
      <c r="F124" s="744">
        <f t="shared" si="42"/>
        <v>1.0580000000000001</v>
      </c>
      <c r="G124" s="744">
        <f t="shared" si="43"/>
        <v>2.452</v>
      </c>
      <c r="H124" s="744">
        <f t="shared" si="44"/>
        <v>1.8560000000000001</v>
      </c>
      <c r="I124" s="744">
        <f t="shared" si="45"/>
        <v>2.3290000000000002</v>
      </c>
      <c r="J124" s="744">
        <f t="shared" si="46"/>
        <v>3.89</v>
      </c>
      <c r="K124" s="744">
        <f t="shared" si="47"/>
        <v>2.726</v>
      </c>
      <c r="L124" s="744">
        <f t="shared" si="48"/>
        <v>1.7350000000000001</v>
      </c>
      <c r="M124" s="745">
        <f t="shared" si="49"/>
        <v>0.84099999999999997</v>
      </c>
      <c r="N124" s="725"/>
    </row>
    <row r="125" spans="2:14" x14ac:dyDescent="0.2">
      <c r="B125" s="743" t="s">
        <v>101</v>
      </c>
      <c r="C125" s="744">
        <f t="shared" si="39"/>
        <v>0.55400000000000005</v>
      </c>
      <c r="D125" s="744">
        <f t="shared" si="40"/>
        <v>0.68799999999999994</v>
      </c>
      <c r="E125" s="744">
        <f t="shared" si="41"/>
        <v>0.77200000000000002</v>
      </c>
      <c r="F125" s="744">
        <f t="shared" si="42"/>
        <v>0.84</v>
      </c>
      <c r="G125" s="744">
        <f t="shared" si="43"/>
        <v>1.1319999999999999</v>
      </c>
      <c r="H125" s="744">
        <f t="shared" si="44"/>
        <v>1.35</v>
      </c>
      <c r="I125" s="744">
        <f t="shared" si="45"/>
        <v>1.31</v>
      </c>
      <c r="J125" s="744">
        <f t="shared" si="46"/>
        <v>1.319</v>
      </c>
      <c r="K125" s="744">
        <f t="shared" si="47"/>
        <v>1.3180000000000001</v>
      </c>
      <c r="L125" s="744">
        <f t="shared" si="48"/>
        <v>1.32</v>
      </c>
      <c r="M125" s="745">
        <f t="shared" si="49"/>
        <v>1.7070000000000001</v>
      </c>
      <c r="N125" s="725"/>
    </row>
    <row r="126" spans="2:14" x14ac:dyDescent="0.2">
      <c r="B126" s="743" t="s">
        <v>102</v>
      </c>
      <c r="C126" s="744">
        <f t="shared" si="39"/>
        <v>0.93600000000000005</v>
      </c>
      <c r="D126" s="744">
        <f t="shared" si="40"/>
        <v>0.89600000000000002</v>
      </c>
      <c r="E126" s="744">
        <f t="shared" si="41"/>
        <v>1.3089999999999999</v>
      </c>
      <c r="F126" s="744">
        <f t="shared" si="42"/>
        <v>0.96299999999999997</v>
      </c>
      <c r="G126" s="744">
        <f t="shared" si="43"/>
        <v>0.42799999999999999</v>
      </c>
      <c r="H126" s="744">
        <f t="shared" si="44"/>
        <v>0.78600000000000003</v>
      </c>
      <c r="I126" s="744">
        <f t="shared" si="45"/>
        <v>1.22</v>
      </c>
      <c r="J126" s="744">
        <f t="shared" si="46"/>
        <v>0.63200000000000001</v>
      </c>
      <c r="K126" s="744">
        <f t="shared" si="47"/>
        <v>1.5</v>
      </c>
      <c r="L126" s="744">
        <f t="shared" si="48"/>
        <v>1.365</v>
      </c>
      <c r="M126" s="745">
        <f t="shared" si="49"/>
        <v>0.88500000000000001</v>
      </c>
      <c r="N126" s="725"/>
    </row>
    <row r="127" spans="2:14" x14ac:dyDescent="0.2">
      <c r="B127" s="743" t="s">
        <v>103</v>
      </c>
      <c r="C127" s="744">
        <f t="shared" si="39"/>
        <v>0.34899999999999998</v>
      </c>
      <c r="D127" s="744">
        <f t="shared" si="40"/>
        <v>0.38</v>
      </c>
      <c r="E127" s="744">
        <f t="shared" si="41"/>
        <v>0.53800000000000003</v>
      </c>
      <c r="F127" s="744">
        <f t="shared" si="42"/>
        <v>0.76100000000000001</v>
      </c>
      <c r="G127" s="744">
        <f t="shared" si="43"/>
        <v>1.0069999999999999</v>
      </c>
      <c r="H127" s="744">
        <f t="shared" si="44"/>
        <v>1.274</v>
      </c>
      <c r="I127" s="744">
        <f t="shared" si="45"/>
        <v>2.246</v>
      </c>
      <c r="J127" s="744">
        <f t="shared" si="46"/>
        <v>1.161</v>
      </c>
      <c r="K127" s="744">
        <f t="shared" si="47"/>
        <v>2.0249999999999999</v>
      </c>
      <c r="L127" s="744">
        <f t="shared" si="48"/>
        <v>1.169</v>
      </c>
      <c r="M127" s="745">
        <f t="shared" si="49"/>
        <v>1.9670000000000001</v>
      </c>
      <c r="N127" s="725"/>
    </row>
    <row r="128" spans="2:14" ht="13.5" thickBot="1" x14ac:dyDescent="0.25">
      <c r="B128" s="746" t="s">
        <v>104</v>
      </c>
      <c r="C128" s="747">
        <f t="shared" si="39"/>
        <v>20.042999999999999</v>
      </c>
      <c r="D128" s="747">
        <f t="shared" si="40"/>
        <v>22.943999999999999</v>
      </c>
      <c r="E128" s="747">
        <f t="shared" si="41"/>
        <v>11.83</v>
      </c>
      <c r="F128" s="747">
        <f t="shared" si="42"/>
        <v>11.401</v>
      </c>
      <c r="G128" s="747">
        <f t="shared" si="43"/>
        <v>7.7460000000000004</v>
      </c>
      <c r="H128" s="747">
        <f t="shared" si="44"/>
        <v>10.67</v>
      </c>
      <c r="I128" s="747">
        <f t="shared" si="45"/>
        <v>16.998000000000001</v>
      </c>
      <c r="J128" s="747">
        <f t="shared" si="46"/>
        <v>17.594000000000001</v>
      </c>
      <c r="K128" s="747">
        <f t="shared" si="47"/>
        <v>18.437000000000001</v>
      </c>
      <c r="L128" s="747">
        <f t="shared" si="48"/>
        <v>9.6870000000000012</v>
      </c>
      <c r="M128" s="748">
        <f t="shared" si="49"/>
        <v>13.454000000000001</v>
      </c>
      <c r="N128" s="725"/>
    </row>
    <row r="130" spans="1:13" x14ac:dyDescent="0.2">
      <c r="A130" s="271"/>
    </row>
    <row r="131" spans="1:13" x14ac:dyDescent="0.2">
      <c r="B131" s="784" t="s">
        <v>745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5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6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0.32300000000000001</v>
      </c>
      <c r="D134" s="725">
        <v>0.23</v>
      </c>
      <c r="E134" s="725">
        <v>0.26800000000000002</v>
      </c>
      <c r="F134" s="725">
        <v>0.221</v>
      </c>
      <c r="G134" s="725">
        <v>0.32600000000000001</v>
      </c>
      <c r="H134" s="725">
        <v>2.0419999999999998</v>
      </c>
      <c r="I134" s="725">
        <v>1.7589999999999999</v>
      </c>
      <c r="J134" s="725">
        <v>0.745</v>
      </c>
      <c r="K134" s="725">
        <v>2.1859999999999999</v>
      </c>
      <c r="L134" s="725">
        <v>1.3879999999999999</v>
      </c>
      <c r="M134" s="726">
        <v>1.68</v>
      </c>
    </row>
    <row r="135" spans="1:13" x14ac:dyDescent="0.2">
      <c r="B135" s="724" t="s">
        <v>215</v>
      </c>
      <c r="C135" s="725">
        <v>3.5999999999999997E-2</v>
      </c>
      <c r="D135" s="725">
        <v>1.0999999999999999E-2</v>
      </c>
      <c r="E135" s="725">
        <v>0.06</v>
      </c>
      <c r="F135" s="725">
        <v>5.3999999999999999E-2</v>
      </c>
      <c r="G135" s="725">
        <v>0.123</v>
      </c>
      <c r="H135" s="725">
        <v>0.92600000000000005</v>
      </c>
      <c r="I135" s="725">
        <v>0.59099999999999997</v>
      </c>
      <c r="J135" s="725">
        <v>8.8999999999999996E-2</v>
      </c>
      <c r="K135" s="725">
        <v>0.621</v>
      </c>
      <c r="L135" s="725">
        <v>0.14099999999999999</v>
      </c>
      <c r="M135" s="726">
        <v>0.27500000000000002</v>
      </c>
    </row>
    <row r="136" spans="1:13" x14ac:dyDescent="0.2">
      <c r="B136" s="724" t="s">
        <v>216</v>
      </c>
      <c r="C136" s="725">
        <v>3.3000000000000002E-2</v>
      </c>
      <c r="D136" s="725">
        <v>8.9999999999999993E-3</v>
      </c>
      <c r="E136" s="725">
        <v>4.8000000000000001E-2</v>
      </c>
      <c r="F136" s="725">
        <v>4.5999999999999999E-2</v>
      </c>
      <c r="G136" s="725">
        <v>0.14000000000000001</v>
      </c>
      <c r="H136" s="725">
        <v>1.1080000000000001</v>
      </c>
      <c r="I136" s="725">
        <v>0.497</v>
      </c>
      <c r="J136" s="725">
        <v>9.0999999999999998E-2</v>
      </c>
      <c r="K136" s="725">
        <v>0.48899999999999999</v>
      </c>
      <c r="L136" s="725">
        <v>0.13200000000000001</v>
      </c>
      <c r="M136" s="726">
        <v>0.29199999999999998</v>
      </c>
    </row>
    <row r="137" spans="1:13" x14ac:dyDescent="0.2">
      <c r="B137" s="724" t="s">
        <v>217</v>
      </c>
      <c r="C137" s="725">
        <v>7.8E-2</v>
      </c>
      <c r="D137" s="725">
        <v>0.03</v>
      </c>
      <c r="E137" s="725">
        <v>9.0999999999999998E-2</v>
      </c>
      <c r="F137" s="725">
        <v>0.112</v>
      </c>
      <c r="G137" s="725">
        <v>0.441</v>
      </c>
      <c r="H137" s="725">
        <v>3.7789999999999999</v>
      </c>
      <c r="I137" s="725">
        <v>0.96299999999999997</v>
      </c>
      <c r="J137" s="725">
        <v>0.28399999999999997</v>
      </c>
      <c r="K137" s="725">
        <v>0.81799999999999995</v>
      </c>
      <c r="L137" s="725">
        <v>0.33500000000000002</v>
      </c>
      <c r="M137" s="726">
        <v>1.0089999999999999</v>
      </c>
    </row>
    <row r="138" spans="1:13" x14ac:dyDescent="0.2">
      <c r="B138" s="724" t="s">
        <v>218</v>
      </c>
      <c r="C138" s="725">
        <v>4.7E-2</v>
      </c>
      <c r="D138" s="725">
        <v>4.2000000000000003E-2</v>
      </c>
      <c r="E138" s="725">
        <v>4.2999999999999997E-2</v>
      </c>
      <c r="F138" s="725">
        <v>0.105</v>
      </c>
      <c r="G138" s="725">
        <v>0.41599999999999998</v>
      </c>
      <c r="H138" s="725">
        <v>4.4649999999999999</v>
      </c>
      <c r="I138" s="725">
        <v>1.079</v>
      </c>
      <c r="J138" s="725">
        <v>0.28799999999999998</v>
      </c>
      <c r="K138" s="725">
        <v>0.68300000000000005</v>
      </c>
      <c r="L138" s="725">
        <v>0.40899999999999997</v>
      </c>
      <c r="M138" s="726">
        <v>1.9239999999999999</v>
      </c>
    </row>
    <row r="139" spans="1:13" x14ac:dyDescent="0.2">
      <c r="B139" s="724" t="s">
        <v>219</v>
      </c>
      <c r="C139" s="725">
        <v>1.2E-2</v>
      </c>
      <c r="D139" s="725">
        <v>2.1000000000000001E-2</v>
      </c>
      <c r="E139" s="725">
        <v>7.0000000000000001E-3</v>
      </c>
      <c r="F139" s="725">
        <v>3.5000000000000003E-2</v>
      </c>
      <c r="G139" s="725">
        <v>0.14299999999999999</v>
      </c>
      <c r="H139" s="725">
        <v>1.9319999999999999</v>
      </c>
      <c r="I139" s="725">
        <v>0.54900000000000004</v>
      </c>
      <c r="J139" s="725">
        <v>8.5999999999999993E-2</v>
      </c>
      <c r="K139" s="725">
        <v>0.23899999999999999</v>
      </c>
      <c r="L139" s="725">
        <v>0.18099999999999999</v>
      </c>
      <c r="M139" s="726">
        <v>0.89100000000000001</v>
      </c>
    </row>
    <row r="140" spans="1:13" x14ac:dyDescent="0.2">
      <c r="B140" s="724" t="s">
        <v>220</v>
      </c>
      <c r="C140" s="725">
        <v>4.0000000000000001E-3</v>
      </c>
      <c r="D140" s="725">
        <v>1.0999999999999999E-2</v>
      </c>
      <c r="E140" s="725">
        <v>1E-3</v>
      </c>
      <c r="F140" s="725">
        <v>1.2E-2</v>
      </c>
      <c r="G140" s="725">
        <v>5.7000000000000002E-2</v>
      </c>
      <c r="H140" s="725">
        <v>0.86399999999999999</v>
      </c>
      <c r="I140" s="725">
        <v>0.30499999999999999</v>
      </c>
      <c r="J140" s="725">
        <v>0.03</v>
      </c>
      <c r="K140" s="725">
        <v>8.2000000000000003E-2</v>
      </c>
      <c r="L140" s="725">
        <v>6.3E-2</v>
      </c>
      <c r="M140" s="726">
        <v>0.27500000000000002</v>
      </c>
    </row>
    <row r="141" spans="1:13" x14ac:dyDescent="0.2">
      <c r="B141" s="724" t="s">
        <v>221</v>
      </c>
      <c r="C141" s="725">
        <v>0</v>
      </c>
      <c r="D141" s="725">
        <v>1E-3</v>
      </c>
      <c r="E141" s="725">
        <v>0</v>
      </c>
      <c r="F141" s="725">
        <v>2E-3</v>
      </c>
      <c r="G141" s="725">
        <v>2.1000000000000001E-2</v>
      </c>
      <c r="H141" s="725">
        <v>1.01</v>
      </c>
      <c r="I141" s="725">
        <v>0.45800000000000002</v>
      </c>
      <c r="J141" s="725">
        <v>6.0000000000000001E-3</v>
      </c>
      <c r="K141" s="725">
        <v>0.01</v>
      </c>
      <c r="L141" s="725">
        <v>2.3E-2</v>
      </c>
      <c r="M141" s="726">
        <v>1.4999999999999999E-2</v>
      </c>
    </row>
    <row r="142" spans="1:13" ht="13.5" thickBot="1" x14ac:dyDescent="0.25">
      <c r="B142" s="762" t="s">
        <v>80</v>
      </c>
      <c r="C142" s="763">
        <v>0.53100000000000003</v>
      </c>
      <c r="D142" s="763">
        <v>0.35399999999999998</v>
      </c>
      <c r="E142" s="763">
        <v>0.51900000000000002</v>
      </c>
      <c r="F142" s="763">
        <v>0.58699999999999997</v>
      </c>
      <c r="G142" s="763">
        <v>1.6679999999999999</v>
      </c>
      <c r="H142" s="763">
        <v>16.125</v>
      </c>
      <c r="I142" s="763">
        <v>6.2009999999999996</v>
      </c>
      <c r="J142" s="763">
        <v>1.621</v>
      </c>
      <c r="K142" s="763">
        <v>5.1280000000000001</v>
      </c>
      <c r="L142" s="763">
        <v>2.6720000000000002</v>
      </c>
      <c r="M142" s="766">
        <v>6.3620000000000001</v>
      </c>
    </row>
    <row r="145" spans="2:24" x14ac:dyDescent="0.2">
      <c r="B145" s="784" t="s">
        <v>745</v>
      </c>
      <c r="C145" s="787" t="s">
        <v>331</v>
      </c>
      <c r="D145" s="788"/>
      <c r="E145" s="787" t="s">
        <v>222</v>
      </c>
      <c r="F145" s="788"/>
      <c r="G145" s="787" t="s">
        <v>225</v>
      </c>
      <c r="H145" s="788"/>
      <c r="I145" s="787" t="s">
        <v>226</v>
      </c>
      <c r="J145" s="788"/>
      <c r="K145" s="787" t="s">
        <v>227</v>
      </c>
      <c r="L145" s="788"/>
      <c r="M145" s="787" t="s">
        <v>228</v>
      </c>
      <c r="N145" s="788"/>
      <c r="O145" s="787" t="s">
        <v>332</v>
      </c>
      <c r="P145" s="788"/>
      <c r="Q145" s="787" t="s">
        <v>333</v>
      </c>
      <c r="R145" s="788"/>
      <c r="S145" s="787" t="s">
        <v>231</v>
      </c>
      <c r="T145" s="788"/>
      <c r="U145" s="787" t="s">
        <v>232</v>
      </c>
      <c r="V145" s="788"/>
      <c r="W145" s="787" t="s">
        <v>233</v>
      </c>
      <c r="X145" s="789"/>
    </row>
    <row r="146" spans="2:24" x14ac:dyDescent="0.2">
      <c r="B146" s="785"/>
      <c r="C146" s="790" t="s">
        <v>79</v>
      </c>
      <c r="D146" s="791"/>
      <c r="E146" s="790" t="s">
        <v>79</v>
      </c>
      <c r="F146" s="791"/>
      <c r="G146" s="790" t="s">
        <v>79</v>
      </c>
      <c r="H146" s="791"/>
      <c r="I146" s="790" t="s">
        <v>79</v>
      </c>
      <c r="J146" s="791"/>
      <c r="K146" s="790" t="s">
        <v>79</v>
      </c>
      <c r="L146" s="791"/>
      <c r="M146" s="790" t="s">
        <v>79</v>
      </c>
      <c r="N146" s="791"/>
      <c r="O146" s="790"/>
      <c r="P146" s="791"/>
      <c r="Q146" s="790"/>
      <c r="R146" s="791"/>
      <c r="S146" s="790"/>
      <c r="T146" s="791"/>
      <c r="U146" s="790"/>
      <c r="V146" s="791"/>
      <c r="W146" s="790"/>
      <c r="X146" s="792"/>
    </row>
    <row r="147" spans="2:24" ht="41.25" thickBot="1" x14ac:dyDescent="0.25">
      <c r="B147" s="786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23.981999999999999</v>
      </c>
      <c r="D148" s="731">
        <v>14.64</v>
      </c>
      <c r="E148" s="722">
        <v>20.923999999999999</v>
      </c>
      <c r="F148" s="731">
        <v>9.43</v>
      </c>
      <c r="G148" s="722">
        <v>18.126000000000001</v>
      </c>
      <c r="H148" s="731">
        <v>11.62</v>
      </c>
      <c r="I148" s="722">
        <v>22.079000000000001</v>
      </c>
      <c r="J148" s="731">
        <v>9.9</v>
      </c>
      <c r="K148" s="722">
        <v>26.823</v>
      </c>
      <c r="L148" s="731">
        <v>10.53</v>
      </c>
      <c r="M148" s="722">
        <v>30.27</v>
      </c>
      <c r="N148" s="731">
        <v>10.39</v>
      </c>
      <c r="O148" s="722">
        <v>31.254000000000001</v>
      </c>
      <c r="P148" s="731">
        <v>9.07</v>
      </c>
      <c r="Q148" s="722">
        <v>27.053000000000001</v>
      </c>
      <c r="R148" s="731">
        <v>9.43</v>
      </c>
      <c r="S148" s="722">
        <v>24.960999999999999</v>
      </c>
      <c r="T148" s="731">
        <v>9.7799999999999994</v>
      </c>
      <c r="U148" s="722">
        <v>22.605</v>
      </c>
      <c r="V148" s="731">
        <v>10.039999999999999</v>
      </c>
      <c r="W148" s="722">
        <v>23.995999999999999</v>
      </c>
      <c r="X148" s="732">
        <v>10.68</v>
      </c>
    </row>
    <row r="149" spans="2:24" x14ac:dyDescent="0.2">
      <c r="B149" s="724" t="s">
        <v>215</v>
      </c>
      <c r="C149" s="725">
        <v>9.5909999999999993</v>
      </c>
      <c r="D149" s="733">
        <v>21.74</v>
      </c>
      <c r="E149" s="725">
        <v>6.8520000000000003</v>
      </c>
      <c r="F149" s="733">
        <v>14.25</v>
      </c>
      <c r="G149" s="725">
        <v>3.931</v>
      </c>
      <c r="H149" s="733">
        <v>15.35</v>
      </c>
      <c r="I149" s="725">
        <v>3.46</v>
      </c>
      <c r="J149" s="733">
        <v>20.39</v>
      </c>
      <c r="K149" s="725">
        <v>3.343</v>
      </c>
      <c r="L149" s="733">
        <v>9.98</v>
      </c>
      <c r="M149" s="725">
        <v>4.3520000000000003</v>
      </c>
      <c r="N149" s="733">
        <v>9.94</v>
      </c>
      <c r="O149" s="725">
        <v>6.71</v>
      </c>
      <c r="P149" s="733">
        <v>9.41</v>
      </c>
      <c r="Q149" s="725">
        <v>6.0259999999999998</v>
      </c>
      <c r="R149" s="733">
        <v>9.91</v>
      </c>
      <c r="S149" s="725">
        <v>6.46</v>
      </c>
      <c r="T149" s="733">
        <v>10.57</v>
      </c>
      <c r="U149" s="725">
        <v>5.2320000000000002</v>
      </c>
      <c r="V149" s="733">
        <v>10.25</v>
      </c>
      <c r="W149" s="725">
        <v>6.3860000000000001</v>
      </c>
      <c r="X149" s="734">
        <v>16.55</v>
      </c>
    </row>
    <row r="150" spans="2:24" x14ac:dyDescent="0.2">
      <c r="B150" s="724" t="s">
        <v>216</v>
      </c>
      <c r="C150" s="725">
        <v>11.224</v>
      </c>
      <c r="D150" s="733">
        <v>21.95</v>
      </c>
      <c r="E150" s="725">
        <v>7.94</v>
      </c>
      <c r="F150" s="733">
        <v>14.42</v>
      </c>
      <c r="G150" s="725">
        <v>4.2320000000000002</v>
      </c>
      <c r="H150" s="733">
        <v>17.510000000000002</v>
      </c>
      <c r="I150" s="725">
        <v>3.9729999999999999</v>
      </c>
      <c r="J150" s="733">
        <v>24.18</v>
      </c>
      <c r="K150" s="725">
        <v>2.8250000000000002</v>
      </c>
      <c r="L150" s="733">
        <v>11.47</v>
      </c>
      <c r="M150" s="725">
        <v>3.577</v>
      </c>
      <c r="N150" s="733">
        <v>9.99</v>
      </c>
      <c r="O150" s="725">
        <v>7.07</v>
      </c>
      <c r="P150" s="733">
        <v>10.34</v>
      </c>
      <c r="Q150" s="725">
        <v>6.1219999999999999</v>
      </c>
      <c r="R150" s="733">
        <v>10.55</v>
      </c>
      <c r="S150" s="725">
        <v>7.0670000000000002</v>
      </c>
      <c r="T150" s="733">
        <v>11.88</v>
      </c>
      <c r="U150" s="725">
        <v>5.4889999999999999</v>
      </c>
      <c r="V150" s="733">
        <v>11.77</v>
      </c>
      <c r="W150" s="725">
        <v>7.367</v>
      </c>
      <c r="X150" s="734">
        <v>17.420000000000002</v>
      </c>
    </row>
    <row r="151" spans="2:24" x14ac:dyDescent="0.2">
      <c r="B151" s="724" t="s">
        <v>217</v>
      </c>
      <c r="C151" s="725">
        <v>40.633000000000003</v>
      </c>
      <c r="D151" s="733">
        <v>17.010000000000002</v>
      </c>
      <c r="E151" s="725">
        <v>35.424999999999997</v>
      </c>
      <c r="F151" s="733">
        <v>12.2</v>
      </c>
      <c r="G151" s="725">
        <v>18.405999999999999</v>
      </c>
      <c r="H151" s="733">
        <v>16.37</v>
      </c>
      <c r="I151" s="725">
        <v>17.181000000000001</v>
      </c>
      <c r="J151" s="733">
        <v>27.97</v>
      </c>
      <c r="K151" s="725">
        <v>10.066000000000001</v>
      </c>
      <c r="L151" s="733">
        <v>16.05</v>
      </c>
      <c r="M151" s="725">
        <v>9.3109999999999999</v>
      </c>
      <c r="N151" s="733">
        <v>10.98</v>
      </c>
      <c r="O151" s="725">
        <v>22.428000000000001</v>
      </c>
      <c r="P151" s="733">
        <v>13.67</v>
      </c>
      <c r="Q151" s="725">
        <v>19.010000000000002</v>
      </c>
      <c r="R151" s="733">
        <v>11.4</v>
      </c>
      <c r="S151" s="725">
        <v>24.402000000000001</v>
      </c>
      <c r="T151" s="733">
        <v>12.94</v>
      </c>
      <c r="U151" s="725">
        <v>18.739999999999998</v>
      </c>
      <c r="V151" s="733">
        <v>14.66</v>
      </c>
      <c r="W151" s="725">
        <v>22.332999999999998</v>
      </c>
      <c r="X151" s="734">
        <v>15.51</v>
      </c>
    </row>
    <row r="152" spans="2:24" x14ac:dyDescent="0.2">
      <c r="B152" s="724" t="s">
        <v>218</v>
      </c>
      <c r="C152" s="725">
        <v>67.34</v>
      </c>
      <c r="D152" s="733">
        <v>16.22</v>
      </c>
      <c r="E152" s="725">
        <v>70.533000000000001</v>
      </c>
      <c r="F152" s="733">
        <v>14.53</v>
      </c>
      <c r="G152" s="725">
        <v>32.25</v>
      </c>
      <c r="H152" s="733">
        <v>17.23</v>
      </c>
      <c r="I152" s="725">
        <v>45.14</v>
      </c>
      <c r="J152" s="733">
        <v>37.159999999999997</v>
      </c>
      <c r="K152" s="725">
        <v>21.411999999999999</v>
      </c>
      <c r="L152" s="733">
        <v>20.25</v>
      </c>
      <c r="M152" s="725">
        <v>15.039</v>
      </c>
      <c r="N152" s="733">
        <v>18.23</v>
      </c>
      <c r="O152" s="725">
        <v>26.908999999999999</v>
      </c>
      <c r="P152" s="733">
        <v>23.98</v>
      </c>
      <c r="Q152" s="725">
        <v>31.536999999999999</v>
      </c>
      <c r="R152" s="733">
        <v>20.53</v>
      </c>
      <c r="S152" s="725">
        <v>31.347000000000001</v>
      </c>
      <c r="T152" s="733">
        <v>17.5</v>
      </c>
      <c r="U152" s="725">
        <v>34.22</v>
      </c>
      <c r="V152" s="733">
        <v>19.350000000000001</v>
      </c>
      <c r="W152" s="725">
        <v>26.003</v>
      </c>
      <c r="X152" s="734">
        <v>15.06</v>
      </c>
    </row>
    <row r="153" spans="2:24" x14ac:dyDescent="0.2">
      <c r="B153" s="724" t="s">
        <v>219</v>
      </c>
      <c r="C153" s="725">
        <v>46.158999999999999</v>
      </c>
      <c r="D153" s="733">
        <v>20.92</v>
      </c>
      <c r="E153" s="725">
        <v>45.55</v>
      </c>
      <c r="F153" s="733">
        <v>18.190000000000001</v>
      </c>
      <c r="G153" s="725">
        <v>21.207999999999998</v>
      </c>
      <c r="H153" s="733">
        <v>25.77</v>
      </c>
      <c r="I153" s="725">
        <v>29.119</v>
      </c>
      <c r="J153" s="733">
        <v>36.950000000000003</v>
      </c>
      <c r="K153" s="725">
        <v>14.337999999999999</v>
      </c>
      <c r="L153" s="733">
        <v>18.8</v>
      </c>
      <c r="M153" s="725">
        <v>10.811999999999999</v>
      </c>
      <c r="N153" s="733">
        <v>21.37</v>
      </c>
      <c r="O153" s="725">
        <v>16.858000000000001</v>
      </c>
      <c r="P153" s="733">
        <v>32.86</v>
      </c>
      <c r="Q153" s="725">
        <v>26.57</v>
      </c>
      <c r="R153" s="733">
        <v>26.15</v>
      </c>
      <c r="S153" s="725">
        <v>19.209</v>
      </c>
      <c r="T153" s="733">
        <v>22.58</v>
      </c>
      <c r="U153" s="725">
        <v>24.376999999999999</v>
      </c>
      <c r="V153" s="733">
        <v>21.21</v>
      </c>
      <c r="W153" s="725">
        <v>17.216000000000001</v>
      </c>
      <c r="X153" s="734">
        <v>25.72</v>
      </c>
    </row>
    <row r="154" spans="2:24" x14ac:dyDescent="0.2">
      <c r="B154" s="724" t="s">
        <v>220</v>
      </c>
      <c r="C154" s="725">
        <v>26.573</v>
      </c>
      <c r="D154" s="733">
        <v>23.64</v>
      </c>
      <c r="E154" s="725">
        <v>24.824000000000002</v>
      </c>
      <c r="F154" s="733">
        <v>20.52</v>
      </c>
      <c r="G154" s="725">
        <v>11.94</v>
      </c>
      <c r="H154" s="733">
        <v>30.22</v>
      </c>
      <c r="I154" s="725">
        <v>15.7</v>
      </c>
      <c r="J154" s="733">
        <v>39.159999999999997</v>
      </c>
      <c r="K154" s="725">
        <v>7.4729999999999999</v>
      </c>
      <c r="L154" s="733">
        <v>18.78</v>
      </c>
      <c r="M154" s="725">
        <v>6.2679999999999998</v>
      </c>
      <c r="N154" s="733">
        <v>22.97</v>
      </c>
      <c r="O154" s="725">
        <v>9.9789999999999992</v>
      </c>
      <c r="P154" s="733">
        <v>34.869999999999997</v>
      </c>
      <c r="Q154" s="725">
        <v>16.466999999999999</v>
      </c>
      <c r="R154" s="733">
        <v>27.22</v>
      </c>
      <c r="S154" s="725">
        <v>10.461</v>
      </c>
      <c r="T154" s="733">
        <v>26.81</v>
      </c>
      <c r="U154" s="725">
        <v>13.189</v>
      </c>
      <c r="V154" s="733">
        <v>23.64</v>
      </c>
      <c r="W154" s="725">
        <v>9.0129999999999999</v>
      </c>
      <c r="X154" s="734">
        <v>28.22</v>
      </c>
    </row>
    <row r="155" spans="2:24" x14ac:dyDescent="0.2">
      <c r="B155" s="724" t="s">
        <v>221</v>
      </c>
      <c r="C155" s="725">
        <v>46.484000000000002</v>
      </c>
      <c r="D155" s="733">
        <v>26.93</v>
      </c>
      <c r="E155" s="725">
        <v>40.875999999999998</v>
      </c>
      <c r="F155" s="733">
        <v>27.27</v>
      </c>
      <c r="G155" s="725">
        <v>25.927</v>
      </c>
      <c r="H155" s="733">
        <v>36.6</v>
      </c>
      <c r="I155" s="725">
        <v>20.937999999999999</v>
      </c>
      <c r="J155" s="733">
        <v>35.82</v>
      </c>
      <c r="K155" s="725">
        <v>13.198</v>
      </c>
      <c r="L155" s="733">
        <v>25.98</v>
      </c>
      <c r="M155" s="725">
        <v>10.939</v>
      </c>
      <c r="N155" s="733">
        <v>31</v>
      </c>
      <c r="O155" s="725">
        <v>14.968999999999999</v>
      </c>
      <c r="P155" s="733">
        <v>28.03</v>
      </c>
      <c r="Q155" s="725">
        <v>41.392000000000003</v>
      </c>
      <c r="R155" s="733">
        <v>36.11</v>
      </c>
      <c r="S155" s="725">
        <v>19.521000000000001</v>
      </c>
      <c r="T155" s="733">
        <v>28.26</v>
      </c>
      <c r="U155" s="725">
        <v>31.390999999999998</v>
      </c>
      <c r="V155" s="733">
        <v>30.64</v>
      </c>
      <c r="W155" s="725">
        <v>28.120999999999999</v>
      </c>
      <c r="X155" s="734">
        <v>54.4</v>
      </c>
    </row>
    <row r="156" spans="2:24" ht="13.5" thickBot="1" x14ac:dyDescent="0.25">
      <c r="B156" s="762" t="s">
        <v>80</v>
      </c>
      <c r="C156" s="763">
        <v>272.06400000000002</v>
      </c>
      <c r="D156" s="764">
        <v>15.85</v>
      </c>
      <c r="E156" s="763">
        <v>253.17</v>
      </c>
      <c r="F156" s="764">
        <v>14.51</v>
      </c>
      <c r="G156" s="763">
        <v>136.49100000000001</v>
      </c>
      <c r="H156" s="764">
        <v>18.68</v>
      </c>
      <c r="I156" s="763">
        <v>157.709</v>
      </c>
      <c r="J156" s="764">
        <v>27.29</v>
      </c>
      <c r="K156" s="763">
        <v>99.477999999999994</v>
      </c>
      <c r="L156" s="764">
        <v>12.59</v>
      </c>
      <c r="M156" s="763">
        <v>90.569000000000003</v>
      </c>
      <c r="N156" s="764">
        <v>12.39</v>
      </c>
      <c r="O156" s="763">
        <v>136.179</v>
      </c>
      <c r="P156" s="764">
        <v>16.23</v>
      </c>
      <c r="Q156" s="763">
        <v>174.178</v>
      </c>
      <c r="R156" s="764">
        <v>19.13</v>
      </c>
      <c r="S156" s="763">
        <v>143.429</v>
      </c>
      <c r="T156" s="764">
        <v>14.01</v>
      </c>
      <c r="U156" s="763">
        <v>155.244</v>
      </c>
      <c r="V156" s="764">
        <v>16.16</v>
      </c>
      <c r="W156" s="763">
        <v>140.435</v>
      </c>
      <c r="X156" s="765">
        <v>19.27</v>
      </c>
    </row>
    <row r="159" spans="2:24" x14ac:dyDescent="0.2">
      <c r="B159" s="784" t="s">
        <v>745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5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6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23.981999999999999</v>
      </c>
      <c r="D162" s="744">
        <f t="shared" ref="D162:D169" si="51">E148</f>
        <v>20.923999999999999</v>
      </c>
      <c r="E162" s="744">
        <f t="shared" ref="E162:E169" si="52">G148</f>
        <v>18.126000000000001</v>
      </c>
      <c r="F162" s="744">
        <f t="shared" ref="F162:F169" si="53">I148</f>
        <v>22.079000000000001</v>
      </c>
      <c r="G162" s="744">
        <f t="shared" ref="G162:G169" si="54">K148</f>
        <v>26.823</v>
      </c>
      <c r="H162" s="744">
        <f t="shared" ref="H162:H170" si="55">M148</f>
        <v>30.27</v>
      </c>
      <c r="I162" s="744">
        <f t="shared" ref="I162:I169" si="56">O148</f>
        <v>31.254000000000001</v>
      </c>
      <c r="J162" s="744">
        <f t="shared" ref="J162:J169" si="57">Q148</f>
        <v>27.053000000000001</v>
      </c>
      <c r="K162" s="744">
        <f t="shared" ref="K162:K169" si="58">S148</f>
        <v>24.960999999999999</v>
      </c>
      <c r="L162" s="744">
        <f t="shared" ref="L162:L169" si="59">U148</f>
        <v>22.605</v>
      </c>
      <c r="M162" s="745">
        <f t="shared" ref="M162:M169" si="60">W148</f>
        <v>23.995999999999999</v>
      </c>
      <c r="N162" s="722"/>
    </row>
    <row r="163" spans="2:14" x14ac:dyDescent="0.2">
      <c r="B163" s="743" t="s">
        <v>215</v>
      </c>
      <c r="C163" s="744">
        <f t="shared" si="50"/>
        <v>9.5909999999999993</v>
      </c>
      <c r="D163" s="744">
        <f t="shared" si="51"/>
        <v>6.8520000000000003</v>
      </c>
      <c r="E163" s="744">
        <f t="shared" si="52"/>
        <v>3.931</v>
      </c>
      <c r="F163" s="744">
        <f t="shared" si="53"/>
        <v>3.46</v>
      </c>
      <c r="G163" s="744">
        <f t="shared" si="54"/>
        <v>3.343</v>
      </c>
      <c r="H163" s="744">
        <f t="shared" si="55"/>
        <v>4.3520000000000003</v>
      </c>
      <c r="I163" s="744">
        <f t="shared" si="56"/>
        <v>6.71</v>
      </c>
      <c r="J163" s="744">
        <f t="shared" si="57"/>
        <v>6.0259999999999998</v>
      </c>
      <c r="K163" s="744">
        <f t="shared" si="58"/>
        <v>6.46</v>
      </c>
      <c r="L163" s="744">
        <f t="shared" si="59"/>
        <v>5.2320000000000002</v>
      </c>
      <c r="M163" s="745">
        <f t="shared" si="60"/>
        <v>6.3860000000000001</v>
      </c>
      <c r="N163" s="725"/>
    </row>
    <row r="164" spans="2:14" x14ac:dyDescent="0.2">
      <c r="B164" s="743" t="s">
        <v>216</v>
      </c>
      <c r="C164" s="744">
        <f t="shared" si="50"/>
        <v>11.224</v>
      </c>
      <c r="D164" s="744">
        <f t="shared" si="51"/>
        <v>7.94</v>
      </c>
      <c r="E164" s="744">
        <f t="shared" si="52"/>
        <v>4.2320000000000002</v>
      </c>
      <c r="F164" s="744">
        <f t="shared" si="53"/>
        <v>3.9729999999999999</v>
      </c>
      <c r="G164" s="744">
        <f t="shared" si="54"/>
        <v>2.8250000000000002</v>
      </c>
      <c r="H164" s="744">
        <f t="shared" si="55"/>
        <v>3.577</v>
      </c>
      <c r="I164" s="744">
        <f t="shared" si="56"/>
        <v>7.07</v>
      </c>
      <c r="J164" s="744">
        <f t="shared" si="57"/>
        <v>6.1219999999999999</v>
      </c>
      <c r="K164" s="744">
        <f t="shared" si="58"/>
        <v>7.0670000000000002</v>
      </c>
      <c r="L164" s="744">
        <f t="shared" si="59"/>
        <v>5.4889999999999999</v>
      </c>
      <c r="M164" s="745">
        <f t="shared" si="60"/>
        <v>7.367</v>
      </c>
      <c r="N164" s="725"/>
    </row>
    <row r="165" spans="2:14" x14ac:dyDescent="0.2">
      <c r="B165" s="743" t="s">
        <v>217</v>
      </c>
      <c r="C165" s="744">
        <f t="shared" si="50"/>
        <v>40.633000000000003</v>
      </c>
      <c r="D165" s="744">
        <f t="shared" si="51"/>
        <v>35.424999999999997</v>
      </c>
      <c r="E165" s="744">
        <f t="shared" si="52"/>
        <v>18.405999999999999</v>
      </c>
      <c r="F165" s="744">
        <f t="shared" si="53"/>
        <v>17.181000000000001</v>
      </c>
      <c r="G165" s="744">
        <f t="shared" si="54"/>
        <v>10.066000000000001</v>
      </c>
      <c r="H165" s="744">
        <f t="shared" si="55"/>
        <v>9.3109999999999999</v>
      </c>
      <c r="I165" s="744">
        <f t="shared" si="56"/>
        <v>22.428000000000001</v>
      </c>
      <c r="J165" s="744">
        <f t="shared" si="57"/>
        <v>19.010000000000002</v>
      </c>
      <c r="K165" s="744">
        <f t="shared" si="58"/>
        <v>24.402000000000001</v>
      </c>
      <c r="L165" s="744">
        <f t="shared" si="59"/>
        <v>18.739999999999998</v>
      </c>
      <c r="M165" s="745">
        <f t="shared" si="60"/>
        <v>22.332999999999998</v>
      </c>
      <c r="N165" s="725"/>
    </row>
    <row r="166" spans="2:14" x14ac:dyDescent="0.2">
      <c r="B166" s="743" t="s">
        <v>218</v>
      </c>
      <c r="C166" s="744">
        <f t="shared" si="50"/>
        <v>67.34</v>
      </c>
      <c r="D166" s="744">
        <f t="shared" si="51"/>
        <v>70.533000000000001</v>
      </c>
      <c r="E166" s="744">
        <f t="shared" si="52"/>
        <v>32.25</v>
      </c>
      <c r="F166" s="744">
        <f t="shared" si="53"/>
        <v>45.14</v>
      </c>
      <c r="G166" s="744">
        <f t="shared" si="54"/>
        <v>21.411999999999999</v>
      </c>
      <c r="H166" s="744">
        <f t="shared" si="55"/>
        <v>15.039</v>
      </c>
      <c r="I166" s="744">
        <f t="shared" si="56"/>
        <v>26.908999999999999</v>
      </c>
      <c r="J166" s="744">
        <f t="shared" si="57"/>
        <v>31.536999999999999</v>
      </c>
      <c r="K166" s="744">
        <f t="shared" si="58"/>
        <v>31.347000000000001</v>
      </c>
      <c r="L166" s="744">
        <f t="shared" si="59"/>
        <v>34.22</v>
      </c>
      <c r="M166" s="745">
        <f t="shared" si="60"/>
        <v>26.003</v>
      </c>
      <c r="N166" s="725"/>
    </row>
    <row r="167" spans="2:14" x14ac:dyDescent="0.2">
      <c r="B167" s="743" t="s">
        <v>219</v>
      </c>
      <c r="C167" s="744">
        <f t="shared" si="50"/>
        <v>46.158999999999999</v>
      </c>
      <c r="D167" s="744">
        <f t="shared" si="51"/>
        <v>45.55</v>
      </c>
      <c r="E167" s="744">
        <f t="shared" si="52"/>
        <v>21.207999999999998</v>
      </c>
      <c r="F167" s="744">
        <f t="shared" si="53"/>
        <v>29.119</v>
      </c>
      <c r="G167" s="744">
        <f t="shared" si="54"/>
        <v>14.337999999999999</v>
      </c>
      <c r="H167" s="744">
        <f t="shared" si="55"/>
        <v>10.811999999999999</v>
      </c>
      <c r="I167" s="744">
        <f t="shared" si="56"/>
        <v>16.858000000000001</v>
      </c>
      <c r="J167" s="744">
        <f t="shared" si="57"/>
        <v>26.57</v>
      </c>
      <c r="K167" s="744">
        <f t="shared" si="58"/>
        <v>19.209</v>
      </c>
      <c r="L167" s="744">
        <f t="shared" si="59"/>
        <v>24.376999999999999</v>
      </c>
      <c r="M167" s="745">
        <f t="shared" si="60"/>
        <v>17.216000000000001</v>
      </c>
      <c r="N167" s="725"/>
    </row>
    <row r="168" spans="2:14" x14ac:dyDescent="0.2">
      <c r="B168" s="743" t="s">
        <v>220</v>
      </c>
      <c r="C168" s="744">
        <f t="shared" si="50"/>
        <v>26.573</v>
      </c>
      <c r="D168" s="744">
        <f t="shared" si="51"/>
        <v>24.824000000000002</v>
      </c>
      <c r="E168" s="744">
        <f t="shared" si="52"/>
        <v>11.94</v>
      </c>
      <c r="F168" s="744">
        <f t="shared" si="53"/>
        <v>15.7</v>
      </c>
      <c r="G168" s="744">
        <f t="shared" si="54"/>
        <v>7.4729999999999999</v>
      </c>
      <c r="H168" s="744">
        <f t="shared" si="55"/>
        <v>6.2679999999999998</v>
      </c>
      <c r="I168" s="744">
        <f t="shared" si="56"/>
        <v>9.9789999999999992</v>
      </c>
      <c r="J168" s="744">
        <f t="shared" si="57"/>
        <v>16.466999999999999</v>
      </c>
      <c r="K168" s="744">
        <f t="shared" si="58"/>
        <v>10.461</v>
      </c>
      <c r="L168" s="744">
        <f t="shared" si="59"/>
        <v>13.189</v>
      </c>
      <c r="M168" s="745">
        <f t="shared" si="60"/>
        <v>9.0129999999999999</v>
      </c>
      <c r="N168" s="725"/>
    </row>
    <row r="169" spans="2:14" x14ac:dyDescent="0.2">
      <c r="B169" s="743" t="s">
        <v>221</v>
      </c>
      <c r="C169" s="744">
        <f t="shared" si="50"/>
        <v>46.484000000000002</v>
      </c>
      <c r="D169" s="744">
        <f t="shared" si="51"/>
        <v>40.875999999999998</v>
      </c>
      <c r="E169" s="744">
        <f t="shared" si="52"/>
        <v>25.927</v>
      </c>
      <c r="F169" s="744">
        <f t="shared" si="53"/>
        <v>20.937999999999999</v>
      </c>
      <c r="G169" s="744">
        <f t="shared" si="54"/>
        <v>13.198</v>
      </c>
      <c r="H169" s="744">
        <f t="shared" si="55"/>
        <v>10.939</v>
      </c>
      <c r="I169" s="744">
        <f t="shared" si="56"/>
        <v>14.968999999999999</v>
      </c>
      <c r="J169" s="744">
        <f t="shared" si="57"/>
        <v>41.392000000000003</v>
      </c>
      <c r="K169" s="744">
        <f t="shared" si="58"/>
        <v>19.521000000000001</v>
      </c>
      <c r="L169" s="744">
        <f t="shared" si="59"/>
        <v>31.390999999999998</v>
      </c>
      <c r="M169" s="745">
        <f t="shared" si="60"/>
        <v>28.120999999999999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272.06400000000002</v>
      </c>
      <c r="D170" s="760">
        <f t="shared" ref="D170" si="62">E156</f>
        <v>253.17</v>
      </c>
      <c r="E170" s="760">
        <f t="shared" ref="E170" si="63">G156</f>
        <v>136.49100000000001</v>
      </c>
      <c r="F170" s="760">
        <f t="shared" ref="F170" si="64">I156</f>
        <v>157.709</v>
      </c>
      <c r="G170" s="760">
        <f t="shared" ref="G170" si="65">K156</f>
        <v>99.477999999999994</v>
      </c>
      <c r="H170" s="760">
        <f t="shared" si="55"/>
        <v>90.569000000000003</v>
      </c>
      <c r="I170" s="760">
        <f t="shared" ref="I170" si="66">O156</f>
        <v>136.179</v>
      </c>
      <c r="J170" s="760">
        <f t="shared" ref="J170" si="67">Q156</f>
        <v>174.178</v>
      </c>
      <c r="K170" s="760">
        <f t="shared" ref="K170" si="68">S156</f>
        <v>143.429</v>
      </c>
      <c r="L170" s="760">
        <f t="shared" ref="L170" si="69">U156</f>
        <v>155.244</v>
      </c>
      <c r="M170" s="761">
        <f t="shared" ref="M170" si="70">W156</f>
        <v>140.435</v>
      </c>
      <c r="N170" s="725"/>
    </row>
    <row r="173" spans="2:14" x14ac:dyDescent="0.2">
      <c r="B173" s="784" t="s">
        <v>745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5"/>
      <c r="C174" s="717" t="s">
        <v>487</v>
      </c>
      <c r="D174" s="717" t="s">
        <v>487</v>
      </c>
      <c r="E174" s="717" t="s">
        <v>487</v>
      </c>
      <c r="F174" s="717" t="s">
        <v>487</v>
      </c>
      <c r="G174" s="717" t="s">
        <v>487</v>
      </c>
      <c r="H174" s="717" t="s">
        <v>487</v>
      </c>
      <c r="I174" s="717" t="s">
        <v>487</v>
      </c>
      <c r="J174" s="717" t="s">
        <v>487</v>
      </c>
      <c r="K174" s="717" t="s">
        <v>487</v>
      </c>
      <c r="L174" s="717" t="s">
        <v>487</v>
      </c>
      <c r="M174" s="719" t="s">
        <v>487</v>
      </c>
      <c r="N174" s="738"/>
    </row>
    <row r="175" spans="2:14" ht="41.25" thickBot="1" x14ac:dyDescent="0.25">
      <c r="B175" s="786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24.305</v>
      </c>
      <c r="D176" s="744">
        <f t="shared" ref="D176:D184" si="72">SUM(D134,E148)</f>
        <v>21.154</v>
      </c>
      <c r="E176" s="744">
        <f t="shared" ref="E176:E184" si="73">SUM(E134,G148)</f>
        <v>18.394000000000002</v>
      </c>
      <c r="F176" s="744">
        <f t="shared" ref="F176:F184" si="74">SUM(F134,I148)</f>
        <v>22.3</v>
      </c>
      <c r="G176" s="744">
        <f t="shared" ref="G176:G184" si="75">SUM(G134,K148)</f>
        <v>27.149000000000001</v>
      </c>
      <c r="H176" s="744">
        <f t="shared" ref="H176:H184" si="76">SUM(H134,M148)</f>
        <v>32.311999999999998</v>
      </c>
      <c r="I176" s="744">
        <f t="shared" ref="I176:I184" si="77">SUM(I134,O148)</f>
        <v>33.012999999999998</v>
      </c>
      <c r="J176" s="744">
        <f t="shared" ref="J176:J184" si="78">SUM(J134,Q148)</f>
        <v>27.798000000000002</v>
      </c>
      <c r="K176" s="744">
        <f t="shared" ref="K176:K184" si="79">SUM(K134,S148)</f>
        <v>27.146999999999998</v>
      </c>
      <c r="L176" s="744">
        <f t="shared" ref="L176:L184" si="80">SUM(L134,U148)</f>
        <v>23.993000000000002</v>
      </c>
      <c r="M176" s="745">
        <f t="shared" ref="M176:M184" si="81">SUM(M134,W148)</f>
        <v>25.675999999999998</v>
      </c>
      <c r="N176" s="722"/>
    </row>
    <row r="177" spans="1:14" x14ac:dyDescent="0.2">
      <c r="B177" s="743" t="s">
        <v>215</v>
      </c>
      <c r="C177" s="744">
        <f t="shared" si="71"/>
        <v>9.6269999999999989</v>
      </c>
      <c r="D177" s="744">
        <f t="shared" si="72"/>
        <v>6.8630000000000004</v>
      </c>
      <c r="E177" s="744">
        <f t="shared" si="73"/>
        <v>3.9910000000000001</v>
      </c>
      <c r="F177" s="744">
        <f t="shared" si="74"/>
        <v>3.5139999999999998</v>
      </c>
      <c r="G177" s="744">
        <f t="shared" si="75"/>
        <v>3.4660000000000002</v>
      </c>
      <c r="H177" s="744">
        <f t="shared" si="76"/>
        <v>5.2780000000000005</v>
      </c>
      <c r="I177" s="744">
        <f t="shared" si="77"/>
        <v>7.3010000000000002</v>
      </c>
      <c r="J177" s="744">
        <f t="shared" si="78"/>
        <v>6.1150000000000002</v>
      </c>
      <c r="K177" s="744">
        <f t="shared" si="79"/>
        <v>7.0809999999999995</v>
      </c>
      <c r="L177" s="744">
        <f t="shared" si="80"/>
        <v>5.3730000000000002</v>
      </c>
      <c r="M177" s="745">
        <f t="shared" si="81"/>
        <v>6.6610000000000005</v>
      </c>
      <c r="N177" s="725"/>
    </row>
    <row r="178" spans="1:14" x14ac:dyDescent="0.2">
      <c r="B178" s="743" t="s">
        <v>216</v>
      </c>
      <c r="C178" s="744">
        <f t="shared" si="71"/>
        <v>11.257</v>
      </c>
      <c r="D178" s="744">
        <f t="shared" si="72"/>
        <v>7.9490000000000007</v>
      </c>
      <c r="E178" s="744">
        <f t="shared" si="73"/>
        <v>4.28</v>
      </c>
      <c r="F178" s="744">
        <f t="shared" si="74"/>
        <v>4.0190000000000001</v>
      </c>
      <c r="G178" s="744">
        <f t="shared" si="75"/>
        <v>2.9650000000000003</v>
      </c>
      <c r="H178" s="744">
        <f t="shared" si="76"/>
        <v>4.6850000000000005</v>
      </c>
      <c r="I178" s="744">
        <f t="shared" si="77"/>
        <v>7.5670000000000002</v>
      </c>
      <c r="J178" s="744">
        <f t="shared" si="78"/>
        <v>6.2130000000000001</v>
      </c>
      <c r="K178" s="744">
        <f t="shared" si="79"/>
        <v>7.556</v>
      </c>
      <c r="L178" s="744">
        <f t="shared" si="80"/>
        <v>5.6209999999999996</v>
      </c>
      <c r="M178" s="745">
        <f t="shared" si="81"/>
        <v>7.6589999999999998</v>
      </c>
      <c r="N178" s="725"/>
    </row>
    <row r="179" spans="1:14" x14ac:dyDescent="0.2">
      <c r="B179" s="743" t="s">
        <v>217</v>
      </c>
      <c r="C179" s="744">
        <f t="shared" si="71"/>
        <v>40.711000000000006</v>
      </c>
      <c r="D179" s="744">
        <f t="shared" si="72"/>
        <v>35.454999999999998</v>
      </c>
      <c r="E179" s="744">
        <f t="shared" si="73"/>
        <v>18.497</v>
      </c>
      <c r="F179" s="744">
        <f t="shared" si="74"/>
        <v>17.292999999999999</v>
      </c>
      <c r="G179" s="744">
        <f t="shared" si="75"/>
        <v>10.507000000000001</v>
      </c>
      <c r="H179" s="744">
        <f t="shared" si="76"/>
        <v>13.09</v>
      </c>
      <c r="I179" s="744">
        <f t="shared" si="77"/>
        <v>23.391000000000002</v>
      </c>
      <c r="J179" s="744">
        <f t="shared" si="78"/>
        <v>19.294</v>
      </c>
      <c r="K179" s="744">
        <f t="shared" si="79"/>
        <v>25.220000000000002</v>
      </c>
      <c r="L179" s="744">
        <f t="shared" si="80"/>
        <v>19.074999999999999</v>
      </c>
      <c r="M179" s="745">
        <f t="shared" si="81"/>
        <v>23.341999999999999</v>
      </c>
      <c r="N179" s="725"/>
    </row>
    <row r="180" spans="1:14" x14ac:dyDescent="0.2">
      <c r="B180" s="743" t="s">
        <v>218</v>
      </c>
      <c r="C180" s="744">
        <f t="shared" si="71"/>
        <v>67.387</v>
      </c>
      <c r="D180" s="744">
        <f t="shared" si="72"/>
        <v>70.575000000000003</v>
      </c>
      <c r="E180" s="744">
        <f t="shared" si="73"/>
        <v>32.292999999999999</v>
      </c>
      <c r="F180" s="744">
        <f t="shared" si="74"/>
        <v>45.244999999999997</v>
      </c>
      <c r="G180" s="744">
        <f t="shared" si="75"/>
        <v>21.827999999999999</v>
      </c>
      <c r="H180" s="744">
        <f t="shared" si="76"/>
        <v>19.503999999999998</v>
      </c>
      <c r="I180" s="744">
        <f t="shared" si="77"/>
        <v>27.988</v>
      </c>
      <c r="J180" s="744">
        <f t="shared" si="78"/>
        <v>31.824999999999999</v>
      </c>
      <c r="K180" s="744">
        <f t="shared" si="79"/>
        <v>32.03</v>
      </c>
      <c r="L180" s="744">
        <f t="shared" si="80"/>
        <v>34.628999999999998</v>
      </c>
      <c r="M180" s="745">
        <f t="shared" si="81"/>
        <v>27.927</v>
      </c>
      <c r="N180" s="725"/>
    </row>
    <row r="181" spans="1:14" x14ac:dyDescent="0.2">
      <c r="B181" s="743" t="s">
        <v>219</v>
      </c>
      <c r="C181" s="744">
        <f t="shared" si="71"/>
        <v>46.170999999999999</v>
      </c>
      <c r="D181" s="744">
        <f t="shared" si="72"/>
        <v>45.570999999999998</v>
      </c>
      <c r="E181" s="744">
        <f t="shared" si="73"/>
        <v>21.215</v>
      </c>
      <c r="F181" s="744">
        <f t="shared" si="74"/>
        <v>29.154</v>
      </c>
      <c r="G181" s="744">
        <f t="shared" si="75"/>
        <v>14.481</v>
      </c>
      <c r="H181" s="744">
        <f t="shared" si="76"/>
        <v>12.744</v>
      </c>
      <c r="I181" s="744">
        <f t="shared" si="77"/>
        <v>17.407</v>
      </c>
      <c r="J181" s="744">
        <f t="shared" si="78"/>
        <v>26.655999999999999</v>
      </c>
      <c r="K181" s="744">
        <f t="shared" si="79"/>
        <v>19.448</v>
      </c>
      <c r="L181" s="744">
        <f t="shared" si="80"/>
        <v>24.558</v>
      </c>
      <c r="M181" s="745">
        <f t="shared" si="81"/>
        <v>18.106999999999999</v>
      </c>
      <c r="N181" s="725"/>
    </row>
    <row r="182" spans="1:14" x14ac:dyDescent="0.2">
      <c r="B182" s="743" t="s">
        <v>220</v>
      </c>
      <c r="C182" s="744">
        <f t="shared" si="71"/>
        <v>26.577000000000002</v>
      </c>
      <c r="D182" s="744">
        <f t="shared" si="72"/>
        <v>24.835000000000001</v>
      </c>
      <c r="E182" s="744">
        <f t="shared" si="73"/>
        <v>11.940999999999999</v>
      </c>
      <c r="F182" s="744">
        <f t="shared" si="74"/>
        <v>15.712</v>
      </c>
      <c r="G182" s="744">
        <f t="shared" si="75"/>
        <v>7.53</v>
      </c>
      <c r="H182" s="744">
        <f t="shared" si="76"/>
        <v>7.1319999999999997</v>
      </c>
      <c r="I182" s="744">
        <f t="shared" si="77"/>
        <v>10.283999999999999</v>
      </c>
      <c r="J182" s="744">
        <f t="shared" si="78"/>
        <v>16.497</v>
      </c>
      <c r="K182" s="744">
        <f t="shared" si="79"/>
        <v>10.543000000000001</v>
      </c>
      <c r="L182" s="744">
        <f t="shared" si="80"/>
        <v>13.252000000000001</v>
      </c>
      <c r="M182" s="745">
        <f t="shared" si="81"/>
        <v>9.2880000000000003</v>
      </c>
      <c r="N182" s="725"/>
    </row>
    <row r="183" spans="1:14" x14ac:dyDescent="0.2">
      <c r="B183" s="743" t="s">
        <v>221</v>
      </c>
      <c r="C183" s="744">
        <f t="shared" si="71"/>
        <v>46.484000000000002</v>
      </c>
      <c r="D183" s="744">
        <f t="shared" si="72"/>
        <v>40.876999999999995</v>
      </c>
      <c r="E183" s="744">
        <f t="shared" si="73"/>
        <v>25.927</v>
      </c>
      <c r="F183" s="744">
        <f t="shared" si="74"/>
        <v>20.939999999999998</v>
      </c>
      <c r="G183" s="744">
        <f t="shared" si="75"/>
        <v>13.219000000000001</v>
      </c>
      <c r="H183" s="744">
        <f t="shared" si="76"/>
        <v>11.949</v>
      </c>
      <c r="I183" s="744">
        <f t="shared" si="77"/>
        <v>15.427</v>
      </c>
      <c r="J183" s="744">
        <f t="shared" si="78"/>
        <v>41.398000000000003</v>
      </c>
      <c r="K183" s="744">
        <f t="shared" si="79"/>
        <v>19.531000000000002</v>
      </c>
      <c r="L183" s="744">
        <f t="shared" si="80"/>
        <v>31.413999999999998</v>
      </c>
      <c r="M183" s="745">
        <f t="shared" si="81"/>
        <v>28.135999999999999</v>
      </c>
      <c r="N183" s="725"/>
    </row>
    <row r="184" spans="1:14" ht="13.5" thickBot="1" x14ac:dyDescent="0.25">
      <c r="B184" s="759" t="s">
        <v>80</v>
      </c>
      <c r="C184" s="760">
        <f t="shared" si="71"/>
        <v>272.59500000000003</v>
      </c>
      <c r="D184" s="760">
        <f t="shared" si="72"/>
        <v>253.524</v>
      </c>
      <c r="E184" s="760">
        <f t="shared" si="73"/>
        <v>137.01000000000002</v>
      </c>
      <c r="F184" s="760">
        <f t="shared" si="74"/>
        <v>158.29599999999999</v>
      </c>
      <c r="G184" s="760">
        <f t="shared" si="75"/>
        <v>101.146</v>
      </c>
      <c r="H184" s="760">
        <f t="shared" si="76"/>
        <v>106.694</v>
      </c>
      <c r="I184" s="760">
        <f t="shared" si="77"/>
        <v>142.38</v>
      </c>
      <c r="J184" s="760">
        <f t="shared" si="78"/>
        <v>175.79900000000001</v>
      </c>
      <c r="K184" s="760">
        <f t="shared" si="79"/>
        <v>148.55700000000002</v>
      </c>
      <c r="L184" s="760">
        <f t="shared" si="80"/>
        <v>157.916</v>
      </c>
      <c r="M184" s="761">
        <f t="shared" si="81"/>
        <v>146.797</v>
      </c>
      <c r="N184" s="725"/>
    </row>
    <row r="186" spans="1:14" x14ac:dyDescent="0.2">
      <c r="A186" s="271"/>
    </row>
    <row r="187" spans="1:14" x14ac:dyDescent="0.2">
      <c r="B187" s="784" t="s">
        <v>136</v>
      </c>
      <c r="C187" s="718" t="s">
        <v>331</v>
      </c>
      <c r="D187" s="718" t="s">
        <v>222</v>
      </c>
      <c r="E187" s="718" t="s">
        <v>225</v>
      </c>
      <c r="F187" s="718" t="s">
        <v>226</v>
      </c>
      <c r="G187" s="718" t="s">
        <v>227</v>
      </c>
      <c r="H187" s="718" t="s">
        <v>228</v>
      </c>
      <c r="I187" s="718" t="s">
        <v>332</v>
      </c>
      <c r="J187" s="718" t="s">
        <v>333</v>
      </c>
      <c r="K187" s="718" t="s">
        <v>231</v>
      </c>
      <c r="L187" s="718" t="s">
        <v>232</v>
      </c>
      <c r="M187" s="740" t="s">
        <v>233</v>
      </c>
    </row>
    <row r="188" spans="1:14" x14ac:dyDescent="0.2">
      <c r="B188" s="785"/>
      <c r="C188" s="717" t="s">
        <v>78</v>
      </c>
      <c r="D188" s="717" t="s">
        <v>78</v>
      </c>
      <c r="E188" s="717" t="s">
        <v>78</v>
      </c>
      <c r="F188" s="717" t="s">
        <v>78</v>
      </c>
      <c r="G188" s="717" t="s">
        <v>78</v>
      </c>
      <c r="H188" s="717" t="s">
        <v>78</v>
      </c>
      <c r="I188" s="717" t="s">
        <v>78</v>
      </c>
      <c r="J188" s="717" t="s">
        <v>78</v>
      </c>
      <c r="K188" s="717" t="s">
        <v>78</v>
      </c>
      <c r="L188" s="717" t="s">
        <v>78</v>
      </c>
      <c r="M188" s="741" t="s">
        <v>78</v>
      </c>
    </row>
    <row r="189" spans="1:14" ht="41.25" thickBot="1" x14ac:dyDescent="0.25">
      <c r="B189" s="786"/>
      <c r="C189" s="720" t="s">
        <v>325</v>
      </c>
      <c r="D189" s="720" t="s">
        <v>325</v>
      </c>
      <c r="E189" s="720" t="s">
        <v>325</v>
      </c>
      <c r="F189" s="720" t="s">
        <v>325</v>
      </c>
      <c r="G189" s="720" t="s">
        <v>325</v>
      </c>
      <c r="H189" s="720" t="s">
        <v>325</v>
      </c>
      <c r="I189" s="720" t="s">
        <v>325</v>
      </c>
      <c r="J189" s="720" t="s">
        <v>325</v>
      </c>
      <c r="K189" s="720" t="s">
        <v>325</v>
      </c>
      <c r="L189" s="720" t="s">
        <v>325</v>
      </c>
      <c r="M189" s="742" t="s">
        <v>325</v>
      </c>
    </row>
    <row r="190" spans="1:14" ht="25.5" x14ac:dyDescent="0.2">
      <c r="B190" s="721" t="s">
        <v>105</v>
      </c>
      <c r="C190" s="722">
        <v>230.60599999999999</v>
      </c>
      <c r="D190" s="722">
        <v>251.297</v>
      </c>
      <c r="E190" s="722">
        <v>273.12700000000001</v>
      </c>
      <c r="F190" s="722">
        <v>294.51400000000001</v>
      </c>
      <c r="G190" s="722">
        <v>312.30700000000002</v>
      </c>
      <c r="H190" s="722">
        <v>315.11</v>
      </c>
      <c r="I190" s="722">
        <v>261.09899999999999</v>
      </c>
      <c r="J190" s="722">
        <v>262.12799999999999</v>
      </c>
      <c r="K190" s="722">
        <v>268.51299999999998</v>
      </c>
      <c r="L190" s="722">
        <v>274.779</v>
      </c>
      <c r="M190" s="723">
        <v>276.262</v>
      </c>
    </row>
    <row r="191" spans="1:14" x14ac:dyDescent="0.2">
      <c r="B191" s="724" t="s">
        <v>94</v>
      </c>
      <c r="C191" s="725">
        <v>87.200999999999993</v>
      </c>
      <c r="D191" s="725">
        <v>93.686000000000007</v>
      </c>
      <c r="E191" s="725">
        <v>100.352</v>
      </c>
      <c r="F191" s="725">
        <v>106.98699999999999</v>
      </c>
      <c r="G191" s="725">
        <v>110.438</v>
      </c>
      <c r="H191" s="725">
        <v>113.765</v>
      </c>
      <c r="I191" s="725">
        <v>103.622</v>
      </c>
      <c r="J191" s="725">
        <v>98.078000000000003</v>
      </c>
      <c r="K191" s="725">
        <v>96.438999999999993</v>
      </c>
      <c r="L191" s="725">
        <v>94.881</v>
      </c>
      <c r="M191" s="726">
        <v>89.346999999999994</v>
      </c>
    </row>
    <row r="192" spans="1:14" x14ac:dyDescent="0.2">
      <c r="B192" s="724" t="s">
        <v>95</v>
      </c>
      <c r="C192" s="725">
        <v>60.463999999999999</v>
      </c>
      <c r="D192" s="725">
        <v>68.536000000000001</v>
      </c>
      <c r="E192" s="725">
        <v>77.004000000000005</v>
      </c>
      <c r="F192" s="725">
        <v>85.29</v>
      </c>
      <c r="G192" s="725">
        <v>92.625</v>
      </c>
      <c r="H192" s="725">
        <v>89.123000000000005</v>
      </c>
      <c r="I192" s="725">
        <v>49.84</v>
      </c>
      <c r="J192" s="725">
        <v>54.088999999999999</v>
      </c>
      <c r="K192" s="725">
        <v>58.494</v>
      </c>
      <c r="L192" s="725">
        <v>63.945999999999998</v>
      </c>
      <c r="M192" s="726">
        <v>67.861000000000004</v>
      </c>
    </row>
    <row r="193" spans="2:24" x14ac:dyDescent="0.2">
      <c r="B193" s="724" t="s">
        <v>96</v>
      </c>
      <c r="C193" s="725">
        <v>1.371</v>
      </c>
      <c r="D193" s="725">
        <v>1.446</v>
      </c>
      <c r="E193" s="725">
        <v>1.5129999999999999</v>
      </c>
      <c r="F193" s="725">
        <v>1.579</v>
      </c>
      <c r="G193" s="725">
        <v>1.643</v>
      </c>
      <c r="H193" s="725">
        <v>1.6579999999999999</v>
      </c>
      <c r="I193" s="725">
        <v>1.5089999999999999</v>
      </c>
      <c r="J193" s="725">
        <v>1.232</v>
      </c>
      <c r="K193" s="725">
        <v>1.2490000000000001</v>
      </c>
      <c r="L193" s="725">
        <v>1.343</v>
      </c>
      <c r="M193" s="726">
        <v>1.401</v>
      </c>
    </row>
    <row r="194" spans="2:24" x14ac:dyDescent="0.2">
      <c r="B194" s="724" t="s">
        <v>97</v>
      </c>
      <c r="C194" s="725">
        <v>16.350000000000001</v>
      </c>
      <c r="D194" s="725">
        <v>17.404</v>
      </c>
      <c r="E194" s="725">
        <v>18.422000000000001</v>
      </c>
      <c r="F194" s="725">
        <v>19.309000000000001</v>
      </c>
      <c r="G194" s="725">
        <v>20.122</v>
      </c>
      <c r="H194" s="725">
        <v>20.369</v>
      </c>
      <c r="I194" s="725">
        <v>18.885999999999999</v>
      </c>
      <c r="J194" s="725">
        <v>19.132999999999999</v>
      </c>
      <c r="K194" s="725">
        <v>19.675000000000001</v>
      </c>
      <c r="L194" s="725">
        <v>20.033000000000001</v>
      </c>
      <c r="M194" s="726">
        <v>20.63</v>
      </c>
    </row>
    <row r="195" spans="2:24" x14ac:dyDescent="0.2">
      <c r="B195" s="724" t="s">
        <v>98</v>
      </c>
      <c r="C195" s="725">
        <v>13.042999999999999</v>
      </c>
      <c r="D195" s="725">
        <v>14.731</v>
      </c>
      <c r="E195" s="725">
        <v>16.838999999999999</v>
      </c>
      <c r="F195" s="725">
        <v>18.873999999999999</v>
      </c>
      <c r="G195" s="725">
        <v>21.231000000000002</v>
      </c>
      <c r="H195" s="725">
        <v>22.513999999999999</v>
      </c>
      <c r="I195" s="725">
        <v>23.881</v>
      </c>
      <c r="J195" s="725">
        <v>24.86</v>
      </c>
      <c r="K195" s="725">
        <v>25.791</v>
      </c>
      <c r="L195" s="725">
        <v>25.754000000000001</v>
      </c>
      <c r="M195" s="726">
        <v>26.259</v>
      </c>
    </row>
    <row r="196" spans="2:24" x14ac:dyDescent="0.2">
      <c r="B196" s="724" t="s">
        <v>99</v>
      </c>
      <c r="C196" s="725">
        <v>1.9590000000000001</v>
      </c>
      <c r="D196" s="725">
        <v>1.97</v>
      </c>
      <c r="E196" s="725">
        <v>2.0499999999999998</v>
      </c>
      <c r="F196" s="725">
        <v>2.145</v>
      </c>
      <c r="G196" s="725">
        <v>2.2450000000000001</v>
      </c>
      <c r="H196" s="725">
        <v>2.4390000000000001</v>
      </c>
      <c r="I196" s="725">
        <v>2.6379999999999999</v>
      </c>
      <c r="J196" s="725">
        <v>2.899</v>
      </c>
      <c r="K196" s="725">
        <v>3.1320000000000001</v>
      </c>
      <c r="L196" s="725">
        <v>3.3420000000000001</v>
      </c>
      <c r="M196" s="726">
        <v>3.4780000000000002</v>
      </c>
    </row>
    <row r="197" spans="2:24" x14ac:dyDescent="0.2">
      <c r="B197" s="724" t="s">
        <v>100</v>
      </c>
      <c r="C197" s="725">
        <v>1.089</v>
      </c>
      <c r="D197" s="725">
        <v>1.3859999999999999</v>
      </c>
      <c r="E197" s="725">
        <v>1.786</v>
      </c>
      <c r="F197" s="725">
        <v>2.27</v>
      </c>
      <c r="G197" s="725">
        <v>2.83</v>
      </c>
      <c r="H197" s="725">
        <v>3.331</v>
      </c>
      <c r="I197" s="725">
        <v>3.7519999999999998</v>
      </c>
      <c r="J197" s="725">
        <v>4.1070000000000002</v>
      </c>
      <c r="K197" s="725">
        <v>4.3920000000000003</v>
      </c>
      <c r="L197" s="725">
        <v>4.62</v>
      </c>
      <c r="M197" s="726">
        <v>4.8099999999999996</v>
      </c>
    </row>
    <row r="198" spans="2:24" x14ac:dyDescent="0.2">
      <c r="B198" s="724" t="s">
        <v>101</v>
      </c>
      <c r="C198" s="725">
        <v>0</v>
      </c>
      <c r="D198" s="725">
        <v>0</v>
      </c>
      <c r="E198" s="725">
        <v>0</v>
      </c>
      <c r="F198" s="725">
        <v>0</v>
      </c>
      <c r="G198" s="725">
        <v>0</v>
      </c>
      <c r="H198" s="725">
        <v>0</v>
      </c>
      <c r="I198" s="725">
        <v>0</v>
      </c>
      <c r="J198" s="725">
        <v>0</v>
      </c>
      <c r="K198" s="725">
        <v>0</v>
      </c>
      <c r="L198" s="725">
        <v>0</v>
      </c>
      <c r="M198" s="726">
        <v>0</v>
      </c>
    </row>
    <row r="199" spans="2:24" x14ac:dyDescent="0.2">
      <c r="B199" s="724" t="s">
        <v>102</v>
      </c>
      <c r="C199" s="725">
        <v>1.179</v>
      </c>
      <c r="D199" s="725">
        <v>1.306</v>
      </c>
      <c r="E199" s="725">
        <v>1.419</v>
      </c>
      <c r="F199" s="725">
        <v>1.53</v>
      </c>
      <c r="G199" s="725">
        <v>1.643</v>
      </c>
      <c r="H199" s="725">
        <v>1.6879999999999999</v>
      </c>
      <c r="I199" s="725">
        <v>1.603</v>
      </c>
      <c r="J199" s="725">
        <v>1.6559999999999999</v>
      </c>
      <c r="K199" s="725">
        <v>1.698</v>
      </c>
      <c r="L199" s="725">
        <v>1.7270000000000001</v>
      </c>
      <c r="M199" s="726">
        <v>1.7370000000000001</v>
      </c>
    </row>
    <row r="200" spans="2:24" x14ac:dyDescent="0.2">
      <c r="B200" s="724" t="s">
        <v>103</v>
      </c>
      <c r="C200" s="725">
        <v>0</v>
      </c>
      <c r="D200" s="725">
        <v>0</v>
      </c>
      <c r="E200" s="725">
        <v>0</v>
      </c>
      <c r="F200" s="725">
        <v>0</v>
      </c>
      <c r="G200" s="725">
        <v>0</v>
      </c>
      <c r="H200" s="725">
        <v>0</v>
      </c>
      <c r="I200" s="725">
        <v>0</v>
      </c>
      <c r="J200" s="725">
        <v>0</v>
      </c>
      <c r="K200" s="725">
        <v>0</v>
      </c>
      <c r="L200" s="725">
        <v>0</v>
      </c>
      <c r="M200" s="726">
        <v>0</v>
      </c>
    </row>
    <row r="201" spans="2:24" ht="13.5" thickBot="1" x14ac:dyDescent="0.25">
      <c r="B201" s="757" t="s">
        <v>104</v>
      </c>
      <c r="C201" s="727">
        <v>47.95</v>
      </c>
      <c r="D201" s="727">
        <v>50.831000000000003</v>
      </c>
      <c r="E201" s="727">
        <v>53.741999999999997</v>
      </c>
      <c r="F201" s="727">
        <v>56.530999999999999</v>
      </c>
      <c r="G201" s="727">
        <v>59.53</v>
      </c>
      <c r="H201" s="727">
        <v>60.220999999999997</v>
      </c>
      <c r="I201" s="727">
        <v>55.368000000000002</v>
      </c>
      <c r="J201" s="727">
        <v>56.073999999999998</v>
      </c>
      <c r="K201" s="727">
        <v>57.643000000000001</v>
      </c>
      <c r="L201" s="727">
        <v>59.131999999999998</v>
      </c>
      <c r="M201" s="728">
        <v>60.738999999999997</v>
      </c>
    </row>
    <row r="204" spans="2:24" x14ac:dyDescent="0.2">
      <c r="B204" s="784" t="s">
        <v>136</v>
      </c>
      <c r="C204" s="787" t="s">
        <v>331</v>
      </c>
      <c r="D204" s="788"/>
      <c r="E204" s="787" t="s">
        <v>222</v>
      </c>
      <c r="F204" s="788"/>
      <c r="G204" s="787" t="s">
        <v>225</v>
      </c>
      <c r="H204" s="788"/>
      <c r="I204" s="787" t="s">
        <v>226</v>
      </c>
      <c r="J204" s="788"/>
      <c r="K204" s="787" t="s">
        <v>227</v>
      </c>
      <c r="L204" s="788"/>
      <c r="M204" s="787" t="s">
        <v>228</v>
      </c>
      <c r="N204" s="788"/>
      <c r="O204" s="787" t="s">
        <v>332</v>
      </c>
      <c r="P204" s="788"/>
      <c r="Q204" s="787" t="s">
        <v>333</v>
      </c>
      <c r="R204" s="788"/>
      <c r="S204" s="787" t="s">
        <v>231</v>
      </c>
      <c r="T204" s="788"/>
      <c r="U204" s="787" t="s">
        <v>232</v>
      </c>
      <c r="V204" s="788"/>
      <c r="W204" s="787" t="s">
        <v>233</v>
      </c>
      <c r="X204" s="789"/>
    </row>
    <row r="205" spans="2:24" x14ac:dyDescent="0.2">
      <c r="B205" s="785"/>
      <c r="C205" s="790" t="s">
        <v>79</v>
      </c>
      <c r="D205" s="791"/>
      <c r="E205" s="790" t="s">
        <v>79</v>
      </c>
      <c r="F205" s="791"/>
      <c r="G205" s="790" t="s">
        <v>79</v>
      </c>
      <c r="H205" s="791"/>
      <c r="I205" s="790" t="s">
        <v>79</v>
      </c>
      <c r="J205" s="791"/>
      <c r="K205" s="790" t="s">
        <v>79</v>
      </c>
      <c r="L205" s="791"/>
      <c r="M205" s="790" t="s">
        <v>79</v>
      </c>
      <c r="N205" s="791"/>
      <c r="O205" s="790"/>
      <c r="P205" s="791"/>
      <c r="Q205" s="790"/>
      <c r="R205" s="791"/>
      <c r="S205" s="790"/>
      <c r="T205" s="791"/>
      <c r="U205" s="790"/>
      <c r="V205" s="791"/>
      <c r="W205" s="790"/>
      <c r="X205" s="792"/>
    </row>
    <row r="206" spans="2:24" ht="41.25" thickBot="1" x14ac:dyDescent="0.25">
      <c r="B206" s="786"/>
      <c r="C206" s="720" t="s">
        <v>325</v>
      </c>
      <c r="D206" s="729" t="s">
        <v>82</v>
      </c>
      <c r="E206" s="720" t="s">
        <v>325</v>
      </c>
      <c r="F206" s="730" t="s">
        <v>82</v>
      </c>
      <c r="G206" s="720" t="s">
        <v>325</v>
      </c>
      <c r="H206" s="730" t="s">
        <v>82</v>
      </c>
      <c r="I206" s="720" t="s">
        <v>325</v>
      </c>
      <c r="J206" s="730" t="s">
        <v>82</v>
      </c>
      <c r="K206" s="720" t="s">
        <v>325</v>
      </c>
      <c r="L206" s="730" t="s">
        <v>82</v>
      </c>
      <c r="M206" s="720" t="s">
        <v>325</v>
      </c>
      <c r="N206" s="730" t="s">
        <v>82</v>
      </c>
      <c r="O206" s="720" t="s">
        <v>325</v>
      </c>
      <c r="P206" s="729" t="s">
        <v>82</v>
      </c>
      <c r="Q206" s="720" t="s">
        <v>325</v>
      </c>
      <c r="R206" s="729" t="s">
        <v>82</v>
      </c>
      <c r="S206" s="720" t="s">
        <v>325</v>
      </c>
      <c r="T206" s="729" t="s">
        <v>82</v>
      </c>
      <c r="U206" s="720" t="s">
        <v>325</v>
      </c>
      <c r="V206" s="729" t="s">
        <v>82</v>
      </c>
      <c r="W206" s="720" t="s">
        <v>325</v>
      </c>
      <c r="X206" s="729" t="s">
        <v>82</v>
      </c>
    </row>
    <row r="207" spans="2:24" ht="25.5" x14ac:dyDescent="0.2">
      <c r="B207" s="721" t="s">
        <v>105</v>
      </c>
      <c r="C207" s="722">
        <v>16708.457999999999</v>
      </c>
      <c r="D207" s="731">
        <v>3.79</v>
      </c>
      <c r="E207" s="722">
        <v>17371.004000000001</v>
      </c>
      <c r="F207" s="731">
        <v>3.66</v>
      </c>
      <c r="G207" s="722">
        <v>18516.621999999999</v>
      </c>
      <c r="H207" s="731">
        <v>3.55</v>
      </c>
      <c r="I207" s="722">
        <v>19956.578000000001</v>
      </c>
      <c r="J207" s="731">
        <v>3.39</v>
      </c>
      <c r="K207" s="722">
        <v>21348.038</v>
      </c>
      <c r="L207" s="731">
        <v>3.35</v>
      </c>
      <c r="M207" s="722">
        <v>22871.025000000001</v>
      </c>
      <c r="N207" s="731">
        <v>3.25</v>
      </c>
      <c r="O207" s="722">
        <v>24143.491000000002</v>
      </c>
      <c r="P207" s="731">
        <v>3.16</v>
      </c>
      <c r="Q207" s="722">
        <v>25148.959999999999</v>
      </c>
      <c r="R207" s="731">
        <v>3.1</v>
      </c>
      <c r="S207" s="722">
        <v>26050.309000000001</v>
      </c>
      <c r="T207" s="731">
        <v>3.07</v>
      </c>
      <c r="U207" s="722">
        <v>26796.014999999999</v>
      </c>
      <c r="V207" s="731">
        <v>3.09</v>
      </c>
      <c r="W207" s="722">
        <v>27485.172999999999</v>
      </c>
      <c r="X207" s="732">
        <v>3.11</v>
      </c>
    </row>
    <row r="208" spans="2:24" x14ac:dyDescent="0.2">
      <c r="B208" s="724" t="s">
        <v>94</v>
      </c>
      <c r="C208" s="725">
        <v>4030.1320000000001</v>
      </c>
      <c r="D208" s="733">
        <v>10.17</v>
      </c>
      <c r="E208" s="725">
        <v>4126.8320000000003</v>
      </c>
      <c r="F208" s="733">
        <v>10.14</v>
      </c>
      <c r="G208" s="725">
        <v>4224.1220000000003</v>
      </c>
      <c r="H208" s="733">
        <v>9.8000000000000007</v>
      </c>
      <c r="I208" s="725">
        <v>4421.1099999999997</v>
      </c>
      <c r="J208" s="733">
        <v>9.64</v>
      </c>
      <c r="K208" s="725">
        <v>4584.5370000000003</v>
      </c>
      <c r="L208" s="733">
        <v>9.6199999999999992</v>
      </c>
      <c r="M208" s="725">
        <v>4754.3860000000004</v>
      </c>
      <c r="N208" s="733">
        <v>9.57</v>
      </c>
      <c r="O208" s="725">
        <v>4931.0140000000001</v>
      </c>
      <c r="P208" s="733">
        <v>9.5299999999999994</v>
      </c>
      <c r="Q208" s="725">
        <v>4997.1019999999999</v>
      </c>
      <c r="R208" s="733">
        <v>9.4600000000000009</v>
      </c>
      <c r="S208" s="725">
        <v>5077.8959999999997</v>
      </c>
      <c r="T208" s="733">
        <v>9.5299999999999994</v>
      </c>
      <c r="U208" s="725">
        <v>5201.2290000000003</v>
      </c>
      <c r="V208" s="733">
        <v>9.52</v>
      </c>
      <c r="W208" s="725">
        <v>5370.558</v>
      </c>
      <c r="X208" s="734">
        <v>9.44</v>
      </c>
    </row>
    <row r="209" spans="2:24" x14ac:dyDescent="0.2">
      <c r="B209" s="724" t="s">
        <v>95</v>
      </c>
      <c r="C209" s="725">
        <v>3924.9110000000001</v>
      </c>
      <c r="D209" s="733">
        <v>11.84</v>
      </c>
      <c r="E209" s="725">
        <v>3918.2449999999999</v>
      </c>
      <c r="F209" s="733">
        <v>11.58</v>
      </c>
      <c r="G209" s="725">
        <v>4036.7559999999999</v>
      </c>
      <c r="H209" s="733">
        <v>11.35</v>
      </c>
      <c r="I209" s="725">
        <v>4051.0540000000001</v>
      </c>
      <c r="J209" s="733">
        <v>10.93</v>
      </c>
      <c r="K209" s="725">
        <v>4086.098</v>
      </c>
      <c r="L209" s="733">
        <v>11.19</v>
      </c>
      <c r="M209" s="725">
        <v>4281.4080000000004</v>
      </c>
      <c r="N209" s="733">
        <v>11.14</v>
      </c>
      <c r="O209" s="725">
        <v>4391.68</v>
      </c>
      <c r="P209" s="733">
        <v>11.15</v>
      </c>
      <c r="Q209" s="725">
        <v>4490.915</v>
      </c>
      <c r="R209" s="733">
        <v>11.14</v>
      </c>
      <c r="S209" s="725">
        <v>4571.1009999999997</v>
      </c>
      <c r="T209" s="733">
        <v>11.07</v>
      </c>
      <c r="U209" s="725">
        <v>4660.4120000000003</v>
      </c>
      <c r="V209" s="733">
        <v>11.01</v>
      </c>
      <c r="W209" s="725">
        <v>4734.0829999999996</v>
      </c>
      <c r="X209" s="734">
        <v>10.97</v>
      </c>
    </row>
    <row r="210" spans="2:24" x14ac:dyDescent="0.2">
      <c r="B210" s="724" t="s">
        <v>96</v>
      </c>
      <c r="C210" s="725">
        <v>711.327</v>
      </c>
      <c r="D210" s="733">
        <v>19.649999999999999</v>
      </c>
      <c r="E210" s="725">
        <v>707.60400000000004</v>
      </c>
      <c r="F210" s="733">
        <v>18.53</v>
      </c>
      <c r="G210" s="725">
        <v>740.84699999999998</v>
      </c>
      <c r="H210" s="733">
        <v>18.54</v>
      </c>
      <c r="I210" s="725">
        <v>821.74</v>
      </c>
      <c r="J210" s="733">
        <v>17.95</v>
      </c>
      <c r="K210" s="725">
        <v>897.96400000000006</v>
      </c>
      <c r="L210" s="733">
        <v>17.47</v>
      </c>
      <c r="M210" s="725">
        <v>964.93399999999997</v>
      </c>
      <c r="N210" s="733">
        <v>17.100000000000001</v>
      </c>
      <c r="O210" s="725">
        <v>1021.652</v>
      </c>
      <c r="P210" s="733">
        <v>16.829999999999998</v>
      </c>
      <c r="Q210" s="725">
        <v>1070.0239999999999</v>
      </c>
      <c r="R210" s="733">
        <v>16.649999999999999</v>
      </c>
      <c r="S210" s="725">
        <v>1108.1469999999999</v>
      </c>
      <c r="T210" s="733">
        <v>16.48</v>
      </c>
      <c r="U210" s="725">
        <v>1125.4480000000001</v>
      </c>
      <c r="V210" s="733">
        <v>16.39</v>
      </c>
      <c r="W210" s="725">
        <v>1135.6610000000001</v>
      </c>
      <c r="X210" s="734">
        <v>16.440000000000001</v>
      </c>
    </row>
    <row r="211" spans="2:24" x14ac:dyDescent="0.2">
      <c r="B211" s="724" t="s">
        <v>97</v>
      </c>
      <c r="C211" s="725">
        <v>2756.4479999999999</v>
      </c>
      <c r="D211" s="733">
        <v>10.02</v>
      </c>
      <c r="E211" s="725">
        <v>2713.8339999999998</v>
      </c>
      <c r="F211" s="733">
        <v>10.45</v>
      </c>
      <c r="G211" s="725">
        <v>2818.83</v>
      </c>
      <c r="H211" s="733">
        <v>10.77</v>
      </c>
      <c r="I211" s="725">
        <v>3095.6419999999998</v>
      </c>
      <c r="J211" s="733">
        <v>10.43</v>
      </c>
      <c r="K211" s="725">
        <v>3387.018</v>
      </c>
      <c r="L211" s="733">
        <v>10.039999999999999</v>
      </c>
      <c r="M211" s="725">
        <v>3663.0610000000001</v>
      </c>
      <c r="N211" s="733">
        <v>9.69</v>
      </c>
      <c r="O211" s="725">
        <v>3903.723</v>
      </c>
      <c r="P211" s="733">
        <v>9.43</v>
      </c>
      <c r="Q211" s="725">
        <v>4117.808</v>
      </c>
      <c r="R211" s="733">
        <v>9.24</v>
      </c>
      <c r="S211" s="725">
        <v>4263.3040000000001</v>
      </c>
      <c r="T211" s="733">
        <v>9.17</v>
      </c>
      <c r="U211" s="725">
        <v>4249.4080000000004</v>
      </c>
      <c r="V211" s="733">
        <v>9.33</v>
      </c>
      <c r="W211" s="725">
        <v>4211.2049999999999</v>
      </c>
      <c r="X211" s="734">
        <v>9.58</v>
      </c>
    </row>
    <row r="212" spans="2:24" x14ac:dyDescent="0.2">
      <c r="B212" s="724" t="s">
        <v>98</v>
      </c>
      <c r="C212" s="725">
        <v>1190.998</v>
      </c>
      <c r="D212" s="733">
        <v>12.82</v>
      </c>
      <c r="E212" s="725">
        <v>1346.788</v>
      </c>
      <c r="F212" s="733">
        <v>12.78</v>
      </c>
      <c r="G212" s="725">
        <v>1529.596</v>
      </c>
      <c r="H212" s="733">
        <v>12.74</v>
      </c>
      <c r="I212" s="725">
        <v>1724.0129999999999</v>
      </c>
      <c r="J212" s="733">
        <v>12.54</v>
      </c>
      <c r="K212" s="725">
        <v>1912.126</v>
      </c>
      <c r="L212" s="733">
        <v>12.29</v>
      </c>
      <c r="M212" s="725">
        <v>2085.3760000000002</v>
      </c>
      <c r="N212" s="733">
        <v>12.05</v>
      </c>
      <c r="O212" s="725">
        <v>2231.9459999999999</v>
      </c>
      <c r="P212" s="733">
        <v>11.83</v>
      </c>
      <c r="Q212" s="725">
        <v>2353.058</v>
      </c>
      <c r="R212" s="733">
        <v>11.7</v>
      </c>
      <c r="S212" s="725">
        <v>2455.2350000000001</v>
      </c>
      <c r="T212" s="733">
        <v>11.57</v>
      </c>
      <c r="U212" s="725">
        <v>2549.0990000000002</v>
      </c>
      <c r="V212" s="733">
        <v>11.48</v>
      </c>
      <c r="W212" s="725">
        <v>2621.4789999999998</v>
      </c>
      <c r="X212" s="734">
        <v>11.46</v>
      </c>
    </row>
    <row r="213" spans="2:24" x14ac:dyDescent="0.2">
      <c r="B213" s="724" t="s">
        <v>99</v>
      </c>
      <c r="C213" s="725">
        <v>517.93299999999999</v>
      </c>
      <c r="D213" s="733">
        <v>21.14</v>
      </c>
      <c r="E213" s="725">
        <v>564.62699999999995</v>
      </c>
      <c r="F213" s="733">
        <v>21.04</v>
      </c>
      <c r="G213" s="725">
        <v>615.73400000000004</v>
      </c>
      <c r="H213" s="733">
        <v>21.07</v>
      </c>
      <c r="I213" s="725">
        <v>662.04300000000001</v>
      </c>
      <c r="J213" s="733">
        <v>21.28</v>
      </c>
      <c r="K213" s="725">
        <v>689.00599999999997</v>
      </c>
      <c r="L213" s="733">
        <v>21.81</v>
      </c>
      <c r="M213" s="725">
        <v>738.596</v>
      </c>
      <c r="N213" s="733">
        <v>21.82</v>
      </c>
      <c r="O213" s="725">
        <v>761.26900000000001</v>
      </c>
      <c r="P213" s="733">
        <v>22.44</v>
      </c>
      <c r="Q213" s="725">
        <v>781.928</v>
      </c>
      <c r="R213" s="733">
        <v>22.88</v>
      </c>
      <c r="S213" s="725">
        <v>823.67</v>
      </c>
      <c r="T213" s="733">
        <v>22.92</v>
      </c>
      <c r="U213" s="725">
        <v>869.077</v>
      </c>
      <c r="V213" s="733">
        <v>22.8</v>
      </c>
      <c r="W213" s="725">
        <v>904.8</v>
      </c>
      <c r="X213" s="734">
        <v>22.84</v>
      </c>
    </row>
    <row r="214" spans="2:24" x14ac:dyDescent="0.2">
      <c r="B214" s="724" t="s">
        <v>100</v>
      </c>
      <c r="C214" s="725">
        <v>452.64800000000002</v>
      </c>
      <c r="D214" s="733">
        <v>16.59</v>
      </c>
      <c r="E214" s="725">
        <v>520.98299999999995</v>
      </c>
      <c r="F214" s="733">
        <v>15.55</v>
      </c>
      <c r="G214" s="725">
        <v>596.37400000000002</v>
      </c>
      <c r="H214" s="733">
        <v>14.66</v>
      </c>
      <c r="I214" s="725">
        <v>675.39</v>
      </c>
      <c r="J214" s="733">
        <v>13.9</v>
      </c>
      <c r="K214" s="725">
        <v>750.577</v>
      </c>
      <c r="L214" s="733">
        <v>13.37</v>
      </c>
      <c r="M214" s="725">
        <v>811.86699999999996</v>
      </c>
      <c r="N214" s="733">
        <v>13.11</v>
      </c>
      <c r="O214" s="725">
        <v>864.73099999999999</v>
      </c>
      <c r="P214" s="733">
        <v>12.92</v>
      </c>
      <c r="Q214" s="725">
        <v>905.42899999999997</v>
      </c>
      <c r="R214" s="733">
        <v>12.83</v>
      </c>
      <c r="S214" s="725">
        <v>935.39700000000005</v>
      </c>
      <c r="T214" s="733">
        <v>12.8</v>
      </c>
      <c r="U214" s="725">
        <v>961.12400000000002</v>
      </c>
      <c r="V214" s="733">
        <v>12.7</v>
      </c>
      <c r="W214" s="725">
        <v>992.16300000000001</v>
      </c>
      <c r="X214" s="734">
        <v>12.61</v>
      </c>
    </row>
    <row r="215" spans="2:24" x14ac:dyDescent="0.2">
      <c r="B215" s="724" t="s">
        <v>101</v>
      </c>
      <c r="C215" s="725">
        <v>295.39800000000002</v>
      </c>
      <c r="D215" s="733">
        <v>16.7</v>
      </c>
      <c r="E215" s="725">
        <v>370.36399999999998</v>
      </c>
      <c r="F215" s="733">
        <v>15.55</v>
      </c>
      <c r="G215" s="725">
        <v>471.38299999999998</v>
      </c>
      <c r="H215" s="733">
        <v>14.57</v>
      </c>
      <c r="I215" s="725">
        <v>587.09699999999998</v>
      </c>
      <c r="J215" s="733">
        <v>14</v>
      </c>
      <c r="K215" s="725">
        <v>705.78300000000002</v>
      </c>
      <c r="L215" s="733">
        <v>13.71</v>
      </c>
      <c r="M215" s="725">
        <v>824.19100000000003</v>
      </c>
      <c r="N215" s="733">
        <v>13.54</v>
      </c>
      <c r="O215" s="725">
        <v>939.15499999999997</v>
      </c>
      <c r="P215" s="733">
        <v>13.43</v>
      </c>
      <c r="Q215" s="725">
        <v>1048.4659999999999</v>
      </c>
      <c r="R215" s="733">
        <v>13.34</v>
      </c>
      <c r="S215" s="725">
        <v>1151.6880000000001</v>
      </c>
      <c r="T215" s="733">
        <v>13.26</v>
      </c>
      <c r="U215" s="725">
        <v>1249.3389999999999</v>
      </c>
      <c r="V215" s="733">
        <v>13.19</v>
      </c>
      <c r="W215" s="725">
        <v>1340.4649999999999</v>
      </c>
      <c r="X215" s="734">
        <v>13.14</v>
      </c>
    </row>
    <row r="216" spans="2:24" x14ac:dyDescent="0.2">
      <c r="B216" s="724" t="s">
        <v>102</v>
      </c>
      <c r="C216" s="725">
        <v>463.63200000000001</v>
      </c>
      <c r="D216" s="733">
        <v>28.12</v>
      </c>
      <c r="E216" s="725">
        <v>497.87900000000002</v>
      </c>
      <c r="F216" s="733">
        <v>27.41</v>
      </c>
      <c r="G216" s="725">
        <v>538.34199999999998</v>
      </c>
      <c r="H216" s="733">
        <v>26.99</v>
      </c>
      <c r="I216" s="725">
        <v>579.02200000000005</v>
      </c>
      <c r="J216" s="733">
        <v>26.57</v>
      </c>
      <c r="K216" s="725">
        <v>616.28099999999995</v>
      </c>
      <c r="L216" s="733">
        <v>26.19</v>
      </c>
      <c r="M216" s="725">
        <v>650.68399999999997</v>
      </c>
      <c r="N216" s="733">
        <v>25.84</v>
      </c>
      <c r="O216" s="725">
        <v>678.03800000000001</v>
      </c>
      <c r="P216" s="733">
        <v>25.63</v>
      </c>
      <c r="Q216" s="725">
        <v>702.851</v>
      </c>
      <c r="R216" s="733">
        <v>25.45</v>
      </c>
      <c r="S216" s="725">
        <v>724.29600000000005</v>
      </c>
      <c r="T216" s="733">
        <v>25.31</v>
      </c>
      <c r="U216" s="725">
        <v>737.654</v>
      </c>
      <c r="V216" s="733">
        <v>25.37</v>
      </c>
      <c r="W216" s="725">
        <v>750.34799999999996</v>
      </c>
      <c r="X216" s="734">
        <v>25.42</v>
      </c>
    </row>
    <row r="217" spans="2:24" x14ac:dyDescent="0.2">
      <c r="B217" s="724" t="s">
        <v>103</v>
      </c>
      <c r="C217" s="725">
        <v>389.18700000000001</v>
      </c>
      <c r="D217" s="733">
        <v>28.23</v>
      </c>
      <c r="E217" s="725">
        <v>460.42099999999999</v>
      </c>
      <c r="F217" s="733">
        <v>27.07</v>
      </c>
      <c r="G217" s="725">
        <v>553.04200000000003</v>
      </c>
      <c r="H217" s="733">
        <v>25.53</v>
      </c>
      <c r="I217" s="725">
        <v>650.49800000000005</v>
      </c>
      <c r="J217" s="733">
        <v>24.25</v>
      </c>
      <c r="K217" s="725">
        <v>748.13400000000001</v>
      </c>
      <c r="L217" s="733">
        <v>23.27</v>
      </c>
      <c r="M217" s="725">
        <v>843.86199999999997</v>
      </c>
      <c r="N217" s="733">
        <v>22.55</v>
      </c>
      <c r="O217" s="725">
        <v>934.55499999999995</v>
      </c>
      <c r="P217" s="733">
        <v>22.05</v>
      </c>
      <c r="Q217" s="725">
        <v>1020.386</v>
      </c>
      <c r="R217" s="733">
        <v>21.67</v>
      </c>
      <c r="S217" s="725">
        <v>1102.5319999999999</v>
      </c>
      <c r="T217" s="733">
        <v>21.39</v>
      </c>
      <c r="U217" s="725">
        <v>1179.3979999999999</v>
      </c>
      <c r="V217" s="733">
        <v>21.19</v>
      </c>
      <c r="W217" s="725">
        <v>1251.8530000000001</v>
      </c>
      <c r="X217" s="734">
        <v>21.02</v>
      </c>
    </row>
    <row r="218" spans="2:24" ht="13.5" thickBot="1" x14ac:dyDescent="0.25">
      <c r="B218" s="757" t="s">
        <v>104</v>
      </c>
      <c r="C218" s="727">
        <v>1893.3520000000001</v>
      </c>
      <c r="D218" s="735">
        <v>14.49</v>
      </c>
      <c r="E218" s="727">
        <v>2059.3319999999999</v>
      </c>
      <c r="F218" s="735">
        <v>13.56</v>
      </c>
      <c r="G218" s="727">
        <v>2293.922</v>
      </c>
      <c r="H218" s="735">
        <v>12.74</v>
      </c>
      <c r="I218" s="727">
        <v>2586.8110000000001</v>
      </c>
      <c r="J218" s="735">
        <v>11.89</v>
      </c>
      <c r="K218" s="727">
        <v>2863.3020000000001</v>
      </c>
      <c r="L218" s="735">
        <v>11.27</v>
      </c>
      <c r="M218" s="727">
        <v>3138.3519999999999</v>
      </c>
      <c r="N218" s="735">
        <v>10.74</v>
      </c>
      <c r="O218" s="727">
        <v>3384.9830000000002</v>
      </c>
      <c r="P218" s="735">
        <v>10.34</v>
      </c>
      <c r="Q218" s="727">
        <v>3558.5650000000001</v>
      </c>
      <c r="R218" s="735">
        <v>10.15</v>
      </c>
      <c r="S218" s="727">
        <v>3734.3049999999998</v>
      </c>
      <c r="T218" s="735">
        <v>9.9499999999999993</v>
      </c>
      <c r="U218" s="727">
        <v>3910.5590000000002</v>
      </c>
      <c r="V218" s="735">
        <v>9.7799999999999994</v>
      </c>
      <c r="W218" s="727">
        <v>4068.752</v>
      </c>
      <c r="X218" s="736">
        <v>9.6300000000000008</v>
      </c>
    </row>
    <row r="221" spans="2:24" x14ac:dyDescent="0.2">
      <c r="B221" s="784" t="s">
        <v>136</v>
      </c>
      <c r="C221" s="718" t="s">
        <v>331</v>
      </c>
      <c r="D221" s="718" t="s">
        <v>222</v>
      </c>
      <c r="E221" s="718" t="s">
        <v>225</v>
      </c>
      <c r="F221" s="718" t="s">
        <v>226</v>
      </c>
      <c r="G221" s="718" t="s">
        <v>227</v>
      </c>
      <c r="H221" s="718" t="s">
        <v>228</v>
      </c>
      <c r="I221" s="718" t="s">
        <v>332</v>
      </c>
      <c r="J221" s="718" t="s">
        <v>333</v>
      </c>
      <c r="K221" s="718" t="s">
        <v>231</v>
      </c>
      <c r="L221" s="718" t="s">
        <v>232</v>
      </c>
      <c r="M221" s="718" t="s">
        <v>233</v>
      </c>
      <c r="N221" s="737"/>
    </row>
    <row r="222" spans="2:24" x14ac:dyDescent="0.2">
      <c r="B222" s="785"/>
      <c r="C222" s="717" t="s">
        <v>308</v>
      </c>
      <c r="D222" s="717" t="s">
        <v>308</v>
      </c>
      <c r="E222" s="717" t="s">
        <v>308</v>
      </c>
      <c r="F222" s="717" t="s">
        <v>308</v>
      </c>
      <c r="G222" s="717" t="s">
        <v>308</v>
      </c>
      <c r="H222" s="717" t="s">
        <v>308</v>
      </c>
      <c r="I222" s="717" t="s">
        <v>308</v>
      </c>
      <c r="J222" s="717" t="s">
        <v>308</v>
      </c>
      <c r="K222" s="717" t="s">
        <v>308</v>
      </c>
      <c r="L222" s="717" t="s">
        <v>308</v>
      </c>
      <c r="M222" s="719" t="s">
        <v>308</v>
      </c>
      <c r="N222" s="738"/>
    </row>
    <row r="223" spans="2:24" ht="41.25" thickBot="1" x14ac:dyDescent="0.25">
      <c r="B223" s="786"/>
      <c r="C223" s="720" t="s">
        <v>325</v>
      </c>
      <c r="D223" s="720" t="s">
        <v>325</v>
      </c>
      <c r="E223" s="720" t="s">
        <v>325</v>
      </c>
      <c r="F223" s="720" t="s">
        <v>325</v>
      </c>
      <c r="G223" s="720" t="s">
        <v>325</v>
      </c>
      <c r="H223" s="720" t="s">
        <v>325</v>
      </c>
      <c r="I223" s="720" t="s">
        <v>325</v>
      </c>
      <c r="J223" s="720" t="s">
        <v>325</v>
      </c>
      <c r="K223" s="720" t="s">
        <v>325</v>
      </c>
      <c r="L223" s="720" t="s">
        <v>325</v>
      </c>
      <c r="M223" s="720" t="s">
        <v>325</v>
      </c>
      <c r="N223" s="739"/>
    </row>
    <row r="224" spans="2:24" ht="25.5" x14ac:dyDescent="0.2">
      <c r="B224" s="753" t="s">
        <v>105</v>
      </c>
      <c r="C224" s="754">
        <f t="shared" ref="C224:C232" si="82">C207</f>
        <v>16708.457999999999</v>
      </c>
      <c r="D224" s="754">
        <f t="shared" ref="D224:D232" si="83">E207</f>
        <v>17371.004000000001</v>
      </c>
      <c r="E224" s="754">
        <f t="shared" ref="E224:E232" si="84">G207</f>
        <v>18516.621999999999</v>
      </c>
      <c r="F224" s="754">
        <f t="shared" ref="F224:F232" si="85">I207</f>
        <v>19956.578000000001</v>
      </c>
      <c r="G224" s="754">
        <f t="shared" ref="G224:G232" si="86">K207</f>
        <v>21348.038</v>
      </c>
      <c r="H224" s="754">
        <f t="shared" ref="H224:H232" si="87">M207</f>
        <v>22871.025000000001</v>
      </c>
      <c r="I224" s="754">
        <f t="shared" ref="I224:I232" si="88">O207</f>
        <v>24143.491000000002</v>
      </c>
      <c r="J224" s="754">
        <f t="shared" ref="J224:J232" si="89">Q207</f>
        <v>25148.959999999999</v>
      </c>
      <c r="K224" s="754">
        <f t="shared" ref="K224:K232" si="90">S207</f>
        <v>26050.309000000001</v>
      </c>
      <c r="L224" s="754">
        <f t="shared" ref="L224:L232" si="91">U207</f>
        <v>26796.014999999999</v>
      </c>
      <c r="M224" s="755">
        <f t="shared" ref="M224:M232" si="92">W207</f>
        <v>27485.172999999999</v>
      </c>
      <c r="N224" s="722"/>
    </row>
    <row r="225" spans="2:14" x14ac:dyDescent="0.2">
      <c r="B225" s="743" t="s">
        <v>94</v>
      </c>
      <c r="C225" s="744">
        <f t="shared" si="82"/>
        <v>4030.1320000000001</v>
      </c>
      <c r="D225" s="744">
        <f t="shared" si="83"/>
        <v>4126.8320000000003</v>
      </c>
      <c r="E225" s="744">
        <f t="shared" si="84"/>
        <v>4224.1220000000003</v>
      </c>
      <c r="F225" s="744">
        <f t="shared" si="85"/>
        <v>4421.1099999999997</v>
      </c>
      <c r="G225" s="744">
        <f t="shared" si="86"/>
        <v>4584.5370000000003</v>
      </c>
      <c r="H225" s="744">
        <f t="shared" si="87"/>
        <v>4754.3860000000004</v>
      </c>
      <c r="I225" s="744">
        <f t="shared" si="88"/>
        <v>4931.0140000000001</v>
      </c>
      <c r="J225" s="744">
        <f t="shared" si="89"/>
        <v>4997.1019999999999</v>
      </c>
      <c r="K225" s="744">
        <f t="shared" si="90"/>
        <v>5077.8959999999997</v>
      </c>
      <c r="L225" s="744">
        <f t="shared" si="91"/>
        <v>5201.2290000000003</v>
      </c>
      <c r="M225" s="745">
        <f t="shared" si="92"/>
        <v>5370.558</v>
      </c>
      <c r="N225" s="725"/>
    </row>
    <row r="226" spans="2:14" x14ac:dyDescent="0.2">
      <c r="B226" s="743" t="s">
        <v>95</v>
      </c>
      <c r="C226" s="744">
        <f t="shared" si="82"/>
        <v>3924.9110000000001</v>
      </c>
      <c r="D226" s="744">
        <f t="shared" si="83"/>
        <v>3918.2449999999999</v>
      </c>
      <c r="E226" s="744">
        <f t="shared" si="84"/>
        <v>4036.7559999999999</v>
      </c>
      <c r="F226" s="744">
        <f t="shared" si="85"/>
        <v>4051.0540000000001</v>
      </c>
      <c r="G226" s="744">
        <f t="shared" si="86"/>
        <v>4086.098</v>
      </c>
      <c r="H226" s="744">
        <f t="shared" si="87"/>
        <v>4281.4080000000004</v>
      </c>
      <c r="I226" s="744">
        <f t="shared" si="88"/>
        <v>4391.68</v>
      </c>
      <c r="J226" s="744">
        <f t="shared" si="89"/>
        <v>4490.915</v>
      </c>
      <c r="K226" s="744">
        <f t="shared" si="90"/>
        <v>4571.1009999999997</v>
      </c>
      <c r="L226" s="744">
        <f t="shared" si="91"/>
        <v>4660.4120000000003</v>
      </c>
      <c r="M226" s="745">
        <f t="shared" si="92"/>
        <v>4734.0829999999996</v>
      </c>
      <c r="N226" s="725"/>
    </row>
    <row r="227" spans="2:14" x14ac:dyDescent="0.2">
      <c r="B227" s="743" t="s">
        <v>96</v>
      </c>
      <c r="C227" s="744">
        <f t="shared" si="82"/>
        <v>711.327</v>
      </c>
      <c r="D227" s="744">
        <f t="shared" si="83"/>
        <v>707.60400000000004</v>
      </c>
      <c r="E227" s="744">
        <f t="shared" si="84"/>
        <v>740.84699999999998</v>
      </c>
      <c r="F227" s="744">
        <f t="shared" si="85"/>
        <v>821.74</v>
      </c>
      <c r="G227" s="744">
        <f t="shared" si="86"/>
        <v>897.96400000000006</v>
      </c>
      <c r="H227" s="744">
        <f t="shared" si="87"/>
        <v>964.93399999999997</v>
      </c>
      <c r="I227" s="744">
        <f t="shared" si="88"/>
        <v>1021.652</v>
      </c>
      <c r="J227" s="744">
        <f t="shared" si="89"/>
        <v>1070.0239999999999</v>
      </c>
      <c r="K227" s="744">
        <f t="shared" si="90"/>
        <v>1108.1469999999999</v>
      </c>
      <c r="L227" s="744">
        <f t="shared" si="91"/>
        <v>1125.4480000000001</v>
      </c>
      <c r="M227" s="745">
        <f t="shared" si="92"/>
        <v>1135.6610000000001</v>
      </c>
      <c r="N227" s="725"/>
    </row>
    <row r="228" spans="2:14" x14ac:dyDescent="0.2">
      <c r="B228" s="743" t="s">
        <v>97</v>
      </c>
      <c r="C228" s="744">
        <f t="shared" si="82"/>
        <v>2756.4479999999999</v>
      </c>
      <c r="D228" s="744">
        <f t="shared" si="83"/>
        <v>2713.8339999999998</v>
      </c>
      <c r="E228" s="744">
        <f t="shared" si="84"/>
        <v>2818.83</v>
      </c>
      <c r="F228" s="744">
        <f t="shared" si="85"/>
        <v>3095.6419999999998</v>
      </c>
      <c r="G228" s="744">
        <f t="shared" si="86"/>
        <v>3387.018</v>
      </c>
      <c r="H228" s="744">
        <f t="shared" si="87"/>
        <v>3663.0610000000001</v>
      </c>
      <c r="I228" s="744">
        <f t="shared" si="88"/>
        <v>3903.723</v>
      </c>
      <c r="J228" s="744">
        <f t="shared" si="89"/>
        <v>4117.808</v>
      </c>
      <c r="K228" s="744">
        <f t="shared" si="90"/>
        <v>4263.3040000000001</v>
      </c>
      <c r="L228" s="744">
        <f t="shared" si="91"/>
        <v>4249.4080000000004</v>
      </c>
      <c r="M228" s="745">
        <f t="shared" si="92"/>
        <v>4211.2049999999999</v>
      </c>
      <c r="N228" s="725"/>
    </row>
    <row r="229" spans="2:14" x14ac:dyDescent="0.2">
      <c r="B229" s="743" t="s">
        <v>98</v>
      </c>
      <c r="C229" s="744">
        <f t="shared" si="82"/>
        <v>1190.998</v>
      </c>
      <c r="D229" s="744">
        <f t="shared" si="83"/>
        <v>1346.788</v>
      </c>
      <c r="E229" s="744">
        <f t="shared" si="84"/>
        <v>1529.596</v>
      </c>
      <c r="F229" s="744">
        <f t="shared" si="85"/>
        <v>1724.0129999999999</v>
      </c>
      <c r="G229" s="744">
        <f t="shared" si="86"/>
        <v>1912.126</v>
      </c>
      <c r="H229" s="744">
        <f t="shared" si="87"/>
        <v>2085.3760000000002</v>
      </c>
      <c r="I229" s="744">
        <f t="shared" si="88"/>
        <v>2231.9459999999999</v>
      </c>
      <c r="J229" s="744">
        <f t="shared" si="89"/>
        <v>2353.058</v>
      </c>
      <c r="K229" s="744">
        <f t="shared" si="90"/>
        <v>2455.2350000000001</v>
      </c>
      <c r="L229" s="744">
        <f t="shared" si="91"/>
        <v>2549.0990000000002</v>
      </c>
      <c r="M229" s="745">
        <f t="shared" si="92"/>
        <v>2621.4789999999998</v>
      </c>
      <c r="N229" s="725"/>
    </row>
    <row r="230" spans="2:14" x14ac:dyDescent="0.2">
      <c r="B230" s="743" t="s">
        <v>99</v>
      </c>
      <c r="C230" s="744">
        <f t="shared" si="82"/>
        <v>517.93299999999999</v>
      </c>
      <c r="D230" s="744">
        <f t="shared" si="83"/>
        <v>564.62699999999995</v>
      </c>
      <c r="E230" s="744">
        <f t="shared" si="84"/>
        <v>615.73400000000004</v>
      </c>
      <c r="F230" s="744">
        <f t="shared" si="85"/>
        <v>662.04300000000001</v>
      </c>
      <c r="G230" s="744">
        <f t="shared" si="86"/>
        <v>689.00599999999997</v>
      </c>
      <c r="H230" s="744">
        <f t="shared" si="87"/>
        <v>738.596</v>
      </c>
      <c r="I230" s="744">
        <f t="shared" si="88"/>
        <v>761.26900000000001</v>
      </c>
      <c r="J230" s="744">
        <f t="shared" si="89"/>
        <v>781.928</v>
      </c>
      <c r="K230" s="744">
        <f t="shared" si="90"/>
        <v>823.67</v>
      </c>
      <c r="L230" s="744">
        <f t="shared" si="91"/>
        <v>869.077</v>
      </c>
      <c r="M230" s="745">
        <f t="shared" si="92"/>
        <v>904.8</v>
      </c>
      <c r="N230" s="725"/>
    </row>
    <row r="231" spans="2:14" x14ac:dyDescent="0.2">
      <c r="B231" s="743" t="s">
        <v>100</v>
      </c>
      <c r="C231" s="744">
        <f t="shared" si="82"/>
        <v>452.64800000000002</v>
      </c>
      <c r="D231" s="744">
        <f t="shared" si="83"/>
        <v>520.98299999999995</v>
      </c>
      <c r="E231" s="744">
        <f t="shared" si="84"/>
        <v>596.37400000000002</v>
      </c>
      <c r="F231" s="744">
        <f t="shared" si="85"/>
        <v>675.39</v>
      </c>
      <c r="G231" s="744">
        <f t="shared" si="86"/>
        <v>750.577</v>
      </c>
      <c r="H231" s="744">
        <f t="shared" si="87"/>
        <v>811.86699999999996</v>
      </c>
      <c r="I231" s="744">
        <f t="shared" si="88"/>
        <v>864.73099999999999</v>
      </c>
      <c r="J231" s="744">
        <f t="shared" si="89"/>
        <v>905.42899999999997</v>
      </c>
      <c r="K231" s="744">
        <f t="shared" si="90"/>
        <v>935.39700000000005</v>
      </c>
      <c r="L231" s="744">
        <f t="shared" si="91"/>
        <v>961.12400000000002</v>
      </c>
      <c r="M231" s="745">
        <f t="shared" si="92"/>
        <v>992.16300000000001</v>
      </c>
      <c r="N231" s="725"/>
    </row>
    <row r="232" spans="2:14" x14ac:dyDescent="0.2">
      <c r="B232" s="743" t="s">
        <v>101</v>
      </c>
      <c r="C232" s="744">
        <f t="shared" si="82"/>
        <v>295.39800000000002</v>
      </c>
      <c r="D232" s="744">
        <f t="shared" si="83"/>
        <v>370.36399999999998</v>
      </c>
      <c r="E232" s="744">
        <f t="shared" si="84"/>
        <v>471.38299999999998</v>
      </c>
      <c r="F232" s="744">
        <f t="shared" si="85"/>
        <v>587.09699999999998</v>
      </c>
      <c r="G232" s="744">
        <f t="shared" si="86"/>
        <v>705.78300000000002</v>
      </c>
      <c r="H232" s="744">
        <f t="shared" si="87"/>
        <v>824.19100000000003</v>
      </c>
      <c r="I232" s="744">
        <f t="shared" si="88"/>
        <v>939.15499999999997</v>
      </c>
      <c r="J232" s="744">
        <f t="shared" si="89"/>
        <v>1048.4659999999999</v>
      </c>
      <c r="K232" s="744">
        <f t="shared" si="90"/>
        <v>1151.6880000000001</v>
      </c>
      <c r="L232" s="744">
        <f t="shared" si="91"/>
        <v>1249.3389999999999</v>
      </c>
      <c r="M232" s="745">
        <f t="shared" si="92"/>
        <v>1340.4649999999999</v>
      </c>
      <c r="N232" s="725"/>
    </row>
    <row r="233" spans="2:14" x14ac:dyDescent="0.2">
      <c r="B233" s="743" t="s">
        <v>102</v>
      </c>
      <c r="C233" s="744">
        <f t="shared" ref="C233:C235" si="93">C216</f>
        <v>463.63200000000001</v>
      </c>
      <c r="D233" s="744">
        <f t="shared" ref="D233:D235" si="94">E216</f>
        <v>497.87900000000002</v>
      </c>
      <c r="E233" s="744">
        <f t="shared" ref="E233:E235" si="95">G216</f>
        <v>538.34199999999998</v>
      </c>
      <c r="F233" s="744">
        <f t="shared" ref="F233:F235" si="96">I216</f>
        <v>579.02200000000005</v>
      </c>
      <c r="G233" s="744">
        <f t="shared" ref="G233:G235" si="97">K216</f>
        <v>616.28099999999995</v>
      </c>
      <c r="H233" s="744">
        <f t="shared" ref="H233:H235" si="98">M216</f>
        <v>650.68399999999997</v>
      </c>
      <c r="I233" s="744">
        <f t="shared" ref="I233:I235" si="99">O216</f>
        <v>678.03800000000001</v>
      </c>
      <c r="J233" s="744">
        <f t="shared" ref="J233:J235" si="100">Q216</f>
        <v>702.851</v>
      </c>
      <c r="K233" s="744">
        <f t="shared" ref="K233:K235" si="101">S216</f>
        <v>724.29600000000005</v>
      </c>
      <c r="L233" s="744">
        <f t="shared" ref="L233:L235" si="102">U216</f>
        <v>737.654</v>
      </c>
      <c r="M233" s="745">
        <f t="shared" ref="M233:M235" si="103">W216</f>
        <v>750.34799999999996</v>
      </c>
      <c r="N233" s="725"/>
    </row>
    <row r="234" spans="2:14" x14ac:dyDescent="0.2">
      <c r="B234" s="743" t="s">
        <v>103</v>
      </c>
      <c r="C234" s="744">
        <f t="shared" si="93"/>
        <v>389.18700000000001</v>
      </c>
      <c r="D234" s="744">
        <f t="shared" si="94"/>
        <v>460.42099999999999</v>
      </c>
      <c r="E234" s="744">
        <f t="shared" si="95"/>
        <v>553.04200000000003</v>
      </c>
      <c r="F234" s="744">
        <f t="shared" si="96"/>
        <v>650.49800000000005</v>
      </c>
      <c r="G234" s="744">
        <f t="shared" si="97"/>
        <v>748.13400000000001</v>
      </c>
      <c r="H234" s="744">
        <f t="shared" si="98"/>
        <v>843.86199999999997</v>
      </c>
      <c r="I234" s="744">
        <f t="shared" si="99"/>
        <v>934.55499999999995</v>
      </c>
      <c r="J234" s="744">
        <f t="shared" si="100"/>
        <v>1020.386</v>
      </c>
      <c r="K234" s="744">
        <f t="shared" si="101"/>
        <v>1102.5319999999999</v>
      </c>
      <c r="L234" s="744">
        <f t="shared" si="102"/>
        <v>1179.3979999999999</v>
      </c>
      <c r="M234" s="745">
        <f t="shared" si="103"/>
        <v>1251.8530000000001</v>
      </c>
      <c r="N234" s="725"/>
    </row>
    <row r="235" spans="2:14" ht="13.5" thickBot="1" x14ac:dyDescent="0.25">
      <c r="B235" s="746" t="s">
        <v>104</v>
      </c>
      <c r="C235" s="747">
        <f t="shared" si="93"/>
        <v>1893.3520000000001</v>
      </c>
      <c r="D235" s="747">
        <f t="shared" si="94"/>
        <v>2059.3319999999999</v>
      </c>
      <c r="E235" s="747">
        <f t="shared" si="95"/>
        <v>2293.922</v>
      </c>
      <c r="F235" s="747">
        <f t="shared" si="96"/>
        <v>2586.8110000000001</v>
      </c>
      <c r="G235" s="747">
        <f t="shared" si="97"/>
        <v>2863.3020000000001</v>
      </c>
      <c r="H235" s="747">
        <f t="shared" si="98"/>
        <v>3138.3519999999999</v>
      </c>
      <c r="I235" s="747">
        <f t="shared" si="99"/>
        <v>3384.9830000000002</v>
      </c>
      <c r="J235" s="747">
        <f t="shared" si="100"/>
        <v>3558.5650000000001</v>
      </c>
      <c r="K235" s="747">
        <f t="shared" si="101"/>
        <v>3734.3049999999998</v>
      </c>
      <c r="L235" s="747">
        <f t="shared" si="102"/>
        <v>3910.5590000000002</v>
      </c>
      <c r="M235" s="748">
        <f t="shared" si="103"/>
        <v>4068.752</v>
      </c>
      <c r="N235" s="725"/>
    </row>
    <row r="238" spans="2:14" x14ac:dyDescent="0.2">
      <c r="B238" s="784" t="s">
        <v>136</v>
      </c>
      <c r="C238" s="718" t="s">
        <v>331</v>
      </c>
      <c r="D238" s="718" t="s">
        <v>222</v>
      </c>
      <c r="E238" s="718" t="s">
        <v>225</v>
      </c>
      <c r="F238" s="718" t="s">
        <v>226</v>
      </c>
      <c r="G238" s="718" t="s">
        <v>227</v>
      </c>
      <c r="H238" s="718" t="s">
        <v>228</v>
      </c>
      <c r="I238" s="718" t="s">
        <v>332</v>
      </c>
      <c r="J238" s="718" t="s">
        <v>333</v>
      </c>
      <c r="K238" s="718" t="s">
        <v>231</v>
      </c>
      <c r="L238" s="718" t="s">
        <v>232</v>
      </c>
      <c r="M238" s="718" t="s">
        <v>233</v>
      </c>
      <c r="N238" s="737"/>
    </row>
    <row r="239" spans="2:14" x14ac:dyDescent="0.2">
      <c r="B239" s="785"/>
      <c r="C239" s="717" t="s">
        <v>487</v>
      </c>
      <c r="D239" s="717" t="s">
        <v>487</v>
      </c>
      <c r="E239" s="717" t="s">
        <v>487</v>
      </c>
      <c r="F239" s="717" t="s">
        <v>487</v>
      </c>
      <c r="G239" s="717" t="s">
        <v>487</v>
      </c>
      <c r="H239" s="717" t="s">
        <v>487</v>
      </c>
      <c r="I239" s="717" t="s">
        <v>487</v>
      </c>
      <c r="J239" s="717" t="s">
        <v>487</v>
      </c>
      <c r="K239" s="717" t="s">
        <v>487</v>
      </c>
      <c r="L239" s="717" t="s">
        <v>487</v>
      </c>
      <c r="M239" s="719" t="s">
        <v>487</v>
      </c>
      <c r="N239" s="738"/>
    </row>
    <row r="240" spans="2:14" ht="41.25" thickBot="1" x14ac:dyDescent="0.25">
      <c r="B240" s="786"/>
      <c r="C240" s="720" t="s">
        <v>325</v>
      </c>
      <c r="D240" s="720" t="s">
        <v>325</v>
      </c>
      <c r="E240" s="720" t="s">
        <v>325</v>
      </c>
      <c r="F240" s="720" t="s">
        <v>325</v>
      </c>
      <c r="G240" s="720" t="s">
        <v>325</v>
      </c>
      <c r="H240" s="720" t="s">
        <v>325</v>
      </c>
      <c r="I240" s="720" t="s">
        <v>325</v>
      </c>
      <c r="J240" s="720" t="s">
        <v>325</v>
      </c>
      <c r="K240" s="720" t="s">
        <v>325</v>
      </c>
      <c r="L240" s="720" t="s">
        <v>325</v>
      </c>
      <c r="M240" s="720" t="s">
        <v>325</v>
      </c>
      <c r="N240" s="739"/>
    </row>
    <row r="241" spans="1:14" ht="25.5" x14ac:dyDescent="0.2">
      <c r="B241" s="753" t="s">
        <v>105</v>
      </c>
      <c r="C241" s="754">
        <f t="shared" ref="C241:C252" si="104">SUM(C190,C207)</f>
        <v>16939.063999999998</v>
      </c>
      <c r="D241" s="754">
        <f t="shared" ref="D241:D252" si="105">SUM(D190,E207)</f>
        <v>17622.300999999999</v>
      </c>
      <c r="E241" s="754">
        <f t="shared" ref="E241:E252" si="106">SUM(E190,G207)</f>
        <v>18789.749</v>
      </c>
      <c r="F241" s="754">
        <f t="shared" ref="F241:F252" si="107">SUM(F190,I207)</f>
        <v>20251.092000000001</v>
      </c>
      <c r="G241" s="754">
        <f t="shared" ref="G241:G252" si="108">SUM(G190,K207)</f>
        <v>21660.345000000001</v>
      </c>
      <c r="H241" s="754">
        <f t="shared" ref="H241:H252" si="109">SUM(H190,M207)</f>
        <v>23186.135000000002</v>
      </c>
      <c r="I241" s="754">
        <f t="shared" ref="I241:I252" si="110">SUM(I190,O207)</f>
        <v>24404.59</v>
      </c>
      <c r="J241" s="754">
        <f t="shared" ref="J241:J252" si="111">SUM(J190,Q207)</f>
        <v>25411.088</v>
      </c>
      <c r="K241" s="754">
        <f t="shared" ref="K241:K252" si="112">SUM(K190,S207)</f>
        <v>26318.822</v>
      </c>
      <c r="L241" s="754">
        <f t="shared" ref="L241:L252" si="113">SUM(L190,U207)</f>
        <v>27070.793999999998</v>
      </c>
      <c r="M241" s="755">
        <f t="shared" ref="M241:M252" si="114">SUM(M190,W207)</f>
        <v>27761.434999999998</v>
      </c>
      <c r="N241" s="722"/>
    </row>
    <row r="242" spans="1:14" x14ac:dyDescent="0.2">
      <c r="B242" s="743" t="s">
        <v>94</v>
      </c>
      <c r="C242" s="744">
        <f t="shared" si="104"/>
        <v>4117.3329999999996</v>
      </c>
      <c r="D242" s="744">
        <f t="shared" si="105"/>
        <v>4220.518</v>
      </c>
      <c r="E242" s="744">
        <f t="shared" si="106"/>
        <v>4324.4740000000002</v>
      </c>
      <c r="F242" s="744">
        <f t="shared" si="107"/>
        <v>4528.0969999999998</v>
      </c>
      <c r="G242" s="744">
        <f t="shared" si="108"/>
        <v>4694.9750000000004</v>
      </c>
      <c r="H242" s="744">
        <f t="shared" si="109"/>
        <v>4868.1510000000007</v>
      </c>
      <c r="I242" s="744">
        <f t="shared" si="110"/>
        <v>5034.6360000000004</v>
      </c>
      <c r="J242" s="744">
        <f t="shared" si="111"/>
        <v>5095.18</v>
      </c>
      <c r="K242" s="744">
        <f t="shared" si="112"/>
        <v>5174.335</v>
      </c>
      <c r="L242" s="744">
        <f t="shared" si="113"/>
        <v>5296.1100000000006</v>
      </c>
      <c r="M242" s="745">
        <f t="shared" si="114"/>
        <v>5459.9049999999997</v>
      </c>
      <c r="N242" s="725"/>
    </row>
    <row r="243" spans="1:14" x14ac:dyDescent="0.2">
      <c r="B243" s="743" t="s">
        <v>95</v>
      </c>
      <c r="C243" s="744">
        <f t="shared" si="104"/>
        <v>3985.375</v>
      </c>
      <c r="D243" s="744">
        <f t="shared" si="105"/>
        <v>3986.7809999999999</v>
      </c>
      <c r="E243" s="744">
        <f t="shared" si="106"/>
        <v>4113.76</v>
      </c>
      <c r="F243" s="744">
        <f t="shared" si="107"/>
        <v>4136.3440000000001</v>
      </c>
      <c r="G243" s="744">
        <f t="shared" si="108"/>
        <v>4178.723</v>
      </c>
      <c r="H243" s="744">
        <f t="shared" si="109"/>
        <v>4370.5309999999999</v>
      </c>
      <c r="I243" s="744">
        <f t="shared" si="110"/>
        <v>4441.5200000000004</v>
      </c>
      <c r="J243" s="744">
        <f t="shared" si="111"/>
        <v>4545.0039999999999</v>
      </c>
      <c r="K243" s="744">
        <f t="shared" si="112"/>
        <v>4629.5949999999993</v>
      </c>
      <c r="L243" s="744">
        <f t="shared" si="113"/>
        <v>4724.3580000000002</v>
      </c>
      <c r="M243" s="745">
        <f t="shared" si="114"/>
        <v>4801.9439999999995</v>
      </c>
      <c r="N243" s="725"/>
    </row>
    <row r="244" spans="1:14" x14ac:dyDescent="0.2">
      <c r="B244" s="743" t="s">
        <v>96</v>
      </c>
      <c r="C244" s="744">
        <f t="shared" si="104"/>
        <v>712.69799999999998</v>
      </c>
      <c r="D244" s="744">
        <f t="shared" si="105"/>
        <v>709.05000000000007</v>
      </c>
      <c r="E244" s="744">
        <f t="shared" si="106"/>
        <v>742.36</v>
      </c>
      <c r="F244" s="744">
        <f t="shared" si="107"/>
        <v>823.31899999999996</v>
      </c>
      <c r="G244" s="744">
        <f t="shared" si="108"/>
        <v>899.60700000000008</v>
      </c>
      <c r="H244" s="744">
        <f t="shared" si="109"/>
        <v>966.59199999999998</v>
      </c>
      <c r="I244" s="744">
        <f t="shared" si="110"/>
        <v>1023.1610000000001</v>
      </c>
      <c r="J244" s="744">
        <f t="shared" si="111"/>
        <v>1071.2559999999999</v>
      </c>
      <c r="K244" s="744">
        <f t="shared" si="112"/>
        <v>1109.396</v>
      </c>
      <c r="L244" s="744">
        <f t="shared" si="113"/>
        <v>1126.7910000000002</v>
      </c>
      <c r="M244" s="745">
        <f t="shared" si="114"/>
        <v>1137.0620000000001</v>
      </c>
      <c r="N244" s="725"/>
    </row>
    <row r="245" spans="1:14" x14ac:dyDescent="0.2">
      <c r="B245" s="743" t="s">
        <v>97</v>
      </c>
      <c r="C245" s="744">
        <f t="shared" si="104"/>
        <v>2772.7979999999998</v>
      </c>
      <c r="D245" s="744">
        <f t="shared" si="105"/>
        <v>2731.2379999999998</v>
      </c>
      <c r="E245" s="744">
        <f t="shared" si="106"/>
        <v>2837.252</v>
      </c>
      <c r="F245" s="744">
        <f t="shared" si="107"/>
        <v>3114.951</v>
      </c>
      <c r="G245" s="744">
        <f t="shared" si="108"/>
        <v>3407.14</v>
      </c>
      <c r="H245" s="744">
        <f t="shared" si="109"/>
        <v>3683.4300000000003</v>
      </c>
      <c r="I245" s="744">
        <f t="shared" si="110"/>
        <v>3922.6089999999999</v>
      </c>
      <c r="J245" s="744">
        <f t="shared" si="111"/>
        <v>4136.9409999999998</v>
      </c>
      <c r="K245" s="744">
        <f t="shared" si="112"/>
        <v>4282.9790000000003</v>
      </c>
      <c r="L245" s="744">
        <f t="shared" si="113"/>
        <v>4269.4410000000007</v>
      </c>
      <c r="M245" s="745">
        <f t="shared" si="114"/>
        <v>4231.835</v>
      </c>
      <c r="N245" s="725"/>
    </row>
    <row r="246" spans="1:14" x14ac:dyDescent="0.2">
      <c r="B246" s="743" t="s">
        <v>98</v>
      </c>
      <c r="C246" s="744">
        <f t="shared" si="104"/>
        <v>1204.0409999999999</v>
      </c>
      <c r="D246" s="744">
        <f t="shared" si="105"/>
        <v>1361.519</v>
      </c>
      <c r="E246" s="744">
        <f t="shared" si="106"/>
        <v>1546.4349999999999</v>
      </c>
      <c r="F246" s="744">
        <f t="shared" si="107"/>
        <v>1742.8869999999999</v>
      </c>
      <c r="G246" s="744">
        <f t="shared" si="108"/>
        <v>1933.357</v>
      </c>
      <c r="H246" s="744">
        <f t="shared" si="109"/>
        <v>2107.8900000000003</v>
      </c>
      <c r="I246" s="744">
        <f t="shared" si="110"/>
        <v>2255.8269999999998</v>
      </c>
      <c r="J246" s="744">
        <f t="shared" si="111"/>
        <v>2377.9180000000001</v>
      </c>
      <c r="K246" s="744">
        <f t="shared" si="112"/>
        <v>2481.0260000000003</v>
      </c>
      <c r="L246" s="744">
        <f t="shared" si="113"/>
        <v>2574.8530000000001</v>
      </c>
      <c r="M246" s="745">
        <f t="shared" si="114"/>
        <v>2647.7379999999998</v>
      </c>
      <c r="N246" s="725"/>
    </row>
    <row r="247" spans="1:14" x14ac:dyDescent="0.2">
      <c r="B247" s="743" t="s">
        <v>99</v>
      </c>
      <c r="C247" s="744">
        <f t="shared" si="104"/>
        <v>519.89199999999994</v>
      </c>
      <c r="D247" s="744">
        <f t="shared" si="105"/>
        <v>566.59699999999998</v>
      </c>
      <c r="E247" s="744">
        <f t="shared" si="106"/>
        <v>617.78399999999999</v>
      </c>
      <c r="F247" s="744">
        <f t="shared" si="107"/>
        <v>664.18799999999999</v>
      </c>
      <c r="G247" s="744">
        <f t="shared" si="108"/>
        <v>691.25099999999998</v>
      </c>
      <c r="H247" s="744">
        <f t="shared" si="109"/>
        <v>741.03499999999997</v>
      </c>
      <c r="I247" s="744">
        <f t="shared" si="110"/>
        <v>763.90700000000004</v>
      </c>
      <c r="J247" s="744">
        <f t="shared" si="111"/>
        <v>784.827</v>
      </c>
      <c r="K247" s="744">
        <f t="shared" si="112"/>
        <v>826.80199999999991</v>
      </c>
      <c r="L247" s="744">
        <f t="shared" si="113"/>
        <v>872.41899999999998</v>
      </c>
      <c r="M247" s="745">
        <f t="shared" si="114"/>
        <v>908.27799999999991</v>
      </c>
      <c r="N247" s="725"/>
    </row>
    <row r="248" spans="1:14" x14ac:dyDescent="0.2">
      <c r="B248" s="743" t="s">
        <v>100</v>
      </c>
      <c r="C248" s="744">
        <f t="shared" si="104"/>
        <v>453.73700000000002</v>
      </c>
      <c r="D248" s="744">
        <f t="shared" si="105"/>
        <v>522.36899999999991</v>
      </c>
      <c r="E248" s="744">
        <f t="shared" si="106"/>
        <v>598.16</v>
      </c>
      <c r="F248" s="744">
        <f t="shared" si="107"/>
        <v>677.66</v>
      </c>
      <c r="G248" s="744">
        <f t="shared" si="108"/>
        <v>753.40700000000004</v>
      </c>
      <c r="H248" s="744">
        <f t="shared" si="109"/>
        <v>815.19799999999998</v>
      </c>
      <c r="I248" s="744">
        <f t="shared" si="110"/>
        <v>868.48299999999995</v>
      </c>
      <c r="J248" s="744">
        <f t="shared" si="111"/>
        <v>909.53599999999994</v>
      </c>
      <c r="K248" s="744">
        <f t="shared" si="112"/>
        <v>939.7890000000001</v>
      </c>
      <c r="L248" s="744">
        <f t="shared" si="113"/>
        <v>965.74400000000003</v>
      </c>
      <c r="M248" s="745">
        <f t="shared" si="114"/>
        <v>996.97299999999996</v>
      </c>
      <c r="N248" s="725"/>
    </row>
    <row r="249" spans="1:14" x14ac:dyDescent="0.2">
      <c r="B249" s="743" t="s">
        <v>101</v>
      </c>
      <c r="C249" s="744">
        <f t="shared" si="104"/>
        <v>295.39800000000002</v>
      </c>
      <c r="D249" s="744">
        <f t="shared" si="105"/>
        <v>370.36399999999998</v>
      </c>
      <c r="E249" s="744">
        <f t="shared" si="106"/>
        <v>471.38299999999998</v>
      </c>
      <c r="F249" s="744">
        <f t="shared" si="107"/>
        <v>587.09699999999998</v>
      </c>
      <c r="G249" s="744">
        <f t="shared" si="108"/>
        <v>705.78300000000002</v>
      </c>
      <c r="H249" s="744">
        <f t="shared" si="109"/>
        <v>824.19100000000003</v>
      </c>
      <c r="I249" s="744">
        <f t="shared" si="110"/>
        <v>939.15499999999997</v>
      </c>
      <c r="J249" s="744">
        <f t="shared" si="111"/>
        <v>1048.4659999999999</v>
      </c>
      <c r="K249" s="744">
        <f t="shared" si="112"/>
        <v>1151.6880000000001</v>
      </c>
      <c r="L249" s="744">
        <f t="shared" si="113"/>
        <v>1249.3389999999999</v>
      </c>
      <c r="M249" s="745">
        <f t="shared" si="114"/>
        <v>1340.4649999999999</v>
      </c>
      <c r="N249" s="725"/>
    </row>
    <row r="250" spans="1:14" x14ac:dyDescent="0.2">
      <c r="B250" s="743" t="s">
        <v>102</v>
      </c>
      <c r="C250" s="744">
        <f t="shared" si="104"/>
        <v>464.81099999999998</v>
      </c>
      <c r="D250" s="744">
        <f t="shared" si="105"/>
        <v>499.185</v>
      </c>
      <c r="E250" s="744">
        <f t="shared" si="106"/>
        <v>539.76099999999997</v>
      </c>
      <c r="F250" s="744">
        <f t="shared" si="107"/>
        <v>580.55200000000002</v>
      </c>
      <c r="G250" s="744">
        <f t="shared" si="108"/>
        <v>617.92399999999998</v>
      </c>
      <c r="H250" s="744">
        <f t="shared" si="109"/>
        <v>652.37199999999996</v>
      </c>
      <c r="I250" s="744">
        <f t="shared" si="110"/>
        <v>679.64099999999996</v>
      </c>
      <c r="J250" s="744">
        <f t="shared" si="111"/>
        <v>704.50699999999995</v>
      </c>
      <c r="K250" s="744">
        <f t="shared" si="112"/>
        <v>725.99400000000003</v>
      </c>
      <c r="L250" s="744">
        <f t="shared" si="113"/>
        <v>739.38099999999997</v>
      </c>
      <c r="M250" s="745">
        <f t="shared" si="114"/>
        <v>752.08499999999992</v>
      </c>
      <c r="N250" s="725"/>
    </row>
    <row r="251" spans="1:14" x14ac:dyDescent="0.2">
      <c r="B251" s="743" t="s">
        <v>103</v>
      </c>
      <c r="C251" s="744">
        <f t="shared" si="104"/>
        <v>389.18700000000001</v>
      </c>
      <c r="D251" s="744">
        <f t="shared" si="105"/>
        <v>460.42099999999999</v>
      </c>
      <c r="E251" s="744">
        <f t="shared" si="106"/>
        <v>553.04200000000003</v>
      </c>
      <c r="F251" s="744">
        <f t="shared" si="107"/>
        <v>650.49800000000005</v>
      </c>
      <c r="G251" s="744">
        <f t="shared" si="108"/>
        <v>748.13400000000001</v>
      </c>
      <c r="H251" s="744">
        <f t="shared" si="109"/>
        <v>843.86199999999997</v>
      </c>
      <c r="I251" s="744">
        <f t="shared" si="110"/>
        <v>934.55499999999995</v>
      </c>
      <c r="J251" s="744">
        <f t="shared" si="111"/>
        <v>1020.386</v>
      </c>
      <c r="K251" s="744">
        <f t="shared" si="112"/>
        <v>1102.5319999999999</v>
      </c>
      <c r="L251" s="744">
        <f t="shared" si="113"/>
        <v>1179.3979999999999</v>
      </c>
      <c r="M251" s="745">
        <f t="shared" si="114"/>
        <v>1251.8530000000001</v>
      </c>
      <c r="N251" s="725"/>
    </row>
    <row r="252" spans="1:14" ht="13.5" thickBot="1" x14ac:dyDescent="0.25">
      <c r="B252" s="746" t="s">
        <v>104</v>
      </c>
      <c r="C252" s="747">
        <f t="shared" si="104"/>
        <v>1941.3020000000001</v>
      </c>
      <c r="D252" s="747">
        <f t="shared" si="105"/>
        <v>2110.163</v>
      </c>
      <c r="E252" s="747">
        <f t="shared" si="106"/>
        <v>2347.6640000000002</v>
      </c>
      <c r="F252" s="747">
        <f t="shared" si="107"/>
        <v>2643.3420000000001</v>
      </c>
      <c r="G252" s="747">
        <f t="shared" si="108"/>
        <v>2922.8320000000003</v>
      </c>
      <c r="H252" s="747">
        <f t="shared" si="109"/>
        <v>3198.5729999999999</v>
      </c>
      <c r="I252" s="747">
        <f t="shared" si="110"/>
        <v>3440.3510000000001</v>
      </c>
      <c r="J252" s="747">
        <f t="shared" si="111"/>
        <v>3614.6390000000001</v>
      </c>
      <c r="K252" s="747">
        <f t="shared" si="112"/>
        <v>3791.9479999999999</v>
      </c>
      <c r="L252" s="747">
        <f t="shared" si="113"/>
        <v>3969.6910000000003</v>
      </c>
      <c r="M252" s="748">
        <f t="shared" si="114"/>
        <v>4129.491</v>
      </c>
      <c r="N252" s="725"/>
    </row>
    <row r="254" spans="1:14" x14ac:dyDescent="0.2">
      <c r="A254" s="271"/>
    </row>
    <row r="255" spans="1:14" x14ac:dyDescent="0.2">
      <c r="B255" s="784" t="s">
        <v>746</v>
      </c>
      <c r="C255" s="718" t="s">
        <v>331</v>
      </c>
      <c r="D255" s="718" t="s">
        <v>222</v>
      </c>
      <c r="E255" s="718" t="s">
        <v>225</v>
      </c>
      <c r="F255" s="718" t="s">
        <v>226</v>
      </c>
      <c r="G255" s="718" t="s">
        <v>227</v>
      </c>
      <c r="H255" s="718" t="s">
        <v>228</v>
      </c>
      <c r="I255" s="718" t="s">
        <v>332</v>
      </c>
      <c r="J255" s="718" t="s">
        <v>333</v>
      </c>
      <c r="K255" s="718" t="s">
        <v>231</v>
      </c>
      <c r="L255" s="718" t="s">
        <v>232</v>
      </c>
      <c r="M255" s="740" t="s">
        <v>233</v>
      </c>
    </row>
    <row r="256" spans="1:14" x14ac:dyDescent="0.2">
      <c r="B256" s="785"/>
      <c r="C256" s="717" t="s">
        <v>78</v>
      </c>
      <c r="D256" s="717" t="s">
        <v>78</v>
      </c>
      <c r="E256" s="717" t="s">
        <v>78</v>
      </c>
      <c r="F256" s="717" t="s">
        <v>78</v>
      </c>
      <c r="G256" s="717" t="s">
        <v>78</v>
      </c>
      <c r="H256" s="717" t="s">
        <v>78</v>
      </c>
      <c r="I256" s="717" t="s">
        <v>78</v>
      </c>
      <c r="J256" s="717" t="s">
        <v>78</v>
      </c>
      <c r="K256" s="717" t="s">
        <v>78</v>
      </c>
      <c r="L256" s="717" t="s">
        <v>78</v>
      </c>
      <c r="M256" s="741" t="s">
        <v>78</v>
      </c>
    </row>
    <row r="257" spans="2:24" ht="41.25" thickBot="1" x14ac:dyDescent="0.25">
      <c r="B257" s="786"/>
      <c r="C257" s="720" t="s">
        <v>325</v>
      </c>
      <c r="D257" s="720" t="s">
        <v>325</v>
      </c>
      <c r="E257" s="720" t="s">
        <v>325</v>
      </c>
      <c r="F257" s="720" t="s">
        <v>325</v>
      </c>
      <c r="G257" s="720" t="s">
        <v>325</v>
      </c>
      <c r="H257" s="720" t="s">
        <v>325</v>
      </c>
      <c r="I257" s="720" t="s">
        <v>325</v>
      </c>
      <c r="J257" s="720" t="s">
        <v>325</v>
      </c>
      <c r="K257" s="720" t="s">
        <v>325</v>
      </c>
      <c r="L257" s="720" t="s">
        <v>325</v>
      </c>
      <c r="M257" s="742" t="s">
        <v>325</v>
      </c>
    </row>
    <row r="258" spans="2:24" ht="25.5" x14ac:dyDescent="0.2">
      <c r="B258" s="721" t="s">
        <v>105</v>
      </c>
      <c r="C258" s="722">
        <v>4.9909999999999997</v>
      </c>
      <c r="D258" s="722">
        <v>4.8970000000000002</v>
      </c>
      <c r="E258" s="722">
        <v>4.7649999999999997</v>
      </c>
      <c r="F258" s="722">
        <v>4.88</v>
      </c>
      <c r="G258" s="722">
        <v>4.7859999999999996</v>
      </c>
      <c r="H258" s="722">
        <v>4.87</v>
      </c>
      <c r="I258" s="722">
        <v>4.234</v>
      </c>
      <c r="J258" s="722">
        <v>4.4779999999999998</v>
      </c>
      <c r="K258" s="722">
        <v>4.7590000000000003</v>
      </c>
      <c r="L258" s="722">
        <v>4.9039999999999999</v>
      </c>
      <c r="M258" s="723">
        <v>4.944</v>
      </c>
    </row>
    <row r="259" spans="2:24" x14ac:dyDescent="0.2">
      <c r="B259" s="724" t="s">
        <v>94</v>
      </c>
      <c r="C259" s="725">
        <v>1.573</v>
      </c>
      <c r="D259" s="725">
        <v>1.502</v>
      </c>
      <c r="E259" s="725">
        <v>1.444</v>
      </c>
      <c r="F259" s="725">
        <v>1.52</v>
      </c>
      <c r="G259" s="725">
        <v>1.508</v>
      </c>
      <c r="H259" s="725">
        <v>1.645</v>
      </c>
      <c r="I259" s="725">
        <v>1.663</v>
      </c>
      <c r="J259" s="725">
        <v>1.7030000000000001</v>
      </c>
      <c r="K259" s="725">
        <v>1.905</v>
      </c>
      <c r="L259" s="725">
        <v>1.921</v>
      </c>
      <c r="M259" s="726">
        <v>1.992</v>
      </c>
    </row>
    <row r="260" spans="2:24" x14ac:dyDescent="0.2">
      <c r="B260" s="724" t="s">
        <v>95</v>
      </c>
      <c r="C260" s="725">
        <v>1.8120000000000001</v>
      </c>
      <c r="D260" s="725">
        <v>1.7849999999999999</v>
      </c>
      <c r="E260" s="725">
        <v>1.742</v>
      </c>
      <c r="F260" s="725">
        <v>1.696</v>
      </c>
      <c r="G260" s="725">
        <v>1.653</v>
      </c>
      <c r="H260" s="725">
        <v>1.6910000000000001</v>
      </c>
      <c r="I260" s="725">
        <v>1.0640000000000001</v>
      </c>
      <c r="J260" s="725">
        <v>1.19</v>
      </c>
      <c r="K260" s="725">
        <v>1.39</v>
      </c>
      <c r="L260" s="725">
        <v>1.6519999999999999</v>
      </c>
      <c r="M260" s="726">
        <v>1.696</v>
      </c>
    </row>
    <row r="261" spans="2:24" x14ac:dyDescent="0.2">
      <c r="B261" s="724" t="s">
        <v>96</v>
      </c>
      <c r="C261" s="725">
        <v>1.7999999999999999E-2</v>
      </c>
      <c r="D261" s="725">
        <v>1.6E-2</v>
      </c>
      <c r="E261" s="725">
        <v>1.4E-2</v>
      </c>
      <c r="F261" s="725">
        <v>1.2999999999999999E-2</v>
      </c>
      <c r="G261" s="725">
        <v>1.2999999999999999E-2</v>
      </c>
      <c r="H261" s="725">
        <v>1.4E-2</v>
      </c>
      <c r="I261" s="725">
        <v>1.4E-2</v>
      </c>
      <c r="J261" s="725">
        <v>2.8000000000000001E-2</v>
      </c>
      <c r="K261" s="725">
        <v>3.1E-2</v>
      </c>
      <c r="L261" s="725">
        <v>0.03</v>
      </c>
      <c r="M261" s="726">
        <v>2.7E-2</v>
      </c>
    </row>
    <row r="262" spans="2:24" x14ac:dyDescent="0.2">
      <c r="B262" s="724" t="s">
        <v>97</v>
      </c>
      <c r="C262" s="725">
        <v>0.26800000000000002</v>
      </c>
      <c r="D262" s="725">
        <v>0.23799999999999999</v>
      </c>
      <c r="E262" s="725">
        <v>0.20899999999999999</v>
      </c>
      <c r="F262" s="725">
        <v>0.189</v>
      </c>
      <c r="G262" s="725">
        <v>0.17599999999999999</v>
      </c>
      <c r="H262" s="725">
        <v>0.17499999999999999</v>
      </c>
      <c r="I262" s="725">
        <v>0.214</v>
      </c>
      <c r="J262" s="725">
        <v>0.26200000000000001</v>
      </c>
      <c r="K262" s="725">
        <v>0.249</v>
      </c>
      <c r="L262" s="725">
        <v>0.23</v>
      </c>
      <c r="M262" s="726">
        <v>0.20399999999999999</v>
      </c>
    </row>
    <row r="263" spans="2:24" x14ac:dyDescent="0.2">
      <c r="B263" s="724" t="s">
        <v>98</v>
      </c>
      <c r="C263" s="725">
        <v>0.42</v>
      </c>
      <c r="D263" s="725">
        <v>0.47199999999999998</v>
      </c>
      <c r="E263" s="725">
        <v>0.49299999999999999</v>
      </c>
      <c r="F263" s="725">
        <v>0.56100000000000005</v>
      </c>
      <c r="G263" s="725">
        <v>0.54400000000000004</v>
      </c>
      <c r="H263" s="725">
        <v>0.47499999999999998</v>
      </c>
      <c r="I263" s="725">
        <v>0.43</v>
      </c>
      <c r="J263" s="725">
        <v>0.36899999999999999</v>
      </c>
      <c r="K263" s="725">
        <v>0.32200000000000001</v>
      </c>
      <c r="L263" s="725">
        <v>0.26200000000000001</v>
      </c>
      <c r="M263" s="726">
        <v>0.26800000000000002</v>
      </c>
    </row>
    <row r="264" spans="2:24" x14ac:dyDescent="0.2">
      <c r="B264" s="724" t="s">
        <v>99</v>
      </c>
      <c r="C264" s="725">
        <v>4.2999999999999997E-2</v>
      </c>
      <c r="D264" s="725">
        <v>3.9E-2</v>
      </c>
      <c r="E264" s="725">
        <v>3.9E-2</v>
      </c>
      <c r="F264" s="725">
        <v>0.04</v>
      </c>
      <c r="G264" s="725">
        <v>5.0999999999999997E-2</v>
      </c>
      <c r="H264" s="725">
        <v>5.8000000000000003E-2</v>
      </c>
      <c r="I264" s="725">
        <v>0.06</v>
      </c>
      <c r="J264" s="725">
        <v>8.1000000000000003E-2</v>
      </c>
      <c r="K264" s="725">
        <v>8.5000000000000006E-2</v>
      </c>
      <c r="L264" s="725">
        <v>8.6999999999999994E-2</v>
      </c>
      <c r="M264" s="726">
        <v>9.1999999999999998E-2</v>
      </c>
    </row>
    <row r="265" spans="2:24" x14ac:dyDescent="0.2">
      <c r="B265" s="724" t="s">
        <v>100</v>
      </c>
      <c r="C265" s="725">
        <v>4.2999999999999997E-2</v>
      </c>
      <c r="D265" s="725">
        <v>7.2999999999999995E-2</v>
      </c>
      <c r="E265" s="725">
        <v>8.2000000000000003E-2</v>
      </c>
      <c r="F265" s="725">
        <v>0.11</v>
      </c>
      <c r="G265" s="725">
        <v>0.109</v>
      </c>
      <c r="H265" s="725">
        <v>9.4E-2</v>
      </c>
      <c r="I265" s="725">
        <v>7.9000000000000001E-2</v>
      </c>
      <c r="J265" s="725">
        <v>6.5000000000000002E-2</v>
      </c>
      <c r="K265" s="725">
        <v>5.1999999999999998E-2</v>
      </c>
      <c r="L265" s="725">
        <v>4.2000000000000003E-2</v>
      </c>
      <c r="M265" s="726">
        <v>3.5000000000000003E-2</v>
      </c>
    </row>
    <row r="266" spans="2:24" x14ac:dyDescent="0.2">
      <c r="B266" s="724" t="s">
        <v>101</v>
      </c>
      <c r="C266" s="725">
        <v>0</v>
      </c>
      <c r="D266" s="725">
        <v>0</v>
      </c>
      <c r="E266" s="725">
        <v>0</v>
      </c>
      <c r="F266" s="725">
        <v>0</v>
      </c>
      <c r="G266" s="725">
        <v>0</v>
      </c>
      <c r="H266" s="725">
        <v>0</v>
      </c>
      <c r="I266" s="725">
        <v>0</v>
      </c>
      <c r="J266" s="725">
        <v>0</v>
      </c>
      <c r="K266" s="725">
        <v>0</v>
      </c>
      <c r="L266" s="725">
        <v>0</v>
      </c>
      <c r="M266" s="726">
        <v>0</v>
      </c>
    </row>
    <row r="267" spans="2:24" x14ac:dyDescent="0.2">
      <c r="B267" s="724" t="s">
        <v>102</v>
      </c>
      <c r="C267" s="725">
        <v>3.3000000000000002E-2</v>
      </c>
      <c r="D267" s="725">
        <v>0.03</v>
      </c>
      <c r="E267" s="725">
        <v>3.1E-2</v>
      </c>
      <c r="F267" s="725">
        <v>2.9000000000000001E-2</v>
      </c>
      <c r="G267" s="725">
        <v>2.7E-2</v>
      </c>
      <c r="H267" s="725">
        <v>2.3E-2</v>
      </c>
      <c r="I267" s="725">
        <v>1.9E-2</v>
      </c>
      <c r="J267" s="725">
        <v>1.6E-2</v>
      </c>
      <c r="K267" s="725">
        <v>1.4E-2</v>
      </c>
      <c r="L267" s="725">
        <v>1.2E-2</v>
      </c>
      <c r="M267" s="726">
        <v>0.01</v>
      </c>
    </row>
    <row r="268" spans="2:24" x14ac:dyDescent="0.2">
      <c r="B268" s="724" t="s">
        <v>103</v>
      </c>
      <c r="C268" s="725">
        <v>0</v>
      </c>
      <c r="D268" s="725">
        <v>0</v>
      </c>
      <c r="E268" s="725">
        <v>0</v>
      </c>
      <c r="F268" s="725">
        <v>0</v>
      </c>
      <c r="G268" s="725">
        <v>0</v>
      </c>
      <c r="H268" s="725">
        <v>0</v>
      </c>
      <c r="I268" s="725">
        <v>0</v>
      </c>
      <c r="J268" s="725">
        <v>0</v>
      </c>
      <c r="K268" s="725">
        <v>0</v>
      </c>
      <c r="L268" s="725">
        <v>0</v>
      </c>
      <c r="M268" s="726">
        <v>0</v>
      </c>
    </row>
    <row r="269" spans="2:24" ht="13.5" thickBot="1" x14ac:dyDescent="0.25">
      <c r="B269" s="757" t="s">
        <v>104</v>
      </c>
      <c r="C269" s="727">
        <v>0.78</v>
      </c>
      <c r="D269" s="727">
        <v>0.74099999999999999</v>
      </c>
      <c r="E269" s="727">
        <v>0.71099999999999997</v>
      </c>
      <c r="F269" s="727">
        <v>0.72199999999999998</v>
      </c>
      <c r="G269" s="727">
        <v>0.70499999999999996</v>
      </c>
      <c r="H269" s="727">
        <v>0.69499999999999995</v>
      </c>
      <c r="I269" s="727">
        <v>0.69099999999999995</v>
      </c>
      <c r="J269" s="727">
        <v>0.76200000000000001</v>
      </c>
      <c r="K269" s="727">
        <v>0.71199999999999997</v>
      </c>
      <c r="L269" s="727">
        <v>0.66800000000000004</v>
      </c>
      <c r="M269" s="728">
        <v>0.62</v>
      </c>
    </row>
    <row r="272" spans="2:24" x14ac:dyDescent="0.2">
      <c r="B272" s="784" t="s">
        <v>746</v>
      </c>
      <c r="C272" s="787" t="s">
        <v>331</v>
      </c>
      <c r="D272" s="788"/>
      <c r="E272" s="787" t="s">
        <v>222</v>
      </c>
      <c r="F272" s="788"/>
      <c r="G272" s="787" t="s">
        <v>225</v>
      </c>
      <c r="H272" s="788"/>
      <c r="I272" s="787" t="s">
        <v>226</v>
      </c>
      <c r="J272" s="788"/>
      <c r="K272" s="787" t="s">
        <v>227</v>
      </c>
      <c r="L272" s="788"/>
      <c r="M272" s="787" t="s">
        <v>228</v>
      </c>
      <c r="N272" s="788"/>
      <c r="O272" s="787" t="s">
        <v>332</v>
      </c>
      <c r="P272" s="788"/>
      <c r="Q272" s="787" t="s">
        <v>333</v>
      </c>
      <c r="R272" s="788"/>
      <c r="S272" s="787" t="s">
        <v>231</v>
      </c>
      <c r="T272" s="788"/>
      <c r="U272" s="787" t="s">
        <v>232</v>
      </c>
      <c r="V272" s="788"/>
      <c r="W272" s="787" t="s">
        <v>233</v>
      </c>
      <c r="X272" s="789"/>
    </row>
    <row r="273" spans="2:24" x14ac:dyDescent="0.2">
      <c r="B273" s="785"/>
      <c r="C273" s="790" t="s">
        <v>79</v>
      </c>
      <c r="D273" s="791"/>
      <c r="E273" s="790" t="s">
        <v>79</v>
      </c>
      <c r="F273" s="791"/>
      <c r="G273" s="790" t="s">
        <v>79</v>
      </c>
      <c r="H273" s="791"/>
      <c r="I273" s="790" t="s">
        <v>79</v>
      </c>
      <c r="J273" s="791"/>
      <c r="K273" s="790" t="s">
        <v>79</v>
      </c>
      <c r="L273" s="791"/>
      <c r="M273" s="790" t="s">
        <v>79</v>
      </c>
      <c r="N273" s="791"/>
      <c r="O273" s="790"/>
      <c r="P273" s="791"/>
      <c r="Q273" s="790"/>
      <c r="R273" s="791"/>
      <c r="S273" s="790"/>
      <c r="T273" s="791"/>
      <c r="U273" s="790"/>
      <c r="V273" s="791"/>
      <c r="W273" s="790"/>
      <c r="X273" s="792"/>
    </row>
    <row r="274" spans="2:24" ht="41.25" thickBot="1" x14ac:dyDescent="0.25">
      <c r="B274" s="786"/>
      <c r="C274" s="720" t="s">
        <v>325</v>
      </c>
      <c r="D274" s="729" t="s">
        <v>82</v>
      </c>
      <c r="E274" s="720" t="s">
        <v>325</v>
      </c>
      <c r="F274" s="730" t="s">
        <v>82</v>
      </c>
      <c r="G274" s="720" t="s">
        <v>325</v>
      </c>
      <c r="H274" s="730" t="s">
        <v>82</v>
      </c>
      <c r="I274" s="720" t="s">
        <v>325</v>
      </c>
      <c r="J274" s="730" t="s">
        <v>82</v>
      </c>
      <c r="K274" s="720" t="s">
        <v>325</v>
      </c>
      <c r="L274" s="730" t="s">
        <v>82</v>
      </c>
      <c r="M274" s="720" t="s">
        <v>325</v>
      </c>
      <c r="N274" s="730" t="s">
        <v>82</v>
      </c>
      <c r="O274" s="720" t="s">
        <v>325</v>
      </c>
      <c r="P274" s="729" t="s">
        <v>82</v>
      </c>
      <c r="Q274" s="720" t="s">
        <v>325</v>
      </c>
      <c r="R274" s="729" t="s">
        <v>82</v>
      </c>
      <c r="S274" s="720" t="s">
        <v>325</v>
      </c>
      <c r="T274" s="729" t="s">
        <v>82</v>
      </c>
      <c r="U274" s="720" t="s">
        <v>325</v>
      </c>
      <c r="V274" s="729" t="s">
        <v>82</v>
      </c>
      <c r="W274" s="720" t="s">
        <v>325</v>
      </c>
      <c r="X274" s="729" t="s">
        <v>82</v>
      </c>
    </row>
    <row r="275" spans="2:24" ht="25.5" x14ac:dyDescent="0.2">
      <c r="B275" s="721" t="s">
        <v>105</v>
      </c>
      <c r="C275" s="722">
        <v>395.54399999999998</v>
      </c>
      <c r="D275" s="731">
        <v>3.42</v>
      </c>
      <c r="E275" s="722">
        <v>410.97399999999999</v>
      </c>
      <c r="F275" s="731">
        <v>3.06</v>
      </c>
      <c r="G275" s="722">
        <v>419.50900000000001</v>
      </c>
      <c r="H275" s="731">
        <v>2.96</v>
      </c>
      <c r="I275" s="722">
        <v>419.87200000000001</v>
      </c>
      <c r="J275" s="731">
        <v>2.73</v>
      </c>
      <c r="K275" s="722">
        <v>405.834</v>
      </c>
      <c r="L275" s="731">
        <v>2.72</v>
      </c>
      <c r="M275" s="722">
        <v>392.08800000000002</v>
      </c>
      <c r="N275" s="731">
        <v>2.72</v>
      </c>
      <c r="O275" s="722">
        <v>370.18599999999998</v>
      </c>
      <c r="P275" s="731">
        <v>2.73</v>
      </c>
      <c r="Q275" s="722">
        <v>344.78199999999998</v>
      </c>
      <c r="R275" s="731">
        <v>2.81</v>
      </c>
      <c r="S275" s="722">
        <v>316.66899999999998</v>
      </c>
      <c r="T275" s="731">
        <v>2.88</v>
      </c>
      <c r="U275" s="722">
        <v>287.54199999999997</v>
      </c>
      <c r="V275" s="731">
        <v>2.77</v>
      </c>
      <c r="W275" s="722">
        <v>267.685</v>
      </c>
      <c r="X275" s="732">
        <v>2.87</v>
      </c>
    </row>
    <row r="276" spans="2:24" x14ac:dyDescent="0.2">
      <c r="B276" s="724" t="s">
        <v>94</v>
      </c>
      <c r="C276" s="725">
        <v>62.914999999999999</v>
      </c>
      <c r="D276" s="733">
        <v>8.9</v>
      </c>
      <c r="E276" s="725">
        <v>61.969000000000001</v>
      </c>
      <c r="F276" s="733">
        <v>8.69</v>
      </c>
      <c r="G276" s="725">
        <v>60.591000000000001</v>
      </c>
      <c r="H276" s="733">
        <v>8.3800000000000008</v>
      </c>
      <c r="I276" s="725">
        <v>58.66</v>
      </c>
      <c r="J276" s="733">
        <v>8.25</v>
      </c>
      <c r="K276" s="725">
        <v>56.667999999999999</v>
      </c>
      <c r="L276" s="733">
        <v>8.18</v>
      </c>
      <c r="M276" s="725">
        <v>54.798999999999999</v>
      </c>
      <c r="N276" s="733">
        <v>8.19</v>
      </c>
      <c r="O276" s="725">
        <v>52.56</v>
      </c>
      <c r="P276" s="733">
        <v>8.1999999999999993</v>
      </c>
      <c r="Q276" s="725">
        <v>50.61</v>
      </c>
      <c r="R276" s="733">
        <v>8.15</v>
      </c>
      <c r="S276" s="725">
        <v>47.686999999999998</v>
      </c>
      <c r="T276" s="733">
        <v>8.39</v>
      </c>
      <c r="U276" s="725">
        <v>46.484999999999999</v>
      </c>
      <c r="V276" s="733">
        <v>8.5</v>
      </c>
      <c r="W276" s="725">
        <v>46.883000000000003</v>
      </c>
      <c r="X276" s="734">
        <v>8.61</v>
      </c>
    </row>
    <row r="277" spans="2:24" x14ac:dyDescent="0.2">
      <c r="B277" s="724" t="s">
        <v>95</v>
      </c>
      <c r="C277" s="725">
        <v>78.06</v>
      </c>
      <c r="D277" s="733">
        <v>10.27</v>
      </c>
      <c r="E277" s="725">
        <v>79.302999999999997</v>
      </c>
      <c r="F277" s="733">
        <v>9.94</v>
      </c>
      <c r="G277" s="725">
        <v>77.754000000000005</v>
      </c>
      <c r="H277" s="733">
        <v>10.01</v>
      </c>
      <c r="I277" s="725">
        <v>74.674000000000007</v>
      </c>
      <c r="J277" s="733">
        <v>9.9</v>
      </c>
      <c r="K277" s="725">
        <v>70.025000000000006</v>
      </c>
      <c r="L277" s="733">
        <v>9.99</v>
      </c>
      <c r="M277" s="725">
        <v>68.561999999999998</v>
      </c>
      <c r="N277" s="733">
        <v>10.029999999999999</v>
      </c>
      <c r="O277" s="725">
        <v>66.427000000000007</v>
      </c>
      <c r="P277" s="733">
        <v>10.09</v>
      </c>
      <c r="Q277" s="725">
        <v>63.933</v>
      </c>
      <c r="R277" s="733">
        <v>10.119999999999999</v>
      </c>
      <c r="S277" s="725">
        <v>61.685000000000002</v>
      </c>
      <c r="T277" s="733">
        <v>10.28</v>
      </c>
      <c r="U277" s="725">
        <v>60.853999999999999</v>
      </c>
      <c r="V277" s="733">
        <v>10.52</v>
      </c>
      <c r="W277" s="725">
        <v>60.817999999999998</v>
      </c>
      <c r="X277" s="734">
        <v>10.68</v>
      </c>
    </row>
    <row r="278" spans="2:24" x14ac:dyDescent="0.2">
      <c r="B278" s="724" t="s">
        <v>96</v>
      </c>
      <c r="C278" s="725">
        <v>16.896999999999998</v>
      </c>
      <c r="D278" s="733">
        <v>17.37</v>
      </c>
      <c r="E278" s="725">
        <v>17.97</v>
      </c>
      <c r="F278" s="733">
        <v>16.100000000000001</v>
      </c>
      <c r="G278" s="725">
        <v>17.867999999999999</v>
      </c>
      <c r="H278" s="733">
        <v>15.53</v>
      </c>
      <c r="I278" s="725">
        <v>17.594000000000001</v>
      </c>
      <c r="J278" s="733">
        <v>15.75</v>
      </c>
      <c r="K278" s="725">
        <v>17.172000000000001</v>
      </c>
      <c r="L278" s="733">
        <v>17.68</v>
      </c>
      <c r="M278" s="725">
        <v>16.204999999999998</v>
      </c>
      <c r="N278" s="733">
        <v>19.34</v>
      </c>
      <c r="O278" s="725">
        <v>15.273999999999999</v>
      </c>
      <c r="P278" s="733">
        <v>20.53</v>
      </c>
      <c r="Q278" s="725">
        <v>14.347</v>
      </c>
      <c r="R278" s="733">
        <v>20.91</v>
      </c>
      <c r="S278" s="725">
        <v>12.558999999999999</v>
      </c>
      <c r="T278" s="733">
        <v>21.25</v>
      </c>
      <c r="U278" s="725">
        <v>10.226000000000001</v>
      </c>
      <c r="V278" s="733">
        <v>18.12</v>
      </c>
      <c r="W278" s="725">
        <v>8.4540000000000006</v>
      </c>
      <c r="X278" s="734">
        <v>15.01</v>
      </c>
    </row>
    <row r="279" spans="2:24" x14ac:dyDescent="0.2">
      <c r="B279" s="724" t="s">
        <v>97</v>
      </c>
      <c r="C279" s="725">
        <v>68.426000000000002</v>
      </c>
      <c r="D279" s="733">
        <v>10.01</v>
      </c>
      <c r="E279" s="725">
        <v>63.603999999999999</v>
      </c>
      <c r="F279" s="733">
        <v>9.77</v>
      </c>
      <c r="G279" s="725">
        <v>63.12</v>
      </c>
      <c r="H279" s="733">
        <v>9.41</v>
      </c>
      <c r="I279" s="725">
        <v>67.828000000000003</v>
      </c>
      <c r="J279" s="733">
        <v>8.42</v>
      </c>
      <c r="K279" s="725">
        <v>70.352000000000004</v>
      </c>
      <c r="L279" s="733">
        <v>8.9</v>
      </c>
      <c r="M279" s="725">
        <v>70.436000000000007</v>
      </c>
      <c r="N279" s="733">
        <v>9.58</v>
      </c>
      <c r="O279" s="725">
        <v>66.212000000000003</v>
      </c>
      <c r="P279" s="733">
        <v>10.09</v>
      </c>
      <c r="Q279" s="725">
        <v>59.994999999999997</v>
      </c>
      <c r="R279" s="733">
        <v>10.51</v>
      </c>
      <c r="S279" s="725">
        <v>52.365000000000002</v>
      </c>
      <c r="T279" s="733">
        <v>10.71</v>
      </c>
      <c r="U279" s="725">
        <v>38.738</v>
      </c>
      <c r="V279" s="733">
        <v>9.4499999999999993</v>
      </c>
      <c r="W279" s="725">
        <v>28.573</v>
      </c>
      <c r="X279" s="734">
        <v>8.4600000000000009</v>
      </c>
    </row>
    <row r="280" spans="2:24" x14ac:dyDescent="0.2">
      <c r="B280" s="724" t="s">
        <v>98</v>
      </c>
      <c r="C280" s="725">
        <v>48.798999999999999</v>
      </c>
      <c r="D280" s="733">
        <v>12.15</v>
      </c>
      <c r="E280" s="725">
        <v>49.186999999999998</v>
      </c>
      <c r="F280" s="733">
        <v>11.64</v>
      </c>
      <c r="G280" s="725">
        <v>48.594000000000001</v>
      </c>
      <c r="H280" s="733">
        <v>11.53</v>
      </c>
      <c r="I280" s="725">
        <v>45.960999999999999</v>
      </c>
      <c r="J280" s="733">
        <v>11.52</v>
      </c>
      <c r="K280" s="725">
        <v>41.008000000000003</v>
      </c>
      <c r="L280" s="733">
        <v>11.39</v>
      </c>
      <c r="M280" s="725">
        <v>38.183999999999997</v>
      </c>
      <c r="N280" s="733">
        <v>10.87</v>
      </c>
      <c r="O280" s="725">
        <v>34.655999999999999</v>
      </c>
      <c r="P280" s="733">
        <v>10.45</v>
      </c>
      <c r="Q280" s="725">
        <v>31.474</v>
      </c>
      <c r="R280" s="733">
        <v>10.54</v>
      </c>
      <c r="S280" s="725">
        <v>28.134</v>
      </c>
      <c r="T280" s="733">
        <v>10.75</v>
      </c>
      <c r="U280" s="725">
        <v>25.074999999999999</v>
      </c>
      <c r="V280" s="733">
        <v>10.79</v>
      </c>
      <c r="W280" s="725">
        <v>22.888000000000002</v>
      </c>
      <c r="X280" s="734">
        <v>10.76</v>
      </c>
    </row>
    <row r="281" spans="2:24" x14ac:dyDescent="0.2">
      <c r="B281" s="724" t="s">
        <v>99</v>
      </c>
      <c r="C281" s="725">
        <v>11.324999999999999</v>
      </c>
      <c r="D281" s="733">
        <v>22.55</v>
      </c>
      <c r="E281" s="725">
        <v>12.92</v>
      </c>
      <c r="F281" s="733">
        <v>20.97</v>
      </c>
      <c r="G281" s="725">
        <v>13.468999999999999</v>
      </c>
      <c r="H281" s="733">
        <v>20.56</v>
      </c>
      <c r="I281" s="725">
        <v>13.464</v>
      </c>
      <c r="J281" s="733">
        <v>21.06</v>
      </c>
      <c r="K281" s="725">
        <v>13.17</v>
      </c>
      <c r="L281" s="733">
        <v>21.06</v>
      </c>
      <c r="M281" s="725">
        <v>12.683999999999999</v>
      </c>
      <c r="N281" s="733">
        <v>21.14</v>
      </c>
      <c r="O281" s="725">
        <v>11.981999999999999</v>
      </c>
      <c r="P281" s="733">
        <v>21.69</v>
      </c>
      <c r="Q281" s="725">
        <v>11.058</v>
      </c>
      <c r="R281" s="733">
        <v>22.09</v>
      </c>
      <c r="S281" s="725">
        <v>10.637</v>
      </c>
      <c r="T281" s="733">
        <v>22.08</v>
      </c>
      <c r="U281" s="725">
        <v>10.348000000000001</v>
      </c>
      <c r="V281" s="733">
        <v>21.93</v>
      </c>
      <c r="W281" s="725">
        <v>10.118</v>
      </c>
      <c r="X281" s="734">
        <v>21.72</v>
      </c>
    </row>
    <row r="282" spans="2:24" x14ac:dyDescent="0.2">
      <c r="B282" s="724" t="s">
        <v>100</v>
      </c>
      <c r="C282" s="725">
        <v>15.992000000000001</v>
      </c>
      <c r="D282" s="733">
        <v>14.37</v>
      </c>
      <c r="E282" s="725">
        <v>17.030999999999999</v>
      </c>
      <c r="F282" s="733">
        <v>13.07</v>
      </c>
      <c r="G282" s="725">
        <v>17.367000000000001</v>
      </c>
      <c r="H282" s="733">
        <v>12.46</v>
      </c>
      <c r="I282" s="725">
        <v>17.687000000000001</v>
      </c>
      <c r="J282" s="733">
        <v>13.98</v>
      </c>
      <c r="K282" s="725">
        <v>15.954000000000001</v>
      </c>
      <c r="L282" s="733">
        <v>14.16</v>
      </c>
      <c r="M282" s="725">
        <v>13.757</v>
      </c>
      <c r="N282" s="733">
        <v>14.29</v>
      </c>
      <c r="O282" s="725">
        <v>11.795999999999999</v>
      </c>
      <c r="P282" s="733">
        <v>14.24</v>
      </c>
      <c r="Q282" s="725">
        <v>10.491</v>
      </c>
      <c r="R282" s="733">
        <v>13.96</v>
      </c>
      <c r="S282" s="725">
        <v>8.6630000000000003</v>
      </c>
      <c r="T282" s="733">
        <v>13.79</v>
      </c>
      <c r="U282" s="725">
        <v>7.5060000000000002</v>
      </c>
      <c r="V282" s="733">
        <v>12.86</v>
      </c>
      <c r="W282" s="725">
        <v>6.9020000000000001</v>
      </c>
      <c r="X282" s="734">
        <v>12.47</v>
      </c>
    </row>
    <row r="283" spans="2:24" x14ac:dyDescent="0.2">
      <c r="B283" s="724" t="s">
        <v>101</v>
      </c>
      <c r="C283" s="725">
        <v>15.196999999999999</v>
      </c>
      <c r="D283" s="733">
        <v>13.05</v>
      </c>
      <c r="E283" s="725">
        <v>18.481999999999999</v>
      </c>
      <c r="F283" s="733">
        <v>13.34</v>
      </c>
      <c r="G283" s="725">
        <v>22.625</v>
      </c>
      <c r="H283" s="733">
        <v>14.07</v>
      </c>
      <c r="I283" s="725">
        <v>24.38</v>
      </c>
      <c r="J283" s="733">
        <v>14.85</v>
      </c>
      <c r="K283" s="725">
        <v>24.962</v>
      </c>
      <c r="L283" s="733">
        <v>14.14</v>
      </c>
      <c r="M283" s="725">
        <v>24.742000000000001</v>
      </c>
      <c r="N283" s="733">
        <v>13.78</v>
      </c>
      <c r="O283" s="725">
        <v>23.954999999999998</v>
      </c>
      <c r="P283" s="733">
        <v>13.42</v>
      </c>
      <c r="Q283" s="725">
        <v>22.670999999999999</v>
      </c>
      <c r="R283" s="733">
        <v>13.1</v>
      </c>
      <c r="S283" s="725">
        <v>21.509</v>
      </c>
      <c r="T283" s="733">
        <v>12.83</v>
      </c>
      <c r="U283" s="725">
        <v>20.405000000000001</v>
      </c>
      <c r="V283" s="733">
        <v>12.69</v>
      </c>
      <c r="W283" s="725">
        <v>19.231000000000002</v>
      </c>
      <c r="X283" s="734">
        <v>12.67</v>
      </c>
    </row>
    <row r="284" spans="2:24" x14ac:dyDescent="0.2">
      <c r="B284" s="724" t="s">
        <v>102</v>
      </c>
      <c r="C284" s="725">
        <v>7.3230000000000004</v>
      </c>
      <c r="D284" s="733">
        <v>39.19</v>
      </c>
      <c r="E284" s="725">
        <v>9.0890000000000004</v>
      </c>
      <c r="F284" s="733">
        <v>26.75</v>
      </c>
      <c r="G284" s="725">
        <v>9.0609999999999999</v>
      </c>
      <c r="H284" s="733">
        <v>24.75</v>
      </c>
      <c r="I284" s="725">
        <v>8.8409999999999993</v>
      </c>
      <c r="J284" s="733">
        <v>23.42</v>
      </c>
      <c r="K284" s="725">
        <v>8.0440000000000005</v>
      </c>
      <c r="L284" s="733">
        <v>23.34</v>
      </c>
      <c r="M284" s="725">
        <v>7.0359999999999996</v>
      </c>
      <c r="N284" s="733">
        <v>23.53</v>
      </c>
      <c r="O284" s="725">
        <v>6.22</v>
      </c>
      <c r="P284" s="733">
        <v>23.39</v>
      </c>
      <c r="Q284" s="725">
        <v>5.5369999999999999</v>
      </c>
      <c r="R284" s="733">
        <v>23.29</v>
      </c>
      <c r="S284" s="725">
        <v>4.9000000000000004</v>
      </c>
      <c r="T284" s="733">
        <v>23.21</v>
      </c>
      <c r="U284" s="725">
        <v>4.1109999999999998</v>
      </c>
      <c r="V284" s="733">
        <v>22.69</v>
      </c>
      <c r="W284" s="725">
        <v>3.4969999999999999</v>
      </c>
      <c r="X284" s="734">
        <v>22.91</v>
      </c>
    </row>
    <row r="285" spans="2:24" x14ac:dyDescent="0.2">
      <c r="B285" s="724" t="s">
        <v>103</v>
      </c>
      <c r="C285" s="725">
        <v>14.535</v>
      </c>
      <c r="D285" s="733">
        <v>25.22</v>
      </c>
      <c r="E285" s="725">
        <v>17.242999999999999</v>
      </c>
      <c r="F285" s="733">
        <v>21.43</v>
      </c>
      <c r="G285" s="725">
        <v>19.713999999999999</v>
      </c>
      <c r="H285" s="733">
        <v>19.39</v>
      </c>
      <c r="I285" s="725">
        <v>20.334</v>
      </c>
      <c r="J285" s="733">
        <v>18.77</v>
      </c>
      <c r="K285" s="725">
        <v>20.49</v>
      </c>
      <c r="L285" s="733">
        <v>18.55</v>
      </c>
      <c r="M285" s="725">
        <v>20.271999999999998</v>
      </c>
      <c r="N285" s="733">
        <v>18.579999999999998</v>
      </c>
      <c r="O285" s="725">
        <v>19.475999999999999</v>
      </c>
      <c r="P285" s="733">
        <v>18.62</v>
      </c>
      <c r="Q285" s="725">
        <v>18.538</v>
      </c>
      <c r="R285" s="733">
        <v>18.739999999999998</v>
      </c>
      <c r="S285" s="725">
        <v>17.558</v>
      </c>
      <c r="T285" s="733">
        <v>18.899999999999999</v>
      </c>
      <c r="U285" s="725">
        <v>16.62</v>
      </c>
      <c r="V285" s="733">
        <v>18.95</v>
      </c>
      <c r="W285" s="725">
        <v>15.583</v>
      </c>
      <c r="X285" s="734">
        <v>18.989999999999998</v>
      </c>
    </row>
    <row r="286" spans="2:24" ht="13.5" thickBot="1" x14ac:dyDescent="0.25">
      <c r="B286" s="757" t="s">
        <v>104</v>
      </c>
      <c r="C286" s="727">
        <v>53.372</v>
      </c>
      <c r="D286" s="735">
        <v>10.32</v>
      </c>
      <c r="E286" s="727">
        <v>61.212000000000003</v>
      </c>
      <c r="F286" s="735">
        <v>8.86</v>
      </c>
      <c r="G286" s="727">
        <v>66.06</v>
      </c>
      <c r="H286" s="735">
        <v>8.94</v>
      </c>
      <c r="I286" s="727">
        <v>67.224000000000004</v>
      </c>
      <c r="J286" s="735">
        <v>8.6999999999999993</v>
      </c>
      <c r="K286" s="727">
        <v>64.894000000000005</v>
      </c>
      <c r="L286" s="735">
        <v>8.2899999999999991</v>
      </c>
      <c r="M286" s="727">
        <v>62.570999999999998</v>
      </c>
      <c r="N286" s="735">
        <v>8.11</v>
      </c>
      <c r="O286" s="727">
        <v>59.250999999999998</v>
      </c>
      <c r="P286" s="735">
        <v>7.86</v>
      </c>
      <c r="Q286" s="727">
        <v>54.006999999999998</v>
      </c>
      <c r="R286" s="735">
        <v>7.82</v>
      </c>
      <c r="S286" s="727">
        <v>49.003</v>
      </c>
      <c r="T286" s="735">
        <v>7.79</v>
      </c>
      <c r="U286" s="727">
        <v>45.345999999999997</v>
      </c>
      <c r="V286" s="735">
        <v>7.83</v>
      </c>
      <c r="W286" s="727">
        <v>42.877000000000002</v>
      </c>
      <c r="X286" s="736">
        <v>7.62</v>
      </c>
    </row>
    <row r="289" spans="2:14" x14ac:dyDescent="0.2">
      <c r="B289" s="784" t="s">
        <v>746</v>
      </c>
      <c r="C289" s="718" t="s">
        <v>331</v>
      </c>
      <c r="D289" s="718" t="s">
        <v>222</v>
      </c>
      <c r="E289" s="718" t="s">
        <v>225</v>
      </c>
      <c r="F289" s="718" t="s">
        <v>226</v>
      </c>
      <c r="G289" s="718" t="s">
        <v>227</v>
      </c>
      <c r="H289" s="718" t="s">
        <v>228</v>
      </c>
      <c r="I289" s="718" t="s">
        <v>332</v>
      </c>
      <c r="J289" s="718" t="s">
        <v>333</v>
      </c>
      <c r="K289" s="718" t="s">
        <v>231</v>
      </c>
      <c r="L289" s="718" t="s">
        <v>232</v>
      </c>
      <c r="M289" s="718" t="s">
        <v>233</v>
      </c>
      <c r="N289" s="737"/>
    </row>
    <row r="290" spans="2:14" x14ac:dyDescent="0.2">
      <c r="B290" s="785"/>
      <c r="C290" s="717" t="s">
        <v>308</v>
      </c>
      <c r="D290" s="717" t="s">
        <v>308</v>
      </c>
      <c r="E290" s="717" t="s">
        <v>308</v>
      </c>
      <c r="F290" s="717" t="s">
        <v>308</v>
      </c>
      <c r="G290" s="717" t="s">
        <v>308</v>
      </c>
      <c r="H290" s="717" t="s">
        <v>308</v>
      </c>
      <c r="I290" s="717" t="s">
        <v>308</v>
      </c>
      <c r="J290" s="717" t="s">
        <v>308</v>
      </c>
      <c r="K290" s="717" t="s">
        <v>308</v>
      </c>
      <c r="L290" s="717" t="s">
        <v>308</v>
      </c>
      <c r="M290" s="719" t="s">
        <v>308</v>
      </c>
      <c r="N290" s="738"/>
    </row>
    <row r="291" spans="2:14" ht="41.25" thickBot="1" x14ac:dyDescent="0.25">
      <c r="B291" s="786"/>
      <c r="C291" s="720" t="s">
        <v>325</v>
      </c>
      <c r="D291" s="720" t="s">
        <v>325</v>
      </c>
      <c r="E291" s="720" t="s">
        <v>325</v>
      </c>
      <c r="F291" s="720" t="s">
        <v>325</v>
      </c>
      <c r="G291" s="720" t="s">
        <v>325</v>
      </c>
      <c r="H291" s="720" t="s">
        <v>325</v>
      </c>
      <c r="I291" s="720" t="s">
        <v>325</v>
      </c>
      <c r="J291" s="720" t="s">
        <v>325</v>
      </c>
      <c r="K291" s="720" t="s">
        <v>325</v>
      </c>
      <c r="L291" s="720" t="s">
        <v>325</v>
      </c>
      <c r="M291" s="720" t="s">
        <v>325</v>
      </c>
      <c r="N291" s="739"/>
    </row>
    <row r="292" spans="2:14" ht="25.5" x14ac:dyDescent="0.2">
      <c r="B292" s="753" t="s">
        <v>105</v>
      </c>
      <c r="C292" s="754">
        <f t="shared" ref="C292:C300" si="115">C275</f>
        <v>395.54399999999998</v>
      </c>
      <c r="D292" s="754">
        <f t="shared" ref="D292:D300" si="116">E275</f>
        <v>410.97399999999999</v>
      </c>
      <c r="E292" s="754">
        <f t="shared" ref="E292:E300" si="117">G275</f>
        <v>419.50900000000001</v>
      </c>
      <c r="F292" s="754">
        <f t="shared" ref="F292:F300" si="118">I275</f>
        <v>419.87200000000001</v>
      </c>
      <c r="G292" s="754">
        <f t="shared" ref="G292:G300" si="119">K275</f>
        <v>405.834</v>
      </c>
      <c r="H292" s="754">
        <f t="shared" ref="H292:H300" si="120">M275</f>
        <v>392.08800000000002</v>
      </c>
      <c r="I292" s="754">
        <f t="shared" ref="I292:I300" si="121">O275</f>
        <v>370.18599999999998</v>
      </c>
      <c r="J292" s="754">
        <f t="shared" ref="J292:J300" si="122">Q275</f>
        <v>344.78199999999998</v>
      </c>
      <c r="K292" s="754">
        <f t="shared" ref="K292:K300" si="123">S275</f>
        <v>316.66899999999998</v>
      </c>
      <c r="L292" s="754">
        <f t="shared" ref="L292:L300" si="124">U275</f>
        <v>287.54199999999997</v>
      </c>
      <c r="M292" s="755">
        <f t="shared" ref="M292:M300" si="125">W275</f>
        <v>267.685</v>
      </c>
      <c r="N292" s="722"/>
    </row>
    <row r="293" spans="2:14" x14ac:dyDescent="0.2">
      <c r="B293" s="743" t="s">
        <v>94</v>
      </c>
      <c r="C293" s="744">
        <f t="shared" si="115"/>
        <v>62.914999999999999</v>
      </c>
      <c r="D293" s="744">
        <f t="shared" si="116"/>
        <v>61.969000000000001</v>
      </c>
      <c r="E293" s="744">
        <f t="shared" si="117"/>
        <v>60.591000000000001</v>
      </c>
      <c r="F293" s="744">
        <f t="shared" si="118"/>
        <v>58.66</v>
      </c>
      <c r="G293" s="744">
        <f t="shared" si="119"/>
        <v>56.667999999999999</v>
      </c>
      <c r="H293" s="744">
        <f t="shared" si="120"/>
        <v>54.798999999999999</v>
      </c>
      <c r="I293" s="744">
        <f t="shared" si="121"/>
        <v>52.56</v>
      </c>
      <c r="J293" s="744">
        <f t="shared" si="122"/>
        <v>50.61</v>
      </c>
      <c r="K293" s="744">
        <f t="shared" si="123"/>
        <v>47.686999999999998</v>
      </c>
      <c r="L293" s="744">
        <f t="shared" si="124"/>
        <v>46.484999999999999</v>
      </c>
      <c r="M293" s="745">
        <f t="shared" si="125"/>
        <v>46.883000000000003</v>
      </c>
      <c r="N293" s="725"/>
    </row>
    <row r="294" spans="2:14" x14ac:dyDescent="0.2">
      <c r="B294" s="743" t="s">
        <v>95</v>
      </c>
      <c r="C294" s="744">
        <f t="shared" si="115"/>
        <v>78.06</v>
      </c>
      <c r="D294" s="744">
        <f t="shared" si="116"/>
        <v>79.302999999999997</v>
      </c>
      <c r="E294" s="744">
        <f t="shared" si="117"/>
        <v>77.754000000000005</v>
      </c>
      <c r="F294" s="744">
        <f t="shared" si="118"/>
        <v>74.674000000000007</v>
      </c>
      <c r="G294" s="744">
        <f t="shared" si="119"/>
        <v>70.025000000000006</v>
      </c>
      <c r="H294" s="744">
        <f t="shared" si="120"/>
        <v>68.561999999999998</v>
      </c>
      <c r="I294" s="744">
        <f t="shared" si="121"/>
        <v>66.427000000000007</v>
      </c>
      <c r="J294" s="744">
        <f t="shared" si="122"/>
        <v>63.933</v>
      </c>
      <c r="K294" s="744">
        <f t="shared" si="123"/>
        <v>61.685000000000002</v>
      </c>
      <c r="L294" s="744">
        <f t="shared" si="124"/>
        <v>60.853999999999999</v>
      </c>
      <c r="M294" s="745">
        <f t="shared" si="125"/>
        <v>60.817999999999998</v>
      </c>
      <c r="N294" s="725"/>
    </row>
    <row r="295" spans="2:14" x14ac:dyDescent="0.2">
      <c r="B295" s="743" t="s">
        <v>96</v>
      </c>
      <c r="C295" s="744">
        <f t="shared" si="115"/>
        <v>16.896999999999998</v>
      </c>
      <c r="D295" s="744">
        <f t="shared" si="116"/>
        <v>17.97</v>
      </c>
      <c r="E295" s="744">
        <f t="shared" si="117"/>
        <v>17.867999999999999</v>
      </c>
      <c r="F295" s="744">
        <f t="shared" si="118"/>
        <v>17.594000000000001</v>
      </c>
      <c r="G295" s="744">
        <f t="shared" si="119"/>
        <v>17.172000000000001</v>
      </c>
      <c r="H295" s="744">
        <f t="shared" si="120"/>
        <v>16.204999999999998</v>
      </c>
      <c r="I295" s="744">
        <f t="shared" si="121"/>
        <v>15.273999999999999</v>
      </c>
      <c r="J295" s="744">
        <f t="shared" si="122"/>
        <v>14.347</v>
      </c>
      <c r="K295" s="744">
        <f t="shared" si="123"/>
        <v>12.558999999999999</v>
      </c>
      <c r="L295" s="744">
        <f t="shared" si="124"/>
        <v>10.226000000000001</v>
      </c>
      <c r="M295" s="745">
        <f t="shared" si="125"/>
        <v>8.4540000000000006</v>
      </c>
      <c r="N295" s="725"/>
    </row>
    <row r="296" spans="2:14" x14ac:dyDescent="0.2">
      <c r="B296" s="743" t="s">
        <v>97</v>
      </c>
      <c r="C296" s="744">
        <f t="shared" si="115"/>
        <v>68.426000000000002</v>
      </c>
      <c r="D296" s="744">
        <f t="shared" si="116"/>
        <v>63.603999999999999</v>
      </c>
      <c r="E296" s="744">
        <f t="shared" si="117"/>
        <v>63.12</v>
      </c>
      <c r="F296" s="744">
        <f t="shared" si="118"/>
        <v>67.828000000000003</v>
      </c>
      <c r="G296" s="744">
        <f t="shared" si="119"/>
        <v>70.352000000000004</v>
      </c>
      <c r="H296" s="744">
        <f t="shared" si="120"/>
        <v>70.436000000000007</v>
      </c>
      <c r="I296" s="744">
        <f t="shared" si="121"/>
        <v>66.212000000000003</v>
      </c>
      <c r="J296" s="744">
        <f t="shared" si="122"/>
        <v>59.994999999999997</v>
      </c>
      <c r="K296" s="744">
        <f t="shared" si="123"/>
        <v>52.365000000000002</v>
      </c>
      <c r="L296" s="744">
        <f t="shared" si="124"/>
        <v>38.738</v>
      </c>
      <c r="M296" s="745">
        <f t="shared" si="125"/>
        <v>28.573</v>
      </c>
      <c r="N296" s="725"/>
    </row>
    <row r="297" spans="2:14" x14ac:dyDescent="0.2">
      <c r="B297" s="743" t="s">
        <v>98</v>
      </c>
      <c r="C297" s="744">
        <f t="shared" si="115"/>
        <v>48.798999999999999</v>
      </c>
      <c r="D297" s="744">
        <f t="shared" si="116"/>
        <v>49.186999999999998</v>
      </c>
      <c r="E297" s="744">
        <f t="shared" si="117"/>
        <v>48.594000000000001</v>
      </c>
      <c r="F297" s="744">
        <f t="shared" si="118"/>
        <v>45.960999999999999</v>
      </c>
      <c r="G297" s="744">
        <f t="shared" si="119"/>
        <v>41.008000000000003</v>
      </c>
      <c r="H297" s="744">
        <f t="shared" si="120"/>
        <v>38.183999999999997</v>
      </c>
      <c r="I297" s="744">
        <f t="shared" si="121"/>
        <v>34.655999999999999</v>
      </c>
      <c r="J297" s="744">
        <f t="shared" si="122"/>
        <v>31.474</v>
      </c>
      <c r="K297" s="744">
        <f t="shared" si="123"/>
        <v>28.134</v>
      </c>
      <c r="L297" s="744">
        <f t="shared" si="124"/>
        <v>25.074999999999999</v>
      </c>
      <c r="M297" s="745">
        <f t="shared" si="125"/>
        <v>22.888000000000002</v>
      </c>
      <c r="N297" s="725"/>
    </row>
    <row r="298" spans="2:14" x14ac:dyDescent="0.2">
      <c r="B298" s="743" t="s">
        <v>99</v>
      </c>
      <c r="C298" s="744">
        <f t="shared" si="115"/>
        <v>11.324999999999999</v>
      </c>
      <c r="D298" s="744">
        <f t="shared" si="116"/>
        <v>12.92</v>
      </c>
      <c r="E298" s="744">
        <f t="shared" si="117"/>
        <v>13.468999999999999</v>
      </c>
      <c r="F298" s="744">
        <f t="shared" si="118"/>
        <v>13.464</v>
      </c>
      <c r="G298" s="744">
        <f t="shared" si="119"/>
        <v>13.17</v>
      </c>
      <c r="H298" s="744">
        <f t="shared" si="120"/>
        <v>12.683999999999999</v>
      </c>
      <c r="I298" s="744">
        <f t="shared" si="121"/>
        <v>11.981999999999999</v>
      </c>
      <c r="J298" s="744">
        <f t="shared" si="122"/>
        <v>11.058</v>
      </c>
      <c r="K298" s="744">
        <f t="shared" si="123"/>
        <v>10.637</v>
      </c>
      <c r="L298" s="744">
        <f t="shared" si="124"/>
        <v>10.348000000000001</v>
      </c>
      <c r="M298" s="745">
        <f t="shared" si="125"/>
        <v>10.118</v>
      </c>
      <c r="N298" s="725"/>
    </row>
    <row r="299" spans="2:14" x14ac:dyDescent="0.2">
      <c r="B299" s="743" t="s">
        <v>100</v>
      </c>
      <c r="C299" s="744">
        <f t="shared" si="115"/>
        <v>15.992000000000001</v>
      </c>
      <c r="D299" s="744">
        <f t="shared" si="116"/>
        <v>17.030999999999999</v>
      </c>
      <c r="E299" s="744">
        <f t="shared" si="117"/>
        <v>17.367000000000001</v>
      </c>
      <c r="F299" s="744">
        <f t="shared" si="118"/>
        <v>17.687000000000001</v>
      </c>
      <c r="G299" s="744">
        <f t="shared" si="119"/>
        <v>15.954000000000001</v>
      </c>
      <c r="H299" s="744">
        <f t="shared" si="120"/>
        <v>13.757</v>
      </c>
      <c r="I299" s="744">
        <f t="shared" si="121"/>
        <v>11.795999999999999</v>
      </c>
      <c r="J299" s="744">
        <f t="shared" si="122"/>
        <v>10.491</v>
      </c>
      <c r="K299" s="744">
        <f t="shared" si="123"/>
        <v>8.6630000000000003</v>
      </c>
      <c r="L299" s="744">
        <f t="shared" si="124"/>
        <v>7.5060000000000002</v>
      </c>
      <c r="M299" s="745">
        <f t="shared" si="125"/>
        <v>6.9020000000000001</v>
      </c>
      <c r="N299" s="725"/>
    </row>
    <row r="300" spans="2:14" x14ac:dyDescent="0.2">
      <c r="B300" s="743" t="s">
        <v>101</v>
      </c>
      <c r="C300" s="744">
        <f t="shared" si="115"/>
        <v>15.196999999999999</v>
      </c>
      <c r="D300" s="744">
        <f t="shared" si="116"/>
        <v>18.481999999999999</v>
      </c>
      <c r="E300" s="744">
        <f t="shared" si="117"/>
        <v>22.625</v>
      </c>
      <c r="F300" s="744">
        <f t="shared" si="118"/>
        <v>24.38</v>
      </c>
      <c r="G300" s="744">
        <f t="shared" si="119"/>
        <v>24.962</v>
      </c>
      <c r="H300" s="744">
        <f t="shared" si="120"/>
        <v>24.742000000000001</v>
      </c>
      <c r="I300" s="744">
        <f t="shared" si="121"/>
        <v>23.954999999999998</v>
      </c>
      <c r="J300" s="744">
        <f t="shared" si="122"/>
        <v>22.670999999999999</v>
      </c>
      <c r="K300" s="744">
        <f t="shared" si="123"/>
        <v>21.509</v>
      </c>
      <c r="L300" s="744">
        <f t="shared" si="124"/>
        <v>20.405000000000001</v>
      </c>
      <c r="M300" s="745">
        <f t="shared" si="125"/>
        <v>19.231000000000002</v>
      </c>
      <c r="N300" s="725"/>
    </row>
    <row r="301" spans="2:14" x14ac:dyDescent="0.2">
      <c r="B301" s="743" t="s">
        <v>102</v>
      </c>
      <c r="C301" s="744">
        <f t="shared" ref="C301:C303" si="126">C284</f>
        <v>7.3230000000000004</v>
      </c>
      <c r="D301" s="744">
        <f t="shared" ref="D301:D303" si="127">E284</f>
        <v>9.0890000000000004</v>
      </c>
      <c r="E301" s="744">
        <f t="shared" ref="E301:E303" si="128">G284</f>
        <v>9.0609999999999999</v>
      </c>
      <c r="F301" s="744">
        <f t="shared" ref="F301:F303" si="129">I284</f>
        <v>8.8409999999999993</v>
      </c>
      <c r="G301" s="744">
        <f t="shared" ref="G301:G303" si="130">K284</f>
        <v>8.0440000000000005</v>
      </c>
      <c r="H301" s="744">
        <f t="shared" ref="H301:H303" si="131">M284</f>
        <v>7.0359999999999996</v>
      </c>
      <c r="I301" s="744">
        <f t="shared" ref="I301:I303" si="132">O284</f>
        <v>6.22</v>
      </c>
      <c r="J301" s="744">
        <f t="shared" ref="J301:J303" si="133">Q284</f>
        <v>5.5369999999999999</v>
      </c>
      <c r="K301" s="744">
        <f t="shared" ref="K301:K303" si="134">S284</f>
        <v>4.9000000000000004</v>
      </c>
      <c r="L301" s="744">
        <f t="shared" ref="L301:L303" si="135">U284</f>
        <v>4.1109999999999998</v>
      </c>
      <c r="M301" s="745">
        <f t="shared" ref="M301:M303" si="136">W284</f>
        <v>3.4969999999999999</v>
      </c>
      <c r="N301" s="725"/>
    </row>
    <row r="302" spans="2:14" x14ac:dyDescent="0.2">
      <c r="B302" s="743" t="s">
        <v>103</v>
      </c>
      <c r="C302" s="744">
        <f t="shared" si="126"/>
        <v>14.535</v>
      </c>
      <c r="D302" s="744">
        <f t="shared" si="127"/>
        <v>17.242999999999999</v>
      </c>
      <c r="E302" s="744">
        <f t="shared" si="128"/>
        <v>19.713999999999999</v>
      </c>
      <c r="F302" s="744">
        <f t="shared" si="129"/>
        <v>20.334</v>
      </c>
      <c r="G302" s="744">
        <f t="shared" si="130"/>
        <v>20.49</v>
      </c>
      <c r="H302" s="744">
        <f t="shared" si="131"/>
        <v>20.271999999999998</v>
      </c>
      <c r="I302" s="744">
        <f t="shared" si="132"/>
        <v>19.475999999999999</v>
      </c>
      <c r="J302" s="744">
        <f t="shared" si="133"/>
        <v>18.538</v>
      </c>
      <c r="K302" s="744">
        <f t="shared" si="134"/>
        <v>17.558</v>
      </c>
      <c r="L302" s="744">
        <f t="shared" si="135"/>
        <v>16.62</v>
      </c>
      <c r="M302" s="745">
        <f t="shared" si="136"/>
        <v>15.583</v>
      </c>
      <c r="N302" s="725"/>
    </row>
    <row r="303" spans="2:14" ht="13.5" thickBot="1" x14ac:dyDescent="0.25">
      <c r="B303" s="746" t="s">
        <v>104</v>
      </c>
      <c r="C303" s="747">
        <f t="shared" si="126"/>
        <v>53.372</v>
      </c>
      <c r="D303" s="747">
        <f t="shared" si="127"/>
        <v>61.212000000000003</v>
      </c>
      <c r="E303" s="747">
        <f t="shared" si="128"/>
        <v>66.06</v>
      </c>
      <c r="F303" s="747">
        <f t="shared" si="129"/>
        <v>67.224000000000004</v>
      </c>
      <c r="G303" s="747">
        <f t="shared" si="130"/>
        <v>64.894000000000005</v>
      </c>
      <c r="H303" s="747">
        <f t="shared" si="131"/>
        <v>62.570999999999998</v>
      </c>
      <c r="I303" s="747">
        <f t="shared" si="132"/>
        <v>59.250999999999998</v>
      </c>
      <c r="J303" s="747">
        <f t="shared" si="133"/>
        <v>54.006999999999998</v>
      </c>
      <c r="K303" s="747">
        <f t="shared" si="134"/>
        <v>49.003</v>
      </c>
      <c r="L303" s="747">
        <f t="shared" si="135"/>
        <v>45.345999999999997</v>
      </c>
      <c r="M303" s="748">
        <f t="shared" si="136"/>
        <v>42.877000000000002</v>
      </c>
      <c r="N303" s="725"/>
    </row>
    <row r="306" spans="2:14" x14ac:dyDescent="0.2">
      <c r="B306" s="784" t="s">
        <v>746</v>
      </c>
      <c r="C306" s="718" t="s">
        <v>331</v>
      </c>
      <c r="D306" s="718" t="s">
        <v>222</v>
      </c>
      <c r="E306" s="718" t="s">
        <v>225</v>
      </c>
      <c r="F306" s="718" t="s">
        <v>226</v>
      </c>
      <c r="G306" s="718" t="s">
        <v>227</v>
      </c>
      <c r="H306" s="718" t="s">
        <v>228</v>
      </c>
      <c r="I306" s="718" t="s">
        <v>332</v>
      </c>
      <c r="J306" s="718" t="s">
        <v>333</v>
      </c>
      <c r="K306" s="718" t="s">
        <v>231</v>
      </c>
      <c r="L306" s="718" t="s">
        <v>232</v>
      </c>
      <c r="M306" s="718" t="s">
        <v>233</v>
      </c>
      <c r="N306" s="737"/>
    </row>
    <row r="307" spans="2:14" x14ac:dyDescent="0.2">
      <c r="B307" s="785"/>
      <c r="C307" s="717" t="s">
        <v>487</v>
      </c>
      <c r="D307" s="717" t="s">
        <v>487</v>
      </c>
      <c r="E307" s="717" t="s">
        <v>487</v>
      </c>
      <c r="F307" s="717" t="s">
        <v>487</v>
      </c>
      <c r="G307" s="717" t="s">
        <v>487</v>
      </c>
      <c r="H307" s="717" t="s">
        <v>487</v>
      </c>
      <c r="I307" s="717" t="s">
        <v>487</v>
      </c>
      <c r="J307" s="717" t="s">
        <v>487</v>
      </c>
      <c r="K307" s="717" t="s">
        <v>487</v>
      </c>
      <c r="L307" s="717" t="s">
        <v>487</v>
      </c>
      <c r="M307" s="719" t="s">
        <v>487</v>
      </c>
      <c r="N307" s="738"/>
    </row>
    <row r="308" spans="2:14" ht="41.25" thickBot="1" x14ac:dyDescent="0.25">
      <c r="B308" s="786"/>
      <c r="C308" s="720" t="s">
        <v>325</v>
      </c>
      <c r="D308" s="720" t="s">
        <v>325</v>
      </c>
      <c r="E308" s="720" t="s">
        <v>325</v>
      </c>
      <c r="F308" s="720" t="s">
        <v>325</v>
      </c>
      <c r="G308" s="720" t="s">
        <v>325</v>
      </c>
      <c r="H308" s="720" t="s">
        <v>325</v>
      </c>
      <c r="I308" s="720" t="s">
        <v>325</v>
      </c>
      <c r="J308" s="720" t="s">
        <v>325</v>
      </c>
      <c r="K308" s="720" t="s">
        <v>325</v>
      </c>
      <c r="L308" s="720" t="s">
        <v>325</v>
      </c>
      <c r="M308" s="720" t="s">
        <v>325</v>
      </c>
      <c r="N308" s="739"/>
    </row>
    <row r="309" spans="2:14" ht="25.5" x14ac:dyDescent="0.2">
      <c r="B309" s="753" t="s">
        <v>105</v>
      </c>
      <c r="C309" s="754">
        <f t="shared" ref="C309:C320" si="137">SUM(C258,C275)</f>
        <v>400.53499999999997</v>
      </c>
      <c r="D309" s="754">
        <f t="shared" ref="D309:D320" si="138">SUM(D258,E275)</f>
        <v>415.87099999999998</v>
      </c>
      <c r="E309" s="754">
        <f t="shared" ref="E309:E320" si="139">SUM(E258,G275)</f>
        <v>424.274</v>
      </c>
      <c r="F309" s="754">
        <f t="shared" ref="F309:F320" si="140">SUM(F258,I275)</f>
        <v>424.75200000000001</v>
      </c>
      <c r="G309" s="754">
        <f t="shared" ref="G309:G320" si="141">SUM(G258,K275)</f>
        <v>410.62</v>
      </c>
      <c r="H309" s="754">
        <f t="shared" ref="H309:H320" si="142">SUM(H258,M275)</f>
        <v>396.95800000000003</v>
      </c>
      <c r="I309" s="754">
        <f t="shared" ref="I309:I320" si="143">SUM(I258,O275)</f>
        <v>374.41999999999996</v>
      </c>
      <c r="J309" s="754">
        <f t="shared" ref="J309:J320" si="144">SUM(J258,Q275)</f>
        <v>349.26</v>
      </c>
      <c r="K309" s="754">
        <f t="shared" ref="K309:K320" si="145">SUM(K258,S275)</f>
        <v>321.428</v>
      </c>
      <c r="L309" s="754">
        <f t="shared" ref="L309:L320" si="146">SUM(L258,U275)</f>
        <v>292.44599999999997</v>
      </c>
      <c r="M309" s="755">
        <f t="shared" ref="M309:M320" si="147">SUM(M258,W275)</f>
        <v>272.62900000000002</v>
      </c>
      <c r="N309" s="722"/>
    </row>
    <row r="310" spans="2:14" x14ac:dyDescent="0.2">
      <c r="B310" s="743" t="s">
        <v>94</v>
      </c>
      <c r="C310" s="744">
        <f t="shared" si="137"/>
        <v>64.488</v>
      </c>
      <c r="D310" s="744">
        <f t="shared" si="138"/>
        <v>63.471000000000004</v>
      </c>
      <c r="E310" s="744">
        <f t="shared" si="139"/>
        <v>62.035000000000004</v>
      </c>
      <c r="F310" s="744">
        <f t="shared" si="140"/>
        <v>60.18</v>
      </c>
      <c r="G310" s="744">
        <f t="shared" si="141"/>
        <v>58.176000000000002</v>
      </c>
      <c r="H310" s="744">
        <f t="shared" si="142"/>
        <v>56.444000000000003</v>
      </c>
      <c r="I310" s="744">
        <f t="shared" si="143"/>
        <v>54.222999999999999</v>
      </c>
      <c r="J310" s="744">
        <f t="shared" si="144"/>
        <v>52.313000000000002</v>
      </c>
      <c r="K310" s="744">
        <f t="shared" si="145"/>
        <v>49.591999999999999</v>
      </c>
      <c r="L310" s="744">
        <f t="shared" si="146"/>
        <v>48.405999999999999</v>
      </c>
      <c r="M310" s="745">
        <f t="shared" si="147"/>
        <v>48.875</v>
      </c>
      <c r="N310" s="725"/>
    </row>
    <row r="311" spans="2:14" x14ac:dyDescent="0.2">
      <c r="B311" s="743" t="s">
        <v>95</v>
      </c>
      <c r="C311" s="744">
        <f t="shared" si="137"/>
        <v>79.872</v>
      </c>
      <c r="D311" s="744">
        <f t="shared" si="138"/>
        <v>81.087999999999994</v>
      </c>
      <c r="E311" s="744">
        <f t="shared" si="139"/>
        <v>79.496000000000009</v>
      </c>
      <c r="F311" s="744">
        <f t="shared" si="140"/>
        <v>76.37</v>
      </c>
      <c r="G311" s="744">
        <f t="shared" si="141"/>
        <v>71.678000000000011</v>
      </c>
      <c r="H311" s="744">
        <f t="shared" si="142"/>
        <v>70.253</v>
      </c>
      <c r="I311" s="744">
        <f t="shared" si="143"/>
        <v>67.491000000000014</v>
      </c>
      <c r="J311" s="744">
        <f t="shared" si="144"/>
        <v>65.123000000000005</v>
      </c>
      <c r="K311" s="744">
        <f t="shared" si="145"/>
        <v>63.075000000000003</v>
      </c>
      <c r="L311" s="744">
        <f t="shared" si="146"/>
        <v>62.506</v>
      </c>
      <c r="M311" s="745">
        <f t="shared" si="147"/>
        <v>62.513999999999996</v>
      </c>
      <c r="N311" s="725"/>
    </row>
    <row r="312" spans="2:14" x14ac:dyDescent="0.2">
      <c r="B312" s="743" t="s">
        <v>96</v>
      </c>
      <c r="C312" s="744">
        <f t="shared" si="137"/>
        <v>16.914999999999999</v>
      </c>
      <c r="D312" s="744">
        <f t="shared" si="138"/>
        <v>17.985999999999997</v>
      </c>
      <c r="E312" s="744">
        <f t="shared" si="139"/>
        <v>17.881999999999998</v>
      </c>
      <c r="F312" s="744">
        <f t="shared" si="140"/>
        <v>17.607000000000003</v>
      </c>
      <c r="G312" s="744">
        <f t="shared" si="141"/>
        <v>17.185000000000002</v>
      </c>
      <c r="H312" s="744">
        <f t="shared" si="142"/>
        <v>16.218999999999998</v>
      </c>
      <c r="I312" s="744">
        <f t="shared" si="143"/>
        <v>15.287999999999998</v>
      </c>
      <c r="J312" s="744">
        <f t="shared" si="144"/>
        <v>14.375</v>
      </c>
      <c r="K312" s="744">
        <f t="shared" si="145"/>
        <v>12.59</v>
      </c>
      <c r="L312" s="744">
        <f t="shared" si="146"/>
        <v>10.256</v>
      </c>
      <c r="M312" s="745">
        <f t="shared" si="147"/>
        <v>8.4809999999999999</v>
      </c>
      <c r="N312" s="725"/>
    </row>
    <row r="313" spans="2:14" x14ac:dyDescent="0.2">
      <c r="B313" s="743" t="s">
        <v>97</v>
      </c>
      <c r="C313" s="744">
        <f t="shared" si="137"/>
        <v>68.694000000000003</v>
      </c>
      <c r="D313" s="744">
        <f t="shared" si="138"/>
        <v>63.841999999999999</v>
      </c>
      <c r="E313" s="744">
        <f t="shared" si="139"/>
        <v>63.329000000000001</v>
      </c>
      <c r="F313" s="744">
        <f t="shared" si="140"/>
        <v>68.016999999999996</v>
      </c>
      <c r="G313" s="744">
        <f t="shared" si="141"/>
        <v>70.528000000000006</v>
      </c>
      <c r="H313" s="744">
        <f t="shared" si="142"/>
        <v>70.611000000000004</v>
      </c>
      <c r="I313" s="744">
        <f t="shared" si="143"/>
        <v>66.426000000000002</v>
      </c>
      <c r="J313" s="744">
        <f t="shared" si="144"/>
        <v>60.256999999999998</v>
      </c>
      <c r="K313" s="744">
        <f t="shared" si="145"/>
        <v>52.614000000000004</v>
      </c>
      <c r="L313" s="744">
        <f t="shared" si="146"/>
        <v>38.967999999999996</v>
      </c>
      <c r="M313" s="745">
        <f t="shared" si="147"/>
        <v>28.777000000000001</v>
      </c>
      <c r="N313" s="725"/>
    </row>
    <row r="314" spans="2:14" x14ac:dyDescent="0.2">
      <c r="B314" s="743" t="s">
        <v>98</v>
      </c>
      <c r="C314" s="744">
        <f t="shared" si="137"/>
        <v>49.219000000000001</v>
      </c>
      <c r="D314" s="744">
        <f t="shared" si="138"/>
        <v>49.658999999999999</v>
      </c>
      <c r="E314" s="744">
        <f t="shared" si="139"/>
        <v>49.087000000000003</v>
      </c>
      <c r="F314" s="744">
        <f t="shared" si="140"/>
        <v>46.521999999999998</v>
      </c>
      <c r="G314" s="744">
        <f t="shared" si="141"/>
        <v>41.552</v>
      </c>
      <c r="H314" s="744">
        <f t="shared" si="142"/>
        <v>38.658999999999999</v>
      </c>
      <c r="I314" s="744">
        <f t="shared" si="143"/>
        <v>35.085999999999999</v>
      </c>
      <c r="J314" s="744">
        <f t="shared" si="144"/>
        <v>31.843</v>
      </c>
      <c r="K314" s="744">
        <f t="shared" si="145"/>
        <v>28.456</v>
      </c>
      <c r="L314" s="744">
        <f t="shared" si="146"/>
        <v>25.337</v>
      </c>
      <c r="M314" s="745">
        <f t="shared" si="147"/>
        <v>23.156000000000002</v>
      </c>
      <c r="N314" s="725"/>
    </row>
    <row r="315" spans="2:14" x14ac:dyDescent="0.2">
      <c r="B315" s="743" t="s">
        <v>99</v>
      </c>
      <c r="C315" s="744">
        <f t="shared" si="137"/>
        <v>11.367999999999999</v>
      </c>
      <c r="D315" s="744">
        <f t="shared" si="138"/>
        <v>12.959</v>
      </c>
      <c r="E315" s="744">
        <f t="shared" si="139"/>
        <v>13.507999999999999</v>
      </c>
      <c r="F315" s="744">
        <f t="shared" si="140"/>
        <v>13.504</v>
      </c>
      <c r="G315" s="744">
        <f t="shared" si="141"/>
        <v>13.221</v>
      </c>
      <c r="H315" s="744">
        <f t="shared" si="142"/>
        <v>12.741999999999999</v>
      </c>
      <c r="I315" s="744">
        <f t="shared" si="143"/>
        <v>12.042</v>
      </c>
      <c r="J315" s="744">
        <f t="shared" si="144"/>
        <v>11.138999999999999</v>
      </c>
      <c r="K315" s="744">
        <f t="shared" si="145"/>
        <v>10.722000000000001</v>
      </c>
      <c r="L315" s="744">
        <f t="shared" si="146"/>
        <v>10.435</v>
      </c>
      <c r="M315" s="745">
        <f t="shared" si="147"/>
        <v>10.210000000000001</v>
      </c>
      <c r="N315" s="725"/>
    </row>
    <row r="316" spans="2:14" x14ac:dyDescent="0.2">
      <c r="B316" s="743" t="s">
        <v>100</v>
      </c>
      <c r="C316" s="744">
        <f t="shared" si="137"/>
        <v>16.035</v>
      </c>
      <c r="D316" s="744">
        <f t="shared" si="138"/>
        <v>17.103999999999999</v>
      </c>
      <c r="E316" s="744">
        <f t="shared" si="139"/>
        <v>17.449000000000002</v>
      </c>
      <c r="F316" s="744">
        <f t="shared" si="140"/>
        <v>17.797000000000001</v>
      </c>
      <c r="G316" s="744">
        <f t="shared" si="141"/>
        <v>16.063000000000002</v>
      </c>
      <c r="H316" s="744">
        <f t="shared" si="142"/>
        <v>13.850999999999999</v>
      </c>
      <c r="I316" s="744">
        <f t="shared" si="143"/>
        <v>11.875</v>
      </c>
      <c r="J316" s="744">
        <f t="shared" si="144"/>
        <v>10.555999999999999</v>
      </c>
      <c r="K316" s="744">
        <f t="shared" si="145"/>
        <v>8.7149999999999999</v>
      </c>
      <c r="L316" s="744">
        <f t="shared" si="146"/>
        <v>7.548</v>
      </c>
      <c r="M316" s="745">
        <f t="shared" si="147"/>
        <v>6.9370000000000003</v>
      </c>
      <c r="N316" s="725"/>
    </row>
    <row r="317" spans="2:14" x14ac:dyDescent="0.2">
      <c r="B317" s="743" t="s">
        <v>101</v>
      </c>
      <c r="C317" s="744">
        <f t="shared" si="137"/>
        <v>15.196999999999999</v>
      </c>
      <c r="D317" s="744">
        <f t="shared" si="138"/>
        <v>18.481999999999999</v>
      </c>
      <c r="E317" s="744">
        <f t="shared" si="139"/>
        <v>22.625</v>
      </c>
      <c r="F317" s="744">
        <f t="shared" si="140"/>
        <v>24.38</v>
      </c>
      <c r="G317" s="744">
        <f t="shared" si="141"/>
        <v>24.962</v>
      </c>
      <c r="H317" s="744">
        <f t="shared" si="142"/>
        <v>24.742000000000001</v>
      </c>
      <c r="I317" s="744">
        <f t="shared" si="143"/>
        <v>23.954999999999998</v>
      </c>
      <c r="J317" s="744">
        <f t="shared" si="144"/>
        <v>22.670999999999999</v>
      </c>
      <c r="K317" s="744">
        <f t="shared" si="145"/>
        <v>21.509</v>
      </c>
      <c r="L317" s="744">
        <f t="shared" si="146"/>
        <v>20.405000000000001</v>
      </c>
      <c r="M317" s="745">
        <f t="shared" si="147"/>
        <v>19.231000000000002</v>
      </c>
      <c r="N317" s="725"/>
    </row>
    <row r="318" spans="2:14" x14ac:dyDescent="0.2">
      <c r="B318" s="743" t="s">
        <v>102</v>
      </c>
      <c r="C318" s="744">
        <f t="shared" si="137"/>
        <v>7.3560000000000008</v>
      </c>
      <c r="D318" s="744">
        <f t="shared" si="138"/>
        <v>9.1189999999999998</v>
      </c>
      <c r="E318" s="744">
        <f t="shared" si="139"/>
        <v>9.0920000000000005</v>
      </c>
      <c r="F318" s="744">
        <f t="shared" si="140"/>
        <v>8.8699999999999992</v>
      </c>
      <c r="G318" s="744">
        <f t="shared" si="141"/>
        <v>8.0709999999999997</v>
      </c>
      <c r="H318" s="744">
        <f t="shared" si="142"/>
        <v>7.0589999999999993</v>
      </c>
      <c r="I318" s="744">
        <f t="shared" si="143"/>
        <v>6.2389999999999999</v>
      </c>
      <c r="J318" s="744">
        <f t="shared" si="144"/>
        <v>5.5529999999999999</v>
      </c>
      <c r="K318" s="744">
        <f t="shared" si="145"/>
        <v>4.9140000000000006</v>
      </c>
      <c r="L318" s="744">
        <f t="shared" si="146"/>
        <v>4.1229999999999993</v>
      </c>
      <c r="M318" s="745">
        <f t="shared" si="147"/>
        <v>3.5069999999999997</v>
      </c>
      <c r="N318" s="725"/>
    </row>
    <row r="319" spans="2:14" x14ac:dyDescent="0.2">
      <c r="B319" s="743" t="s">
        <v>103</v>
      </c>
      <c r="C319" s="744">
        <f t="shared" si="137"/>
        <v>14.535</v>
      </c>
      <c r="D319" s="744">
        <f t="shared" si="138"/>
        <v>17.242999999999999</v>
      </c>
      <c r="E319" s="744">
        <f t="shared" si="139"/>
        <v>19.713999999999999</v>
      </c>
      <c r="F319" s="744">
        <f t="shared" si="140"/>
        <v>20.334</v>
      </c>
      <c r="G319" s="744">
        <f t="shared" si="141"/>
        <v>20.49</v>
      </c>
      <c r="H319" s="744">
        <f t="shared" si="142"/>
        <v>20.271999999999998</v>
      </c>
      <c r="I319" s="744">
        <f t="shared" si="143"/>
        <v>19.475999999999999</v>
      </c>
      <c r="J319" s="744">
        <f t="shared" si="144"/>
        <v>18.538</v>
      </c>
      <c r="K319" s="744">
        <f t="shared" si="145"/>
        <v>17.558</v>
      </c>
      <c r="L319" s="744">
        <f t="shared" si="146"/>
        <v>16.62</v>
      </c>
      <c r="M319" s="745">
        <f t="shared" si="147"/>
        <v>15.583</v>
      </c>
      <c r="N319" s="725"/>
    </row>
    <row r="320" spans="2:14" ht="13.5" thickBot="1" x14ac:dyDescent="0.25">
      <c r="B320" s="746" t="s">
        <v>104</v>
      </c>
      <c r="C320" s="747">
        <f t="shared" si="137"/>
        <v>54.152000000000001</v>
      </c>
      <c r="D320" s="747">
        <f t="shared" si="138"/>
        <v>61.953000000000003</v>
      </c>
      <c r="E320" s="747">
        <f t="shared" si="139"/>
        <v>66.771000000000001</v>
      </c>
      <c r="F320" s="747">
        <f t="shared" si="140"/>
        <v>67.945999999999998</v>
      </c>
      <c r="G320" s="747">
        <f t="shared" si="141"/>
        <v>65.599000000000004</v>
      </c>
      <c r="H320" s="747">
        <f t="shared" si="142"/>
        <v>63.265999999999998</v>
      </c>
      <c r="I320" s="747">
        <f t="shared" si="143"/>
        <v>59.942</v>
      </c>
      <c r="J320" s="747">
        <f t="shared" si="144"/>
        <v>54.768999999999998</v>
      </c>
      <c r="K320" s="747">
        <f t="shared" si="145"/>
        <v>49.715000000000003</v>
      </c>
      <c r="L320" s="747">
        <f t="shared" si="146"/>
        <v>46.013999999999996</v>
      </c>
      <c r="M320" s="748">
        <f t="shared" si="147"/>
        <v>43.497</v>
      </c>
      <c r="N320" s="725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13 data'!$C$24</f>
        <v>1.5089999999999999E-2</v>
      </c>
      <c r="D8" s="642">
        <f>'Section 13 data'!$D$24</f>
        <v>0.76473000000000002</v>
      </c>
      <c r="E8" s="198">
        <f>'Section 13 data'!$E$24</f>
        <v>23.48</v>
      </c>
      <c r="F8" s="643">
        <f>SUM(C8,D8)</f>
        <v>0.77982000000000007</v>
      </c>
    </row>
    <row r="9" spans="2:6" ht="15" customHeight="1" x14ac:dyDescent="0.2">
      <c r="B9" s="95" t="s">
        <v>341</v>
      </c>
      <c r="C9" s="641">
        <f>'Section 13 data'!$C$25</f>
        <v>1.789E-2</v>
      </c>
      <c r="D9" s="642">
        <f>'Section 13 data'!$D$25</f>
        <v>0.66034000000000004</v>
      </c>
      <c r="E9" s="198">
        <f>'Section 13 data'!$E$25</f>
        <v>27.82</v>
      </c>
      <c r="F9" s="643">
        <f t="shared" ref="F9:F17" si="0">SUM(C9,D9)</f>
        <v>0.67823</v>
      </c>
    </row>
    <row r="10" spans="2:6" ht="15" customHeight="1" x14ac:dyDescent="0.2">
      <c r="B10" s="96" t="s">
        <v>342</v>
      </c>
      <c r="C10" s="641">
        <f>'Section 13 data'!$C$26</f>
        <v>7.6900000000000007E-3</v>
      </c>
      <c r="D10" s="642">
        <f>'Section 13 data'!$D$26</f>
        <v>0.78095000000000003</v>
      </c>
      <c r="E10" s="198">
        <f>'Section 13 data'!$E$26</f>
        <v>24.15</v>
      </c>
      <c r="F10" s="643">
        <f t="shared" si="0"/>
        <v>0.78864000000000001</v>
      </c>
    </row>
    <row r="11" spans="2:6" ht="15" customHeight="1" x14ac:dyDescent="0.2">
      <c r="B11" s="94" t="s">
        <v>343</v>
      </c>
      <c r="C11" s="641">
        <f>'Section 13 data'!$C$27</f>
        <v>0.10523</v>
      </c>
      <c r="D11" s="642">
        <f>'Section 13 data'!$D$27</f>
        <v>0.59675</v>
      </c>
      <c r="E11" s="198">
        <f>'Section 13 data'!$E$27</f>
        <v>28.63</v>
      </c>
      <c r="F11" s="643">
        <f t="shared" si="0"/>
        <v>0.70198000000000005</v>
      </c>
    </row>
    <row r="12" spans="2:6" ht="15" customHeight="1" x14ac:dyDescent="0.2">
      <c r="B12" s="94" t="s">
        <v>344</v>
      </c>
      <c r="C12" s="641">
        <f>'Section 13 data'!$C$28</f>
        <v>0.17227000000000001</v>
      </c>
      <c r="D12" s="642">
        <f>'Section 13 data'!$D$28</f>
        <v>1.5672699999999999</v>
      </c>
      <c r="E12" s="198">
        <f>'Section 13 data'!$E$28</f>
        <v>18.329999999999998</v>
      </c>
      <c r="F12" s="643">
        <f t="shared" si="0"/>
        <v>1.7395399999999999</v>
      </c>
    </row>
    <row r="13" spans="2:6" ht="15" customHeight="1" x14ac:dyDescent="0.2">
      <c r="B13" s="94" t="s">
        <v>345</v>
      </c>
      <c r="C13" s="641">
        <f>'Section 13 data'!$C$29</f>
        <v>8.6069999999999994E-2</v>
      </c>
      <c r="D13" s="642">
        <f>'Section 13 data'!$D$29</f>
        <v>2.33839</v>
      </c>
      <c r="E13" s="198">
        <f>'Section 13 data'!$E$29</f>
        <v>19.989999999999998</v>
      </c>
      <c r="F13" s="643">
        <f t="shared" si="0"/>
        <v>2.4244599999999998</v>
      </c>
    </row>
    <row r="14" spans="2:6" ht="15" customHeight="1" x14ac:dyDescent="0.2">
      <c r="B14" s="94" t="s">
        <v>346</v>
      </c>
      <c r="C14" s="641">
        <f>'Section 13 data'!$C$30</f>
        <v>4.2709999999999998E-2</v>
      </c>
      <c r="D14" s="642">
        <f>'Section 13 data'!$D$30</f>
        <v>2.37079</v>
      </c>
      <c r="E14" s="198">
        <f>'Section 13 data'!$E$30</f>
        <v>16.760000000000002</v>
      </c>
      <c r="F14" s="643">
        <f t="shared" si="0"/>
        <v>2.4135</v>
      </c>
    </row>
    <row r="15" spans="2:6" ht="15" customHeight="1" x14ac:dyDescent="0.2">
      <c r="B15" s="94" t="s">
        <v>347</v>
      </c>
      <c r="C15" s="641">
        <f>'Section 13 data'!$C$31</f>
        <v>1.1899999999999999E-3</v>
      </c>
      <c r="D15" s="642">
        <f>'Section 13 data'!$D$31</f>
        <v>1.16344</v>
      </c>
      <c r="E15" s="198">
        <f>'Section 13 data'!$E$31</f>
        <v>22.97</v>
      </c>
      <c r="F15" s="643">
        <f t="shared" si="0"/>
        <v>1.1646300000000001</v>
      </c>
    </row>
    <row r="16" spans="2:6" ht="15" customHeight="1" x14ac:dyDescent="0.2">
      <c r="B16" s="94" t="s">
        <v>270</v>
      </c>
      <c r="C16" s="641">
        <f>'Section 13 data'!$C$32</f>
        <v>0</v>
      </c>
      <c r="D16" s="642">
        <f>'Section 13 data'!$D$32</f>
        <v>0.88570000000000004</v>
      </c>
      <c r="E16" s="198">
        <f>'Section 13 data'!$E$32</f>
        <v>36.83</v>
      </c>
      <c r="F16" s="643">
        <f t="shared" si="0"/>
        <v>0.88570000000000004</v>
      </c>
    </row>
    <row r="17" spans="2:6" ht="15" customHeight="1" x14ac:dyDescent="0.2">
      <c r="B17" s="97" t="s">
        <v>80</v>
      </c>
      <c r="C17" s="644">
        <f>'Section 13 data'!$C$8</f>
        <v>0.44812000000000002</v>
      </c>
      <c r="D17" s="644">
        <f>'Section 13 data'!$D$8</f>
        <v>11.128360000000001</v>
      </c>
      <c r="E17" s="314">
        <f>'Section 13 data'!$E$8</f>
        <v>7.67</v>
      </c>
      <c r="F17" s="644">
        <f t="shared" si="0"/>
        <v>11.57648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4">
        <f>'Section 13 data'!$K$13</f>
        <v>2.5449999999999999</v>
      </c>
      <c r="E8" s="198">
        <f>'Section 13 data'!$L$13</f>
        <v>77.37</v>
      </c>
      <c r="F8" s="629">
        <f>SUM(C8,D8)</f>
        <v>2.5449999999999999</v>
      </c>
    </row>
    <row r="9" spans="2:6" ht="15" customHeight="1" x14ac:dyDescent="0.2">
      <c r="B9" s="82" t="s">
        <v>335</v>
      </c>
      <c r="C9" s="67">
        <f>'Section 13 data'!$J$14</f>
        <v>0.11799999999999999</v>
      </c>
      <c r="D9" s="634">
        <f>'Section 13 data'!$K$14</f>
        <v>35.548000000000002</v>
      </c>
      <c r="E9" s="198">
        <f>'Section 13 data'!$L$14</f>
        <v>28.72</v>
      </c>
      <c r="F9" s="629">
        <f t="shared" ref="F9:F15" si="0">SUM(C9,D9)</f>
        <v>35.666000000000004</v>
      </c>
    </row>
    <row r="10" spans="2:6" ht="15" customHeight="1" x14ac:dyDescent="0.2">
      <c r="B10" s="81" t="s">
        <v>336</v>
      </c>
      <c r="C10" s="67">
        <f>'Section 13 data'!$J$15</f>
        <v>0.56399999999999995</v>
      </c>
      <c r="D10" s="634">
        <f>'Section 13 data'!$K$15</f>
        <v>224.55</v>
      </c>
      <c r="E10" s="198">
        <f>'Section 13 data'!$L$15</f>
        <v>30.932213752483094</v>
      </c>
      <c r="F10" s="629">
        <f t="shared" si="0"/>
        <v>225.114</v>
      </c>
    </row>
    <row r="11" spans="2:6" ht="15" customHeight="1" x14ac:dyDescent="0.2">
      <c r="B11" s="81" t="s">
        <v>337</v>
      </c>
      <c r="C11" s="67">
        <f>'Section 13 data'!$J$16</f>
        <v>11.629</v>
      </c>
      <c r="D11" s="634">
        <f>'Section 13 data'!$K$16</f>
        <v>426.20800000000003</v>
      </c>
      <c r="E11" s="198">
        <f>'Section 13 data'!$L$16</f>
        <v>39.910576972588558</v>
      </c>
      <c r="F11" s="629">
        <f t="shared" si="0"/>
        <v>437.83700000000005</v>
      </c>
    </row>
    <row r="12" spans="2:6" ht="15" customHeight="1" x14ac:dyDescent="0.2">
      <c r="B12" s="81" t="s">
        <v>338</v>
      </c>
      <c r="C12" s="67">
        <f>'Section 13 data'!$J$17</f>
        <v>8.94</v>
      </c>
      <c r="D12" s="634">
        <f>'Section 13 data'!$K$17</f>
        <v>975.51199999999994</v>
      </c>
      <c r="E12" s="198">
        <f>'Section 13 data'!$L$17</f>
        <v>18.170000000000002</v>
      </c>
      <c r="F12" s="629">
        <f t="shared" si="0"/>
        <v>984.452</v>
      </c>
    </row>
    <row r="13" spans="2:6" ht="15" customHeight="1" x14ac:dyDescent="0.2">
      <c r="B13" s="81" t="s">
        <v>339</v>
      </c>
      <c r="C13" s="67">
        <f>'Section 13 data'!$J$18</f>
        <v>29.504000000000001</v>
      </c>
      <c r="D13" s="634">
        <f>'Section 13 data'!$K$18</f>
        <v>1204.6610000000001</v>
      </c>
      <c r="E13" s="198">
        <f>'Section 13 data'!$L$18</f>
        <v>19.989999999999998</v>
      </c>
      <c r="F13" s="629">
        <f t="shared" si="0"/>
        <v>1234.165</v>
      </c>
    </row>
    <row r="14" spans="2:6" ht="15" customHeight="1" x14ac:dyDescent="0.2">
      <c r="B14" s="81" t="s">
        <v>268</v>
      </c>
      <c r="C14" s="67">
        <f>'Section 13 data'!$J$19</f>
        <v>33.076000000000001</v>
      </c>
      <c r="D14" s="634">
        <f>'Section 13 data'!$K$19</f>
        <v>1080.5550000000001</v>
      </c>
      <c r="E14" s="198">
        <f>'Section 13 data'!$L$19</f>
        <v>22.326134005546713</v>
      </c>
      <c r="F14" s="629">
        <f t="shared" si="0"/>
        <v>1113.6310000000001</v>
      </c>
    </row>
    <row r="15" spans="2:6" ht="15" customHeight="1" x14ac:dyDescent="0.2">
      <c r="B15" s="83" t="s">
        <v>80</v>
      </c>
      <c r="C15" s="635">
        <f>'Section 13 data'!$J$8</f>
        <v>83.831000000000003</v>
      </c>
      <c r="D15" s="635">
        <f>'Section 13 data'!$K$8</f>
        <v>3949.58</v>
      </c>
      <c r="E15" s="314">
        <f>'Section 13 data'!$L$8</f>
        <v>10.29</v>
      </c>
      <c r="F15" s="636">
        <f t="shared" si="0"/>
        <v>4033.4110000000001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Thames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0.112</v>
      </c>
      <c r="D8" s="85">
        <f>'Section 13 data'!$K$24</f>
        <v>6.9649999999999999</v>
      </c>
      <c r="E8" s="198">
        <f>'Section 13 data'!$L$24</f>
        <v>47.25</v>
      </c>
      <c r="F8" s="629">
        <f>SUM(C8,D8)</f>
        <v>7.077</v>
      </c>
    </row>
    <row r="9" spans="2:6" ht="15" customHeight="1" x14ac:dyDescent="0.2">
      <c r="B9" s="79" t="s">
        <v>341</v>
      </c>
      <c r="C9" s="67">
        <f>'Section 13 data'!$J$25</f>
        <v>0.56699999999999995</v>
      </c>
      <c r="D9" s="85">
        <f>'Section 13 data'!$K$25</f>
        <v>33.366999999999997</v>
      </c>
      <c r="E9" s="198">
        <f>'Section 13 data'!$L$25</f>
        <v>29.78</v>
      </c>
      <c r="F9" s="629">
        <f t="shared" ref="F9:F17" si="0">SUM(C9,D9)</f>
        <v>33.933999999999997</v>
      </c>
    </row>
    <row r="10" spans="2:6" ht="15" customHeight="1" x14ac:dyDescent="0.2">
      <c r="B10" s="80" t="s">
        <v>342</v>
      </c>
      <c r="C10" s="67">
        <f>'Section 13 data'!$J$26</f>
        <v>1.1060000000000001</v>
      </c>
      <c r="D10" s="85">
        <f>'Section 13 data'!$K$26</f>
        <v>67.933999999999997</v>
      </c>
      <c r="E10" s="198">
        <f>'Section 13 data'!$L$26</f>
        <v>33.43</v>
      </c>
      <c r="F10" s="629">
        <f t="shared" si="0"/>
        <v>69.039999999999992</v>
      </c>
    </row>
    <row r="11" spans="2:6" ht="15" customHeight="1" x14ac:dyDescent="0.2">
      <c r="B11" s="78" t="s">
        <v>343</v>
      </c>
      <c r="C11" s="67">
        <f>'Section 13 data'!$J$27</f>
        <v>15.747</v>
      </c>
      <c r="D11" s="85">
        <f>'Section 13 data'!$K$27</f>
        <v>123.79900000000001</v>
      </c>
      <c r="E11" s="198">
        <f>'Section 13 data'!$L$27</f>
        <v>44.82</v>
      </c>
      <c r="F11" s="629">
        <f t="shared" si="0"/>
        <v>139.54599999999999</v>
      </c>
    </row>
    <row r="12" spans="2:6" ht="15" customHeight="1" x14ac:dyDescent="0.2">
      <c r="B12" s="78" t="s">
        <v>344</v>
      </c>
      <c r="C12" s="67">
        <f>'Section 13 data'!$J$28</f>
        <v>40.433999999999997</v>
      </c>
      <c r="D12" s="85">
        <f>'Section 13 data'!$K$28</f>
        <v>385.69900000000001</v>
      </c>
      <c r="E12" s="198">
        <f>'Section 13 data'!$L$28</f>
        <v>20.97</v>
      </c>
      <c r="F12" s="629">
        <f t="shared" si="0"/>
        <v>426.13300000000004</v>
      </c>
    </row>
    <row r="13" spans="2:6" ht="15" customHeight="1" x14ac:dyDescent="0.2">
      <c r="B13" s="78" t="s">
        <v>345</v>
      </c>
      <c r="C13" s="67">
        <f>'Section 13 data'!$J$29</f>
        <v>16.992999999999999</v>
      </c>
      <c r="D13" s="85">
        <f>'Section 13 data'!$K$29</f>
        <v>684.154</v>
      </c>
      <c r="E13" s="198">
        <f>'Section 13 data'!$L$29</f>
        <v>20.21</v>
      </c>
      <c r="F13" s="629">
        <f t="shared" si="0"/>
        <v>701.14700000000005</v>
      </c>
    </row>
    <row r="14" spans="2:6" ht="15" customHeight="1" x14ac:dyDescent="0.2">
      <c r="B14" s="78" t="s">
        <v>346</v>
      </c>
      <c r="C14" s="67">
        <f>'Section 13 data'!$J$30</f>
        <v>8.6669999999999998</v>
      </c>
      <c r="D14" s="85">
        <f>'Section 13 data'!$K$30</f>
        <v>1071.01</v>
      </c>
      <c r="E14" s="198">
        <f>'Section 13 data'!$L$30</f>
        <v>20.51</v>
      </c>
      <c r="F14" s="629">
        <f t="shared" si="0"/>
        <v>1079.6769999999999</v>
      </c>
    </row>
    <row r="15" spans="2:6" ht="15" customHeight="1" x14ac:dyDescent="0.2">
      <c r="B15" s="78" t="s">
        <v>347</v>
      </c>
      <c r="C15" s="67">
        <f>'Section 13 data'!$J$31</f>
        <v>0.20499999999999999</v>
      </c>
      <c r="D15" s="85">
        <f>'Section 13 data'!$K$31</f>
        <v>855.05700000000002</v>
      </c>
      <c r="E15" s="198">
        <f>'Section 13 data'!$L$31</f>
        <v>21.62</v>
      </c>
      <c r="F15" s="629">
        <f t="shared" si="0"/>
        <v>855.26200000000006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721.59500000000003</v>
      </c>
      <c r="E16" s="198">
        <f>'Section 13 data'!$L$32</f>
        <v>36.5</v>
      </c>
      <c r="F16" s="629">
        <f t="shared" si="0"/>
        <v>721.59500000000003</v>
      </c>
    </row>
    <row r="17" spans="2:6" ht="15" customHeight="1" x14ac:dyDescent="0.2">
      <c r="B17" s="86" t="s">
        <v>80</v>
      </c>
      <c r="C17" s="87">
        <f>'Section 13 data'!$J$8</f>
        <v>83.831000000000003</v>
      </c>
      <c r="D17" s="87">
        <f>'Section 13 data'!$K$8</f>
        <v>3949.58</v>
      </c>
      <c r="E17" s="314">
        <f>'Section 13 data'!$L$8</f>
        <v>10.29</v>
      </c>
      <c r="F17" s="87">
        <f t="shared" si="0"/>
        <v>4033.4110000000001</v>
      </c>
    </row>
    <row r="18" spans="2:6" ht="15" customHeight="1" x14ac:dyDescent="0.2">
      <c r="D18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2" t="s">
        <v>267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4">
        <f>'Section 13 data'!$R$13</f>
        <v>57.076000000000001</v>
      </c>
      <c r="E8" s="198">
        <f>'Section 13 data'!$S$13</f>
        <v>74.19</v>
      </c>
      <c r="F8" s="629">
        <f>SUM(C8,D8)</f>
        <v>57.076000000000001</v>
      </c>
    </row>
    <row r="9" spans="2:6" ht="15" customHeight="1" x14ac:dyDescent="0.2">
      <c r="B9" s="82" t="s">
        <v>335</v>
      </c>
      <c r="C9" s="67">
        <f>'Section 13 data'!$Q$14</f>
        <v>20.042999999999999</v>
      </c>
      <c r="D9" s="634">
        <f>'Section 13 data'!$R$14</f>
        <v>1957.4110000000001</v>
      </c>
      <c r="E9" s="198">
        <f>'Section 13 data'!$S$14</f>
        <v>25.35</v>
      </c>
      <c r="F9" s="629">
        <f t="shared" ref="F9:F15" si="0">SUM(C9,D9)</f>
        <v>1977.454</v>
      </c>
    </row>
    <row r="10" spans="2:6" ht="15" customHeight="1" x14ac:dyDescent="0.2">
      <c r="B10" s="81" t="s">
        <v>336</v>
      </c>
      <c r="C10" s="67">
        <f>'Section 13 data'!$Q$15</f>
        <v>61.646000000000001</v>
      </c>
      <c r="D10" s="634">
        <f>'Section 13 data'!$R$15</f>
        <v>2209.4409999999998</v>
      </c>
      <c r="E10" s="198">
        <f>'Section 13 data'!$S$15</f>
        <v>31.724386329178156</v>
      </c>
      <c r="F10" s="629">
        <f t="shared" si="0"/>
        <v>2271.087</v>
      </c>
    </row>
    <row r="11" spans="2:6" ht="15" customHeight="1" x14ac:dyDescent="0.2">
      <c r="B11" s="81" t="s">
        <v>337</v>
      </c>
      <c r="C11" s="67">
        <f>'Section 13 data'!$Q$16</f>
        <v>83.683999999999997</v>
      </c>
      <c r="D11" s="634">
        <f>'Section 13 data'!$R$16</f>
        <v>802.471</v>
      </c>
      <c r="E11" s="198">
        <f>'Section 13 data'!$S$16</f>
        <v>31.100492807453328</v>
      </c>
      <c r="F11" s="629">
        <f t="shared" si="0"/>
        <v>886.15499999999997</v>
      </c>
    </row>
    <row r="12" spans="2:6" ht="15" customHeight="1" x14ac:dyDescent="0.2">
      <c r="B12" s="81" t="s">
        <v>338</v>
      </c>
      <c r="C12" s="67">
        <f>'Section 13 data'!$Q$17</f>
        <v>52.767000000000003</v>
      </c>
      <c r="D12" s="634">
        <f>'Section 13 data'!$R$17</f>
        <v>997.59199999999998</v>
      </c>
      <c r="E12" s="198">
        <f>'Section 13 data'!$S$17</f>
        <v>23.47</v>
      </c>
      <c r="F12" s="629">
        <f t="shared" si="0"/>
        <v>1050.3589999999999</v>
      </c>
    </row>
    <row r="13" spans="2:6" ht="15" customHeight="1" x14ac:dyDescent="0.2">
      <c r="B13" s="81" t="s">
        <v>339</v>
      </c>
      <c r="C13" s="67">
        <f>'Section 13 data'!$Q$18</f>
        <v>72.433000000000007</v>
      </c>
      <c r="D13" s="634">
        <f>'Section 13 data'!$R$18</f>
        <v>829.10199999999998</v>
      </c>
      <c r="E13" s="198">
        <f>'Section 13 data'!$S$18</f>
        <v>19.45</v>
      </c>
      <c r="F13" s="629">
        <f t="shared" si="0"/>
        <v>901.53499999999997</v>
      </c>
    </row>
    <row r="14" spans="2:6" ht="15" customHeight="1" x14ac:dyDescent="0.2">
      <c r="B14" s="81" t="s">
        <v>268</v>
      </c>
      <c r="C14" s="67">
        <f>'Section 13 data'!$Q$19</f>
        <v>67.227000000000004</v>
      </c>
      <c r="D14" s="634">
        <f>'Section 13 data'!$R$19</f>
        <v>394.94099999999997</v>
      </c>
      <c r="E14" s="198">
        <f>'Section 13 data'!$S$19</f>
        <v>18.444860959313818</v>
      </c>
      <c r="F14" s="629">
        <f t="shared" si="0"/>
        <v>462.16800000000001</v>
      </c>
    </row>
    <row r="15" spans="2:6" ht="15" customHeight="1" x14ac:dyDescent="0.2">
      <c r="B15" s="83" t="s">
        <v>80</v>
      </c>
      <c r="C15" s="635">
        <f>'Section 13 data'!$Q$8</f>
        <v>357.8</v>
      </c>
      <c r="D15" s="635">
        <f>'Section 13 data'!$R$8</f>
        <v>7248.0349999999999</v>
      </c>
      <c r="E15" s="314">
        <f>'Section 13 data'!$S$8</f>
        <v>13.23</v>
      </c>
      <c r="F15" s="636">
        <f t="shared" si="0"/>
        <v>7605.835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35" t="s">
        <v>269</v>
      </c>
      <c r="C5" s="39" t="s">
        <v>78</v>
      </c>
      <c r="D5" s="837" t="s">
        <v>79</v>
      </c>
      <c r="E5" s="837"/>
      <c r="F5" s="74" t="s">
        <v>80</v>
      </c>
    </row>
    <row r="6" spans="2:6" ht="30" customHeight="1" x14ac:dyDescent="0.2">
      <c r="B6" s="836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Thames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13 data'!$Q$24</f>
        <v>17.538</v>
      </c>
      <c r="D8" s="631">
        <f>'Section 13 data'!$R$24</f>
        <v>1023.588</v>
      </c>
      <c r="E8" s="198">
        <f>'Section 13 data'!$S$24</f>
        <v>37.85</v>
      </c>
      <c r="F8" s="632">
        <f>SUM(C8,D8)</f>
        <v>1041.126</v>
      </c>
    </row>
    <row r="9" spans="2:6" ht="15" customHeight="1" x14ac:dyDescent="0.2">
      <c r="B9" s="79" t="s">
        <v>341</v>
      </c>
      <c r="C9" s="630">
        <f>'Section 13 data'!$Q$25</f>
        <v>64.584000000000003</v>
      </c>
      <c r="D9" s="631">
        <f>'Section 13 data'!$R$25</f>
        <v>2102.348</v>
      </c>
      <c r="E9" s="198">
        <f>'Section 13 data'!$S$25</f>
        <v>35.5</v>
      </c>
      <c r="F9" s="632">
        <f t="shared" ref="F9:F17" si="0">SUM(C9,D9)</f>
        <v>2166.9319999999998</v>
      </c>
    </row>
    <row r="10" spans="2:6" ht="15" customHeight="1" x14ac:dyDescent="0.2">
      <c r="B10" s="80" t="s">
        <v>342</v>
      </c>
      <c r="C10" s="630">
        <f>'Section 13 data'!$Q$26</f>
        <v>19.184999999999999</v>
      </c>
      <c r="D10" s="631">
        <f>'Section 13 data'!$R$26</f>
        <v>1044.01</v>
      </c>
      <c r="E10" s="198">
        <f>'Section 13 data'!$S$26</f>
        <v>25.67</v>
      </c>
      <c r="F10" s="632">
        <f t="shared" si="0"/>
        <v>1063.1949999999999</v>
      </c>
    </row>
    <row r="11" spans="2:6" ht="15" customHeight="1" x14ac:dyDescent="0.2">
      <c r="B11" s="78" t="s">
        <v>343</v>
      </c>
      <c r="C11" s="630">
        <f>'Section 13 data'!$Q$27</f>
        <v>122.96</v>
      </c>
      <c r="D11" s="631">
        <f>'Section 13 data'!$R$27</f>
        <v>581.77499999999998</v>
      </c>
      <c r="E11" s="198">
        <f>'Section 13 data'!$S$27</f>
        <v>38.909999999999997</v>
      </c>
      <c r="F11" s="632">
        <f t="shared" si="0"/>
        <v>704.73500000000001</v>
      </c>
    </row>
    <row r="12" spans="2:6" ht="15" customHeight="1" x14ac:dyDescent="0.2">
      <c r="B12" s="78" t="s">
        <v>344</v>
      </c>
      <c r="C12" s="630">
        <f>'Section 13 data'!$Q$28</f>
        <v>106.613</v>
      </c>
      <c r="D12" s="631">
        <f>'Section 13 data'!$R$28</f>
        <v>883.51499999999999</v>
      </c>
      <c r="E12" s="198">
        <f>'Section 13 data'!$S$28</f>
        <v>17.84</v>
      </c>
      <c r="F12" s="632">
        <f t="shared" si="0"/>
        <v>990.12799999999993</v>
      </c>
    </row>
    <row r="13" spans="2:6" ht="15" customHeight="1" x14ac:dyDescent="0.2">
      <c r="B13" s="78" t="s">
        <v>345</v>
      </c>
      <c r="C13" s="630">
        <f>'Section 13 data'!$Q$29</f>
        <v>22.167000000000002</v>
      </c>
      <c r="D13" s="631">
        <f>'Section 13 data'!$R$29</f>
        <v>789.98599999999999</v>
      </c>
      <c r="E13" s="198">
        <f>'Section 13 data'!$S$29</f>
        <v>19.73</v>
      </c>
      <c r="F13" s="632">
        <f t="shared" si="0"/>
        <v>812.15300000000002</v>
      </c>
    </row>
    <row r="14" spans="2:6" ht="15" customHeight="1" x14ac:dyDescent="0.2">
      <c r="B14" s="78" t="s">
        <v>346</v>
      </c>
      <c r="C14" s="630">
        <f>'Section 13 data'!$Q$30</f>
        <v>4.6909999999999998</v>
      </c>
      <c r="D14" s="631">
        <f>'Section 13 data'!$R$30</f>
        <v>523.56399999999996</v>
      </c>
      <c r="E14" s="198">
        <f>'Section 13 data'!$S$30</f>
        <v>20.18</v>
      </c>
      <c r="F14" s="632">
        <f t="shared" si="0"/>
        <v>528.255</v>
      </c>
    </row>
    <row r="15" spans="2:6" ht="15" customHeight="1" x14ac:dyDescent="0.2">
      <c r="B15" s="78" t="s">
        <v>347</v>
      </c>
      <c r="C15" s="630">
        <f>'Section 13 data'!$Q$31</f>
        <v>6.3E-2</v>
      </c>
      <c r="D15" s="631">
        <f>'Section 13 data'!$R$31</f>
        <v>223.24199999999999</v>
      </c>
      <c r="E15" s="198">
        <f>'Section 13 data'!$S$31</f>
        <v>20.96</v>
      </c>
      <c r="F15" s="632">
        <f t="shared" si="0"/>
        <v>223.30499999999998</v>
      </c>
    </row>
    <row r="16" spans="2:6" ht="15" customHeight="1" x14ac:dyDescent="0.2">
      <c r="B16" s="78" t="s">
        <v>270</v>
      </c>
      <c r="C16" s="630">
        <f>'Section 13 data'!$Q$32</f>
        <v>0</v>
      </c>
      <c r="D16" s="631">
        <f>'Section 13 data'!$R$32</f>
        <v>76.007000000000005</v>
      </c>
      <c r="E16" s="198">
        <f>'Section 13 data'!$S$32</f>
        <v>35.340000000000003</v>
      </c>
      <c r="F16" s="632">
        <f t="shared" si="0"/>
        <v>76.007000000000005</v>
      </c>
    </row>
    <row r="17" spans="2:6" ht="15" customHeight="1" x14ac:dyDescent="0.2">
      <c r="B17" s="72" t="s">
        <v>80</v>
      </c>
      <c r="C17" s="87">
        <f>'Section 13 data'!$Q$8</f>
        <v>357.8</v>
      </c>
      <c r="D17" s="87">
        <f>'Section 13 data'!$R$8</f>
        <v>7248.0349999999999</v>
      </c>
      <c r="E17" s="314">
        <f>'Section 13 data'!$S$8</f>
        <v>13.23</v>
      </c>
      <c r="F17" s="87">
        <f t="shared" si="0"/>
        <v>7605.835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39" t="s">
        <v>376</v>
      </c>
      <c r="C5" s="907" t="s">
        <v>385</v>
      </c>
      <c r="D5" s="907"/>
      <c r="E5" s="907"/>
      <c r="F5" s="899"/>
      <c r="H5" s="839" t="s">
        <v>376</v>
      </c>
      <c r="I5" s="788" t="s">
        <v>274</v>
      </c>
      <c r="J5" s="858"/>
      <c r="K5" s="858"/>
      <c r="L5" s="787"/>
    </row>
    <row r="6" spans="2:12" ht="45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57">
        <f>'Section 13 data'!$C$8</f>
        <v>0.44812000000000002</v>
      </c>
      <c r="D9" s="57">
        <f>'Section 13 data'!$D$8</f>
        <v>11.128360000000001</v>
      </c>
      <c r="E9" s="58">
        <f>'Section 13 data'!$E$8</f>
        <v>7.67</v>
      </c>
      <c r="F9" s="76">
        <f>SUM(C9,D9)</f>
        <v>11.57648</v>
      </c>
      <c r="G9" s="25"/>
      <c r="H9" s="28" t="str">
        <f>Index!$B$4</f>
        <v>Thames</v>
      </c>
      <c r="I9" s="59">
        <f>'Section 13 data'!$G$7</f>
        <v>73.585939999999994</v>
      </c>
      <c r="J9" s="60">
        <f>'Section 13 data'!$G$5</f>
        <v>88.609620000000007</v>
      </c>
      <c r="K9" s="43">
        <f>IF(I9=0,0,100*F9/I9)</f>
        <v>15.731918352880999</v>
      </c>
      <c r="L9" s="61">
        <f>IF(J9=0,0,100*F9/J9)</f>
        <v>13.064585989647624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39" t="s">
        <v>376</v>
      </c>
      <c r="C5" s="907" t="s">
        <v>388</v>
      </c>
      <c r="D5" s="907"/>
      <c r="E5" s="907"/>
      <c r="F5" s="899"/>
      <c r="G5" s="25"/>
      <c r="H5" s="839" t="s">
        <v>376</v>
      </c>
      <c r="I5" s="788" t="s">
        <v>282</v>
      </c>
      <c r="J5" s="858"/>
      <c r="K5" s="858"/>
      <c r="L5" s="787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Thames</v>
      </c>
      <c r="C9" s="67">
        <f>'Section 13 data'!$J$8</f>
        <v>83.831000000000003</v>
      </c>
      <c r="D9" s="67">
        <f>'Section 13 data'!$K$8</f>
        <v>3949.58</v>
      </c>
      <c r="E9" s="58">
        <f>'Section 13 data'!$L$8</f>
        <v>10.29</v>
      </c>
      <c r="F9" s="77">
        <f>SUM(C9,D9)</f>
        <v>4033.4110000000001</v>
      </c>
      <c r="G9" s="25"/>
      <c r="H9" s="28" t="str">
        <f>Index!$B$4</f>
        <v>Thames</v>
      </c>
      <c r="I9" s="68">
        <f>'Section 13 data'!$N$7</f>
        <v>16691.351999999999</v>
      </c>
      <c r="J9" s="43">
        <f>'Section 13 data'!$N$5</f>
        <v>22055.275000000001</v>
      </c>
      <c r="K9" s="43">
        <f>IF(I9=0,0,100*F9/I9)</f>
        <v>24.164675216243719</v>
      </c>
      <c r="L9" s="61">
        <f>IF(J9=0,0,100*F9/J9)</f>
        <v>18.287738420853966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39" t="s">
        <v>380</v>
      </c>
      <c r="C5" s="907" t="s">
        <v>389</v>
      </c>
      <c r="D5" s="907"/>
      <c r="E5" s="907"/>
      <c r="F5" s="899"/>
      <c r="G5" s="25"/>
      <c r="H5" s="839" t="s">
        <v>380</v>
      </c>
      <c r="I5" s="788" t="s">
        <v>284</v>
      </c>
      <c r="J5" s="858"/>
      <c r="K5" s="858"/>
      <c r="L5" s="787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Thames</v>
      </c>
      <c r="C9" s="67">
        <f>'Section 13 data'!$Q$8</f>
        <v>357.8</v>
      </c>
      <c r="D9" s="67">
        <f>'Section 13 data'!$R$8</f>
        <v>7248.0349999999999</v>
      </c>
      <c r="E9" s="58">
        <f>'Section 13 data'!$S$8</f>
        <v>13.23</v>
      </c>
      <c r="F9" s="77">
        <f>SUM(C9,D9)</f>
        <v>7605.835</v>
      </c>
      <c r="G9" s="25"/>
      <c r="H9" s="28" t="str">
        <f>Index!$B$4</f>
        <v>Thames</v>
      </c>
      <c r="I9" s="68">
        <f>'Section 13 data'!$U$7</f>
        <v>82949.718999999997</v>
      </c>
      <c r="J9" s="43">
        <f>'Section 13 data'!$U$5</f>
        <v>94267.02</v>
      </c>
      <c r="K9" s="43">
        <f>IF(I9=0,0,100*F9/I9)</f>
        <v>9.1692112905168486</v>
      </c>
      <c r="L9" s="61">
        <f>IF(J9=0,0,100*F9/J9)</f>
        <v>8.0683944395399365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685</v>
      </c>
    </row>
    <row r="3" spans="1:2" ht="18" x14ac:dyDescent="0.25">
      <c r="B3" s="315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Thames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14 data'!$C$13</f>
        <v>5.0800000000000003E-3</v>
      </c>
      <c r="D8" s="646">
        <f>'Section 14 data'!$D$13</f>
        <v>0.14624999999999999</v>
      </c>
      <c r="E8" s="198">
        <f>'Section 14 data'!$E$13</f>
        <v>54.59</v>
      </c>
      <c r="F8" s="647">
        <f>SUM(C8,D8)</f>
        <v>0.15132999999999999</v>
      </c>
    </row>
    <row r="9" spans="2:6" ht="15" customHeight="1" x14ac:dyDescent="0.2">
      <c r="B9" s="100" t="s">
        <v>335</v>
      </c>
      <c r="C9" s="645">
        <f>'Section 14 data'!$C$14</f>
        <v>5.2599999999999999E-3</v>
      </c>
      <c r="D9" s="646">
        <f>'Section 14 data'!$D$14</f>
        <v>0.16788999999999998</v>
      </c>
      <c r="E9" s="198">
        <f>'Section 14 data'!$E$14</f>
        <v>43.9</v>
      </c>
      <c r="F9" s="647">
        <f t="shared" ref="F9:F15" si="0">SUM(C9,D9)</f>
        <v>0.17314999999999997</v>
      </c>
    </row>
    <row r="10" spans="2:6" ht="15" customHeight="1" x14ac:dyDescent="0.2">
      <c r="B10" s="99" t="s">
        <v>336</v>
      </c>
      <c r="C10" s="645">
        <f>'Section 14 data'!$C$15</f>
        <v>3.6700000000000001E-3</v>
      </c>
      <c r="D10" s="646">
        <f>'Section 14 data'!$D$15</f>
        <v>0.39003999999999994</v>
      </c>
      <c r="E10" s="198">
        <f>'Section 14 data'!$E$15</f>
        <v>27.602536495405104</v>
      </c>
      <c r="F10" s="647">
        <f t="shared" si="0"/>
        <v>0.39370999999999995</v>
      </c>
    </row>
    <row r="11" spans="2:6" ht="15" customHeight="1" x14ac:dyDescent="0.2">
      <c r="B11" s="99" t="s">
        <v>337</v>
      </c>
      <c r="C11" s="645">
        <f>'Section 14 data'!$C$16</f>
        <v>1.3199999999999998E-3</v>
      </c>
      <c r="D11" s="646">
        <f>'Section 14 data'!$D$16</f>
        <v>0.29714999999999997</v>
      </c>
      <c r="E11" s="198">
        <f>'Section 14 data'!$E$16</f>
        <v>36.670506935746999</v>
      </c>
      <c r="F11" s="647">
        <f t="shared" si="0"/>
        <v>0.29846999999999996</v>
      </c>
    </row>
    <row r="12" spans="2:6" ht="15" customHeight="1" x14ac:dyDescent="0.2">
      <c r="B12" s="99" t="s">
        <v>338</v>
      </c>
      <c r="C12" s="645">
        <f>'Section 14 data'!$C$17</f>
        <v>8.9999999999999998E-4</v>
      </c>
      <c r="D12" s="646">
        <f>'Section 14 data'!$D$17</f>
        <v>0.13732</v>
      </c>
      <c r="E12" s="198">
        <f>'Section 14 data'!$E$17</f>
        <v>51.68</v>
      </c>
      <c r="F12" s="647">
        <f t="shared" si="0"/>
        <v>0.13822000000000001</v>
      </c>
    </row>
    <row r="13" spans="2:6" ht="15" customHeight="1" x14ac:dyDescent="0.2">
      <c r="B13" s="99" t="s">
        <v>339</v>
      </c>
      <c r="C13" s="645">
        <f>'Section 14 data'!$C$18</f>
        <v>1.4299999999999998E-3</v>
      </c>
      <c r="D13" s="646">
        <f>'Section 14 data'!$D$18</f>
        <v>0.42837000000000003</v>
      </c>
      <c r="E13" s="198">
        <f>'Section 14 data'!$E$18</f>
        <v>37.159999999999997</v>
      </c>
      <c r="F13" s="647">
        <f t="shared" si="0"/>
        <v>0.42980000000000002</v>
      </c>
    </row>
    <row r="14" spans="2:6" ht="15" customHeight="1" x14ac:dyDescent="0.2">
      <c r="B14" s="99" t="s">
        <v>268</v>
      </c>
      <c r="C14" s="645">
        <f>'Section 14 data'!$C$19</f>
        <v>2.6199999999999999E-3</v>
      </c>
      <c r="D14" s="646">
        <f>'Section 14 data'!$D$19</f>
        <v>9.7610000000000002E-2</v>
      </c>
      <c r="E14" s="198">
        <f>'Section 14 data'!$E$19</f>
        <v>89.03</v>
      </c>
      <c r="F14" s="647">
        <f t="shared" si="0"/>
        <v>0.10023</v>
      </c>
    </row>
    <row r="15" spans="2:6" ht="15" customHeight="1" x14ac:dyDescent="0.2">
      <c r="B15" s="101" t="s">
        <v>80</v>
      </c>
      <c r="C15" s="102">
        <f>'Section 14 data'!$C$8</f>
        <v>2.027E-2</v>
      </c>
      <c r="D15" s="102">
        <f>'Section 14 data'!$D$8</f>
        <v>1.6646300000000001</v>
      </c>
      <c r="E15" s="314">
        <f>'Section 14 data'!$E$8</f>
        <v>20.440000000000001</v>
      </c>
      <c r="F15" s="102">
        <f t="shared" si="0"/>
        <v>1.6849000000000001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Thames</cp:keywords>
  <cp:lastModifiedBy>Halsall, Lesley</cp:lastModifiedBy>
  <cp:lastPrinted>2016-12-14T11:08:15Z</cp:lastPrinted>
  <dcterms:created xsi:type="dcterms:W3CDTF">2016-08-30T06:54:22Z</dcterms:created>
  <dcterms:modified xsi:type="dcterms:W3CDTF">2017-07-13T15:39:07Z</dcterms:modified>
</cp:coreProperties>
</file>